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600" yWindow="45" windowWidth="14115" windowHeight="8700" tabRatio="805" activeTab="4"/>
  </bookViews>
  <sheets>
    <sheet name="Gia-VL" sheetId="41" r:id="rId1"/>
    <sheet name="Gia-DC" sheetId="42" r:id="rId2"/>
    <sheet name="Gia-TB" sheetId="43" r:id="rId3"/>
    <sheet name="LUONGNGAY" sheetId="3" r:id="rId4"/>
    <sheet name="DON GIA SỐ HÓA" sheetId="5" r:id="rId5"/>
    <sheet name="He so chung" sheetId="37" r:id="rId6"/>
    <sheet name="NC-NAN " sheetId="7" r:id="rId7"/>
    <sheet name="DC-NAN " sheetId="33" r:id="rId8"/>
    <sheet name="TB-NAN" sheetId="35" r:id="rId9"/>
    <sheet name="NL-NAN" sheetId="45" r:id="rId10"/>
    <sheet name="VL-NAN " sheetId="34" r:id="rId11"/>
    <sheet name="DC-VL-TB xacdinhtoado" sheetId="44" r:id="rId12"/>
  </sheets>
  <externalReferences>
    <externalReference r:id="rId13"/>
    <externalReference r:id="rId14"/>
    <externalReference r:id="rId15"/>
  </externalReferences>
  <definedNames>
    <definedName name="_xlnm.Print_Titles" localSheetId="7">'DC-NAN '!$8:$10</definedName>
    <definedName name="_xlnm.Print_Titles" localSheetId="11">'DC-VL-TB xacdinhtoado'!$3:$4</definedName>
    <definedName name="_xlnm.Print_Titles" localSheetId="4">'DON GIA SỐ HÓA'!$153:$154</definedName>
    <definedName name="_xlnm.Print_Titles" localSheetId="1">'Gia-DC'!$1:$3</definedName>
    <definedName name="_xlnm.Print_Titles" localSheetId="2">'Gia-TB'!$1:$3</definedName>
    <definedName name="_xlnm.Print_Titles" localSheetId="0">'Gia-VL'!$1:$3</definedName>
    <definedName name="_xlnm.Print_Titles" localSheetId="6">'NC-NAN '!$3:$4</definedName>
    <definedName name="_xlnm.Print_Titles" localSheetId="8">'TB-NAN'!$3:$4</definedName>
    <definedName name="_xlnm.Print_Titles" localSheetId="10">'VL-NAN '!$8:$9</definedName>
  </definedNames>
  <calcPr calcId="144525" fullCalcOnLoad="1"/>
</workbook>
</file>

<file path=xl/calcChain.xml><?xml version="1.0" encoding="utf-8"?>
<calcChain xmlns="http://schemas.openxmlformats.org/spreadsheetml/2006/main">
  <c r="D19" i="37" l="1"/>
  <c r="P5" i="44"/>
  <c r="P6" i="44"/>
  <c r="G6" i="44"/>
  <c r="D20" i="37"/>
  <c r="Q5" i="44"/>
  <c r="Q6" i="44"/>
  <c r="O6" i="44"/>
  <c r="P11" i="5"/>
  <c r="P12" i="5"/>
  <c r="R12" i="5"/>
  <c r="Q11" i="5"/>
  <c r="Q12" i="5"/>
  <c r="R13" i="5"/>
  <c r="P13" i="5"/>
  <c r="O13" i="5"/>
  <c r="Q13" i="5"/>
  <c r="R19" i="5"/>
  <c r="P19" i="5"/>
  <c r="Q19" i="5"/>
  <c r="R21" i="5"/>
  <c r="P21" i="5"/>
  <c r="Q21" i="5"/>
  <c r="R23" i="5"/>
  <c r="Q23" i="5"/>
  <c r="M10" i="34"/>
  <c r="O10" i="34"/>
  <c r="P10" i="34"/>
  <c r="O24" i="33"/>
  <c r="Q13" i="33"/>
  <c r="Q11" i="33"/>
  <c r="O12" i="33"/>
  <c r="O11" i="33"/>
  <c r="E19" i="7"/>
  <c r="E14" i="7"/>
  <c r="K14" i="7"/>
  <c r="E121" i="5"/>
  <c r="E12" i="7"/>
  <c r="E7" i="7"/>
  <c r="E9" i="7"/>
  <c r="E16" i="7"/>
  <c r="E11" i="7"/>
  <c r="E10" i="7"/>
  <c r="E8" i="7"/>
  <c r="E21" i="7"/>
  <c r="R10" i="44"/>
  <c r="I19" i="44"/>
  <c r="I20" i="44"/>
  <c r="M23" i="44"/>
  <c r="M67" i="44"/>
  <c r="M65" i="44"/>
  <c r="M63" i="44"/>
  <c r="M61" i="44"/>
  <c r="M59" i="44"/>
  <c r="M53" i="44"/>
  <c r="M47" i="44"/>
  <c r="M41" i="44"/>
  <c r="M29" i="44"/>
  <c r="M35" i="44"/>
  <c r="M11" i="44"/>
  <c r="M17" i="44"/>
  <c r="I42" i="44"/>
  <c r="I94" i="44"/>
  <c r="F8" i="35"/>
  <c r="F18" i="35"/>
  <c r="F28" i="35"/>
  <c r="F10" i="35"/>
  <c r="F20" i="35"/>
  <c r="F11" i="35"/>
  <c r="F21" i="35"/>
  <c r="F31" i="35"/>
  <c r="F41" i="35"/>
  <c r="F12" i="35"/>
  <c r="F22" i="35"/>
  <c r="F13" i="35"/>
  <c r="F23" i="35"/>
  <c r="F33" i="35"/>
  <c r="F14" i="35"/>
  <c r="F24" i="35"/>
  <c r="F34" i="35"/>
  <c r="G34" i="35"/>
  <c r="F44" i="35"/>
  <c r="F9" i="35"/>
  <c r="F19" i="35"/>
  <c r="F29" i="35"/>
  <c r="F39" i="35"/>
  <c r="G39" i="35"/>
  <c r="I39" i="35"/>
  <c r="G29" i="35"/>
  <c r="G31" i="35"/>
  <c r="O34" i="35"/>
  <c r="M29" i="35"/>
  <c r="I31" i="35"/>
  <c r="J76" i="5"/>
  <c r="H76" i="5"/>
  <c r="J174" i="5"/>
  <c r="H174" i="5"/>
  <c r="E26" i="7"/>
  <c r="E30" i="7"/>
  <c r="M30" i="7"/>
  <c r="E190" i="5"/>
  <c r="M19" i="7"/>
  <c r="E174" i="5"/>
  <c r="M16" i="7"/>
  <c r="E171" i="5"/>
  <c r="M14" i="7"/>
  <c r="E169" i="5"/>
  <c r="E6" i="7"/>
  <c r="M9" i="7"/>
  <c r="E164" i="5"/>
  <c r="M10" i="7"/>
  <c r="E165" i="5"/>
  <c r="M7" i="7"/>
  <c r="E162" i="5"/>
  <c r="M6" i="7"/>
  <c r="E160" i="5"/>
  <c r="K30" i="7"/>
  <c r="E144" i="5"/>
  <c r="K16" i="7"/>
  <c r="E123" i="5"/>
  <c r="K12" i="7"/>
  <c r="E119" i="5"/>
  <c r="K9" i="7"/>
  <c r="E115" i="5"/>
  <c r="K10" i="7"/>
  <c r="E116" i="5"/>
  <c r="K7" i="7"/>
  <c r="E113" i="5"/>
  <c r="K6" i="7"/>
  <c r="E111" i="5"/>
  <c r="I30" i="7"/>
  <c r="E94" i="5"/>
  <c r="I26" i="7"/>
  <c r="E90" i="5"/>
  <c r="I19" i="7"/>
  <c r="E76" i="5"/>
  <c r="I16" i="7"/>
  <c r="E73" i="5"/>
  <c r="I14" i="7"/>
  <c r="E71" i="5"/>
  <c r="I10" i="7"/>
  <c r="E66" i="5"/>
  <c r="I9" i="7"/>
  <c r="E65" i="5"/>
  <c r="I7" i="7"/>
  <c r="E63" i="5"/>
  <c r="E11" i="33"/>
  <c r="F11" i="33"/>
  <c r="E12" i="33"/>
  <c r="F12" i="33"/>
  <c r="E13" i="33"/>
  <c r="F13" i="33"/>
  <c r="N13" i="33"/>
  <c r="E14" i="33"/>
  <c r="F14" i="33"/>
  <c r="E15" i="33"/>
  <c r="F15" i="33"/>
  <c r="T17" i="33"/>
  <c r="E18" i="33"/>
  <c r="F18" i="33"/>
  <c r="L18" i="33"/>
  <c r="T18" i="33"/>
  <c r="E19" i="33"/>
  <c r="F19" i="33"/>
  <c r="T19" i="33"/>
  <c r="E20" i="33"/>
  <c r="F20" i="33"/>
  <c r="E21" i="33"/>
  <c r="F21" i="33"/>
  <c r="T21" i="33"/>
  <c r="E22" i="33"/>
  <c r="F22" i="33"/>
  <c r="T22" i="33"/>
  <c r="E23" i="33"/>
  <c r="F23" i="33"/>
  <c r="T23" i="33"/>
  <c r="E24" i="33"/>
  <c r="F24" i="33"/>
  <c r="E25" i="33"/>
  <c r="F25" i="33"/>
  <c r="T25" i="33"/>
  <c r="E26" i="33"/>
  <c r="F26" i="33"/>
  <c r="T26" i="33"/>
  <c r="E27" i="33"/>
  <c r="F27" i="33"/>
  <c r="T27" i="33"/>
  <c r="E28" i="33"/>
  <c r="F28" i="33"/>
  <c r="E29" i="33"/>
  <c r="F29" i="33"/>
  <c r="E30" i="33"/>
  <c r="F30" i="33"/>
  <c r="E31" i="33"/>
  <c r="F31" i="33"/>
  <c r="E32" i="33"/>
  <c r="F32" i="33"/>
  <c r="T32" i="33"/>
  <c r="E33" i="33"/>
  <c r="F33" i="33"/>
  <c r="E34" i="33"/>
  <c r="F34" i="33"/>
  <c r="T34" i="33"/>
  <c r="E35" i="33"/>
  <c r="F35" i="33"/>
  <c r="F36" i="33"/>
  <c r="D10" i="34"/>
  <c r="R10" i="34"/>
  <c r="D11" i="34"/>
  <c r="R11" i="34"/>
  <c r="D12" i="34"/>
  <c r="R12" i="34"/>
  <c r="D13" i="34"/>
  <c r="H13" i="34"/>
  <c r="D14" i="34"/>
  <c r="R14" i="34"/>
  <c r="D15" i="34"/>
  <c r="R15" i="34"/>
  <c r="D16" i="34"/>
  <c r="R16" i="34"/>
  <c r="D17" i="34"/>
  <c r="D18" i="34"/>
  <c r="R18" i="34"/>
  <c r="D19" i="34"/>
  <c r="L19" i="34"/>
  <c r="R19" i="34"/>
  <c r="D20" i="34"/>
  <c r="R20" i="34"/>
  <c r="D21" i="34"/>
  <c r="D22" i="34"/>
  <c r="R22" i="34"/>
  <c r="D23" i="34"/>
  <c r="R23" i="34"/>
  <c r="D24" i="34"/>
  <c r="D25" i="34"/>
  <c r="D26" i="34"/>
  <c r="K19" i="7"/>
  <c r="E126" i="5"/>
  <c r="J126" i="5"/>
  <c r="H126" i="5"/>
  <c r="G15" i="45"/>
  <c r="G14" i="45"/>
  <c r="K105" i="5"/>
  <c r="J10" i="34"/>
  <c r="J11" i="34"/>
  <c r="J14" i="34"/>
  <c r="J15" i="34"/>
  <c r="J18" i="34"/>
  <c r="J19" i="34"/>
  <c r="J22" i="34"/>
  <c r="J23" i="34"/>
  <c r="L13" i="33"/>
  <c r="E16" i="33"/>
  <c r="F16" i="33"/>
  <c r="L17" i="33"/>
  <c r="L19" i="33"/>
  <c r="L20" i="33"/>
  <c r="L21" i="33"/>
  <c r="L22" i="33"/>
  <c r="L23" i="33"/>
  <c r="L25" i="33"/>
  <c r="L26" i="33"/>
  <c r="L27" i="33"/>
  <c r="L28" i="33"/>
  <c r="L32" i="33"/>
  <c r="L34" i="33"/>
  <c r="O11" i="34"/>
  <c r="P11" i="34"/>
  <c r="O12" i="34"/>
  <c r="P12" i="34"/>
  <c r="O13" i="34"/>
  <c r="O14" i="34"/>
  <c r="P14" i="34"/>
  <c r="O15" i="34"/>
  <c r="P15" i="34"/>
  <c r="O16" i="34"/>
  <c r="P16" i="34"/>
  <c r="O17" i="34"/>
  <c r="O18" i="34"/>
  <c r="P18" i="34"/>
  <c r="O19" i="34"/>
  <c r="P19" i="34"/>
  <c r="O20" i="34"/>
  <c r="P20" i="34"/>
  <c r="O21" i="34"/>
  <c r="O22" i="34"/>
  <c r="P22" i="34"/>
  <c r="O23" i="34"/>
  <c r="P23" i="34"/>
  <c r="O24" i="34"/>
  <c r="O25" i="34"/>
  <c r="O26" i="34"/>
  <c r="R11" i="33"/>
  <c r="Q12" i="33"/>
  <c r="R12" i="33"/>
  <c r="Q14" i="33"/>
  <c r="Q15" i="33"/>
  <c r="Q16" i="33"/>
  <c r="Q17" i="33"/>
  <c r="R17" i="33"/>
  <c r="Q18" i="33"/>
  <c r="R18" i="33"/>
  <c r="Q19" i="33"/>
  <c r="R19" i="33"/>
  <c r="Q20" i="33"/>
  <c r="Q21" i="33"/>
  <c r="R21" i="33"/>
  <c r="Q22" i="33"/>
  <c r="R22" i="33"/>
  <c r="Q23" i="33"/>
  <c r="R23" i="33"/>
  <c r="Q24" i="33"/>
  <c r="Q25" i="33"/>
  <c r="R25" i="33"/>
  <c r="Q26" i="33"/>
  <c r="R26" i="33"/>
  <c r="Q27" i="33"/>
  <c r="R27" i="33"/>
  <c r="Q28" i="33"/>
  <c r="Q29" i="33"/>
  <c r="R29" i="33"/>
  <c r="Q30" i="33"/>
  <c r="R30" i="33"/>
  <c r="Q31" i="33"/>
  <c r="Q32" i="33"/>
  <c r="R32" i="33"/>
  <c r="Q33" i="33"/>
  <c r="Q34" i="33"/>
  <c r="R34" i="33"/>
  <c r="Q35" i="33"/>
  <c r="Q36" i="33"/>
  <c r="L10" i="34"/>
  <c r="L11" i="34"/>
  <c r="L12" i="34"/>
  <c r="L14" i="34"/>
  <c r="L15" i="34"/>
  <c r="L16" i="34"/>
  <c r="L18" i="34"/>
  <c r="L20" i="34"/>
  <c r="L22" i="34"/>
  <c r="L23" i="34"/>
  <c r="L24" i="34"/>
  <c r="N15" i="33"/>
  <c r="N17" i="33"/>
  <c r="N18" i="33"/>
  <c r="N19" i="33"/>
  <c r="N21" i="33"/>
  <c r="N22" i="33"/>
  <c r="N23" i="33"/>
  <c r="N25" i="33"/>
  <c r="N26" i="33"/>
  <c r="N27" i="33"/>
  <c r="N30" i="33"/>
  <c r="N32" i="33"/>
  <c r="N34" i="33"/>
  <c r="T10" i="34"/>
  <c r="T12" i="34"/>
  <c r="T15" i="34"/>
  <c r="T16" i="34"/>
  <c r="T18" i="34"/>
  <c r="T19" i="34"/>
  <c r="T20" i="34"/>
  <c r="T21" i="34"/>
  <c r="T22" i="34"/>
  <c r="T23" i="34"/>
  <c r="T24" i="34"/>
  <c r="V12" i="33"/>
  <c r="V14" i="33"/>
  <c r="V16" i="33"/>
  <c r="V17" i="33"/>
  <c r="V18" i="33"/>
  <c r="V19" i="33"/>
  <c r="V20" i="33"/>
  <c r="V21" i="33"/>
  <c r="V22" i="33"/>
  <c r="V23" i="33"/>
  <c r="V25" i="33"/>
  <c r="V26" i="33"/>
  <c r="V27" i="33"/>
  <c r="V28" i="33"/>
  <c r="V32" i="33"/>
  <c r="V34" i="33"/>
  <c r="G18" i="35"/>
  <c r="Q18" i="35"/>
  <c r="G19" i="35"/>
  <c r="I19" i="35"/>
  <c r="Q19" i="35"/>
  <c r="G21" i="35"/>
  <c r="M21" i="35"/>
  <c r="Q21" i="35"/>
  <c r="G23" i="35"/>
  <c r="I23" i="35"/>
  <c r="Q23" i="35"/>
  <c r="G24" i="35"/>
  <c r="Q24" i="35"/>
  <c r="O18" i="35"/>
  <c r="O19" i="35"/>
  <c r="O21" i="35"/>
  <c r="O24" i="35"/>
  <c r="M18" i="35"/>
  <c r="M19" i="35"/>
  <c r="M23" i="35"/>
  <c r="M24" i="35"/>
  <c r="K18" i="35"/>
  <c r="K19" i="35"/>
  <c r="K21" i="35"/>
  <c r="K23" i="35"/>
  <c r="K24" i="35"/>
  <c r="I18" i="35"/>
  <c r="I21" i="35"/>
  <c r="I24" i="35"/>
  <c r="H10" i="34"/>
  <c r="H11" i="34"/>
  <c r="H12" i="34"/>
  <c r="H14" i="34"/>
  <c r="H15" i="34"/>
  <c r="H16" i="34"/>
  <c r="H18" i="34"/>
  <c r="H19" i="34"/>
  <c r="H20" i="34"/>
  <c r="H21" i="34"/>
  <c r="H22" i="34"/>
  <c r="H23" i="34"/>
  <c r="H24" i="34"/>
  <c r="J12" i="33"/>
  <c r="J13" i="33"/>
  <c r="J16" i="33"/>
  <c r="J17" i="33"/>
  <c r="J18" i="33"/>
  <c r="J19" i="33"/>
  <c r="J20" i="33"/>
  <c r="J21" i="33"/>
  <c r="J22" i="33"/>
  <c r="J23" i="33"/>
  <c r="J25" i="33"/>
  <c r="J26" i="33"/>
  <c r="J27" i="33"/>
  <c r="J28" i="33"/>
  <c r="J32" i="33"/>
  <c r="J34" i="33"/>
  <c r="G30" i="7"/>
  <c r="E44" i="5"/>
  <c r="G26" i="7"/>
  <c r="E40" i="5"/>
  <c r="G21" i="7"/>
  <c r="E34" i="5"/>
  <c r="K26" i="5"/>
  <c r="N10" i="34"/>
  <c r="M11" i="34"/>
  <c r="N11" i="34"/>
  <c r="M12" i="34"/>
  <c r="N12" i="34"/>
  <c r="M13" i="34"/>
  <c r="N13" i="34"/>
  <c r="M14" i="34"/>
  <c r="N14" i="34"/>
  <c r="M15" i="34"/>
  <c r="N15" i="34"/>
  <c r="M16" i="34"/>
  <c r="N16" i="34"/>
  <c r="M17" i="34"/>
  <c r="M18" i="34"/>
  <c r="N18" i="34"/>
  <c r="M19" i="34"/>
  <c r="N19" i="34"/>
  <c r="M20" i="34"/>
  <c r="N20" i="34"/>
  <c r="M21" i="34"/>
  <c r="N21" i="34"/>
  <c r="M22" i="34"/>
  <c r="N22" i="34"/>
  <c r="M23" i="34"/>
  <c r="N23" i="34"/>
  <c r="M24" i="34"/>
  <c r="N24" i="34"/>
  <c r="M25" i="34"/>
  <c r="M26" i="34"/>
  <c r="N26" i="34"/>
  <c r="P12" i="33"/>
  <c r="O13" i="33"/>
  <c r="P13" i="33"/>
  <c r="O14" i="33"/>
  <c r="P14" i="33"/>
  <c r="O15" i="33"/>
  <c r="O16" i="33"/>
  <c r="P16" i="33"/>
  <c r="O17" i="33"/>
  <c r="P17" i="33"/>
  <c r="O18" i="33"/>
  <c r="P18" i="33"/>
  <c r="O19" i="33"/>
  <c r="P19" i="33"/>
  <c r="O20" i="33"/>
  <c r="P20" i="33"/>
  <c r="O21" i="33"/>
  <c r="P21" i="33"/>
  <c r="O22" i="33"/>
  <c r="P22" i="33"/>
  <c r="O23" i="33"/>
  <c r="P23" i="33"/>
  <c r="O25" i="33"/>
  <c r="P25" i="33"/>
  <c r="O26" i="33"/>
  <c r="P26" i="33"/>
  <c r="O27" i="33"/>
  <c r="P27" i="33"/>
  <c r="O28" i="33"/>
  <c r="O29" i="33"/>
  <c r="O30" i="33"/>
  <c r="O31" i="33"/>
  <c r="O32" i="33"/>
  <c r="P32" i="33"/>
  <c r="O33" i="33"/>
  <c r="O34" i="33"/>
  <c r="P34" i="33"/>
  <c r="O35" i="33"/>
  <c r="O36" i="33"/>
  <c r="G19" i="7"/>
  <c r="E26" i="5"/>
  <c r="G14" i="7"/>
  <c r="E21" i="5"/>
  <c r="J26" i="5"/>
  <c r="H26" i="5"/>
  <c r="G16" i="7"/>
  <c r="E23" i="5"/>
  <c r="G12" i="7"/>
  <c r="E19" i="5"/>
  <c r="G7" i="7"/>
  <c r="E13" i="5"/>
  <c r="G9" i="7"/>
  <c r="E15" i="5"/>
  <c r="G10" i="7"/>
  <c r="E16" i="5"/>
  <c r="M32" i="45"/>
  <c r="Q25" i="45"/>
  <c r="Q29" i="45"/>
  <c r="Q28" i="45"/>
  <c r="Q26" i="45"/>
  <c r="Q23" i="45"/>
  <c r="Q22" i="45"/>
  <c r="O29" i="45"/>
  <c r="O26" i="45"/>
  <c r="O23" i="45"/>
  <c r="M29" i="45"/>
  <c r="M26" i="45"/>
  <c r="M23" i="45"/>
  <c r="K32" i="45"/>
  <c r="K29" i="45"/>
  <c r="K26" i="45"/>
  <c r="K23" i="45"/>
  <c r="I32" i="45"/>
  <c r="I29" i="45"/>
  <c r="I26" i="45"/>
  <c r="I23" i="45"/>
  <c r="G32" i="45"/>
  <c r="G29" i="45"/>
  <c r="G26" i="45"/>
  <c r="G23" i="45"/>
  <c r="Q15" i="45"/>
  <c r="Q14" i="45"/>
  <c r="Q12" i="45"/>
  <c r="O15" i="45"/>
  <c r="O12" i="45"/>
  <c r="M18" i="45"/>
  <c r="M15" i="45"/>
  <c r="M14" i="45"/>
  <c r="M12" i="45"/>
  <c r="K18" i="45"/>
  <c r="K15" i="45"/>
  <c r="K12" i="45"/>
  <c r="I18" i="45"/>
  <c r="I15" i="45"/>
  <c r="I14" i="45"/>
  <c r="I12" i="45"/>
  <c r="G18" i="45"/>
  <c r="G17" i="45"/>
  <c r="K155" i="5"/>
  <c r="G12" i="45"/>
  <c r="Q9" i="45"/>
  <c r="Q8" i="45"/>
  <c r="O9" i="45"/>
  <c r="M9" i="45"/>
  <c r="K9" i="45"/>
  <c r="I9" i="45"/>
  <c r="G9" i="45"/>
  <c r="M8" i="45"/>
  <c r="K9" i="5"/>
  <c r="E31" i="45"/>
  <c r="E28" i="45"/>
  <c r="E25" i="45"/>
  <c r="D23" i="45"/>
  <c r="D26" i="45"/>
  <c r="E22" i="45"/>
  <c r="E17" i="45"/>
  <c r="E14" i="45"/>
  <c r="E11" i="45"/>
  <c r="D9" i="45"/>
  <c r="D12" i="45"/>
  <c r="D15" i="45"/>
  <c r="D18" i="45"/>
  <c r="D29" i="45"/>
  <c r="D32" i="45"/>
  <c r="E8" i="45"/>
  <c r="G8" i="35"/>
  <c r="M8" i="35"/>
  <c r="Q8" i="35"/>
  <c r="G9" i="35"/>
  <c r="Q9" i="35"/>
  <c r="G10" i="35"/>
  <c r="Q10" i="35"/>
  <c r="G11" i="35"/>
  <c r="I11" i="35"/>
  <c r="Q11" i="35"/>
  <c r="G12" i="35"/>
  <c r="Q12" i="35"/>
  <c r="G13" i="35"/>
  <c r="Q13" i="35"/>
  <c r="G14" i="35"/>
  <c r="Q14" i="35"/>
  <c r="O8" i="35"/>
  <c r="O9" i="35"/>
  <c r="O10" i="35"/>
  <c r="O11" i="35"/>
  <c r="O12" i="35"/>
  <c r="O13" i="35"/>
  <c r="O14" i="35"/>
  <c r="O7" i="35"/>
  <c r="J9" i="5"/>
  <c r="I8" i="35"/>
  <c r="I9" i="35"/>
  <c r="I10" i="35"/>
  <c r="I12" i="35"/>
  <c r="I13" i="35"/>
  <c r="I14" i="35"/>
  <c r="F10" i="34"/>
  <c r="F11" i="34"/>
  <c r="F12" i="34"/>
  <c r="F13" i="34"/>
  <c r="F14" i="34"/>
  <c r="F15" i="34"/>
  <c r="F16" i="34"/>
  <c r="F18" i="34"/>
  <c r="F19" i="34"/>
  <c r="F20" i="34"/>
  <c r="F21" i="34"/>
  <c r="F22" i="34"/>
  <c r="F23" i="34"/>
  <c r="F24" i="34"/>
  <c r="F26" i="34"/>
  <c r="H12" i="33"/>
  <c r="H13" i="33"/>
  <c r="H14" i="33"/>
  <c r="H16" i="33"/>
  <c r="H17" i="33"/>
  <c r="H18" i="33"/>
  <c r="H19" i="33"/>
  <c r="H20" i="33"/>
  <c r="H21" i="33"/>
  <c r="H22" i="33"/>
  <c r="H23" i="33"/>
  <c r="H25" i="33"/>
  <c r="H26" i="33"/>
  <c r="H27" i="33"/>
  <c r="H28" i="33"/>
  <c r="H30" i="33"/>
  <c r="H32" i="33"/>
  <c r="H34" i="33"/>
  <c r="K8" i="35"/>
  <c r="K9" i="35"/>
  <c r="K10" i="35"/>
  <c r="K12" i="35"/>
  <c r="K13" i="35"/>
  <c r="K14" i="35"/>
  <c r="M9" i="35"/>
  <c r="M7" i="35"/>
  <c r="J8" i="5"/>
  <c r="M10" i="35"/>
  <c r="M11" i="35"/>
  <c r="M12" i="35"/>
  <c r="M13" i="35"/>
  <c r="M14" i="35"/>
  <c r="R192" i="5"/>
  <c r="R190" i="5"/>
  <c r="R188" i="5"/>
  <c r="R186" i="5"/>
  <c r="R184" i="5"/>
  <c r="R183" i="5"/>
  <c r="R182" i="5"/>
  <c r="R181" i="5"/>
  <c r="R174" i="5"/>
  <c r="K174" i="5"/>
  <c r="R171" i="5"/>
  <c r="P171" i="5"/>
  <c r="G170" i="5"/>
  <c r="R169" i="5"/>
  <c r="G168" i="5"/>
  <c r="R167" i="5"/>
  <c r="Q159" i="5"/>
  <c r="Q167" i="5"/>
  <c r="G166" i="5"/>
  <c r="R165" i="5"/>
  <c r="P165" i="5"/>
  <c r="G165" i="5"/>
  <c r="R164" i="5"/>
  <c r="R163" i="5"/>
  <c r="Q163" i="5"/>
  <c r="R162" i="5"/>
  <c r="G161" i="5"/>
  <c r="R160" i="5"/>
  <c r="Q160" i="5"/>
  <c r="Q192" i="5"/>
  <c r="P159" i="5"/>
  <c r="P190" i="5"/>
  <c r="R146" i="5"/>
  <c r="R144" i="5"/>
  <c r="R142" i="5"/>
  <c r="R140" i="5"/>
  <c r="R138" i="5"/>
  <c r="R137" i="5"/>
  <c r="R136" i="5"/>
  <c r="R135" i="5"/>
  <c r="R134" i="5"/>
  <c r="R126" i="5"/>
  <c r="K126" i="5"/>
  <c r="R123" i="5"/>
  <c r="G122" i="5"/>
  <c r="R121" i="5"/>
  <c r="G120" i="5"/>
  <c r="R119" i="5"/>
  <c r="P119" i="5"/>
  <c r="G119" i="5"/>
  <c r="P110" i="5"/>
  <c r="G118" i="5"/>
  <c r="R117" i="5"/>
  <c r="R116" i="5"/>
  <c r="R115" i="5"/>
  <c r="R114" i="5"/>
  <c r="Q114" i="5"/>
  <c r="R113" i="5"/>
  <c r="G112" i="5"/>
  <c r="R111" i="5"/>
  <c r="P111" i="5"/>
  <c r="Q110" i="5"/>
  <c r="Q144" i="5"/>
  <c r="P123" i="5"/>
  <c r="G123" i="5"/>
  <c r="P146" i="5"/>
  <c r="G146" i="5"/>
  <c r="R96" i="5"/>
  <c r="R94" i="5"/>
  <c r="R92" i="5"/>
  <c r="R90" i="5"/>
  <c r="R88" i="5"/>
  <c r="P88" i="5"/>
  <c r="R87" i="5"/>
  <c r="R86" i="5"/>
  <c r="P86" i="5"/>
  <c r="R85" i="5"/>
  <c r="R84" i="5"/>
  <c r="R76" i="5"/>
  <c r="Q76" i="5"/>
  <c r="K76" i="5"/>
  <c r="R73" i="5"/>
  <c r="Q73" i="5"/>
  <c r="G72" i="5"/>
  <c r="R71" i="5"/>
  <c r="G70" i="5"/>
  <c r="R69" i="5"/>
  <c r="P69" i="5"/>
  <c r="G68" i="5"/>
  <c r="R67" i="5"/>
  <c r="R66" i="5"/>
  <c r="R65" i="5"/>
  <c r="P65" i="5"/>
  <c r="R64" i="5"/>
  <c r="R63" i="5"/>
  <c r="P60" i="5"/>
  <c r="P63" i="5"/>
  <c r="G62" i="5"/>
  <c r="R61" i="5"/>
  <c r="Q60" i="5"/>
  <c r="Q65" i="5"/>
  <c r="R46" i="5"/>
  <c r="R44" i="5"/>
  <c r="R42" i="5"/>
  <c r="R40" i="5"/>
  <c r="R38" i="5"/>
  <c r="R37" i="5"/>
  <c r="R36" i="5"/>
  <c r="R35" i="5"/>
  <c r="R34" i="5"/>
  <c r="R26" i="5"/>
  <c r="G22" i="5"/>
  <c r="G20" i="5"/>
  <c r="G18" i="5"/>
  <c r="R17" i="5"/>
  <c r="R16" i="5"/>
  <c r="R15" i="5"/>
  <c r="R14" i="5"/>
  <c r="Q46" i="5"/>
  <c r="P40" i="5"/>
  <c r="D22" i="37"/>
  <c r="D23" i="37"/>
  <c r="F16" i="43"/>
  <c r="K104" i="44"/>
  <c r="K103" i="44"/>
  <c r="K102" i="44"/>
  <c r="K101" i="44"/>
  <c r="K100" i="44"/>
  <c r="K98" i="44"/>
  <c r="K97" i="44"/>
  <c r="K96" i="44"/>
  <c r="K95" i="44"/>
  <c r="K94" i="44"/>
  <c r="K92" i="44"/>
  <c r="K91" i="44"/>
  <c r="K90" i="44"/>
  <c r="K89" i="44"/>
  <c r="K88" i="44"/>
  <c r="K86" i="44"/>
  <c r="K85" i="44"/>
  <c r="K84" i="44"/>
  <c r="K83" i="44"/>
  <c r="K82" i="44"/>
  <c r="K80" i="44"/>
  <c r="K79" i="44"/>
  <c r="K78" i="44"/>
  <c r="K77" i="44"/>
  <c r="K76" i="44"/>
  <c r="K74" i="44"/>
  <c r="K73" i="44"/>
  <c r="K72" i="44"/>
  <c r="K71" i="44"/>
  <c r="K70" i="44"/>
  <c r="P49" i="44"/>
  <c r="G49" i="44"/>
  <c r="E98" i="44"/>
  <c r="F97" i="44"/>
  <c r="F76" i="44"/>
  <c r="F104" i="44"/>
  <c r="J102" i="44"/>
  <c r="J101" i="44"/>
  <c r="F83" i="44"/>
  <c r="F20" i="43"/>
  <c r="F19" i="43"/>
  <c r="F18" i="43"/>
  <c r="E36" i="33"/>
  <c r="F95" i="42"/>
  <c r="F88" i="42"/>
  <c r="F89" i="42"/>
  <c r="F90" i="42"/>
  <c r="F91" i="42"/>
  <c r="F92" i="42"/>
  <c r="F93" i="42"/>
  <c r="F94" i="42"/>
  <c r="E17" i="33"/>
  <c r="F17" i="43"/>
  <c r="F15" i="43"/>
  <c r="F14" i="43"/>
  <c r="F13" i="43"/>
  <c r="F12" i="43"/>
  <c r="F11" i="43"/>
  <c r="F10" i="43"/>
  <c r="F9" i="43"/>
  <c r="F8" i="43"/>
  <c r="F7" i="43"/>
  <c r="F6" i="43"/>
  <c r="F5" i="43"/>
  <c r="F4" i="43"/>
  <c r="F87" i="42"/>
  <c r="F86" i="42"/>
  <c r="F85" i="42"/>
  <c r="F84" i="42"/>
  <c r="F83" i="42"/>
  <c r="F82" i="42"/>
  <c r="F81" i="42"/>
  <c r="F80" i="42"/>
  <c r="F79" i="42"/>
  <c r="F78" i="42"/>
  <c r="F77" i="42"/>
  <c r="F76" i="42"/>
  <c r="F75" i="42"/>
  <c r="F74" i="42"/>
  <c r="F73" i="42"/>
  <c r="F72" i="42"/>
  <c r="F71" i="42"/>
  <c r="F70"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5" i="42"/>
  <c r="F4" i="42"/>
  <c r="G58" i="35"/>
  <c r="G49" i="35"/>
  <c r="J2" i="3"/>
  <c r="F24" i="3"/>
  <c r="G76" i="35"/>
  <c r="G67" i="35"/>
  <c r="G37" i="35"/>
  <c r="G27" i="35"/>
  <c r="G17" i="35"/>
  <c r="Q2" i="35"/>
  <c r="G7" i="35"/>
  <c r="H50" i="33"/>
  <c r="H51" i="33"/>
  <c r="J50" i="33"/>
  <c r="L50" i="33"/>
  <c r="N50" i="33"/>
  <c r="V50" i="33"/>
  <c r="J51" i="33"/>
  <c r="L51" i="33"/>
  <c r="N51" i="33"/>
  <c r="V51" i="33"/>
  <c r="G9" i="3"/>
  <c r="G8" i="3"/>
  <c r="D19" i="3"/>
  <c r="G47" i="3"/>
  <c r="G48" i="3"/>
  <c r="D43" i="3"/>
  <c r="G18" i="3"/>
  <c r="D37" i="3"/>
  <c r="E37" i="3"/>
  <c r="G37" i="3"/>
  <c r="J37" i="3"/>
  <c r="D34" i="3"/>
  <c r="F20" i="3"/>
  <c r="G22" i="3"/>
  <c r="D35" i="3"/>
  <c r="I35" i="3"/>
  <c r="G24" i="3"/>
  <c r="D17" i="3"/>
  <c r="D9" i="3"/>
  <c r="E9" i="3"/>
  <c r="G23" i="3"/>
  <c r="D48" i="3"/>
  <c r="E48" i="3"/>
  <c r="G16" i="3"/>
  <c r="D44" i="3"/>
  <c r="D38" i="3"/>
  <c r="D25" i="3"/>
  <c r="F17" i="3"/>
  <c r="G50" i="3"/>
  <c r="D27" i="3"/>
  <c r="D7" i="3"/>
  <c r="G36" i="3"/>
  <c r="F9" i="3"/>
  <c r="G11" i="3"/>
  <c r="G12" i="3"/>
  <c r="D36" i="3"/>
  <c r="I25" i="3"/>
  <c r="E34" i="3"/>
  <c r="S14" i="35"/>
  <c r="F92" i="44"/>
  <c r="P52" i="44"/>
  <c r="G52" i="44"/>
  <c r="P39" i="44"/>
  <c r="F71" i="44"/>
  <c r="J72" i="44"/>
  <c r="E95" i="44"/>
  <c r="F94" i="44"/>
  <c r="P46" i="44"/>
  <c r="P26" i="44"/>
  <c r="G26" i="44"/>
  <c r="L26" i="44"/>
  <c r="P50" i="44"/>
  <c r="P60" i="44"/>
  <c r="G60" i="44"/>
  <c r="P9" i="44"/>
  <c r="G9" i="44"/>
  <c r="P55" i="44"/>
  <c r="P54" i="44"/>
  <c r="G54" i="44"/>
  <c r="L54" i="44"/>
  <c r="M54" i="44"/>
  <c r="N54" i="44"/>
  <c r="P31" i="44"/>
  <c r="G31" i="44"/>
  <c r="L31" i="44"/>
  <c r="M31" i="44"/>
  <c r="N31" i="44"/>
  <c r="P42" i="44"/>
  <c r="P43" i="44"/>
  <c r="G43" i="44"/>
  <c r="P56" i="44"/>
  <c r="G56" i="44"/>
  <c r="L56" i="44"/>
  <c r="P40" i="44"/>
  <c r="G40" i="44"/>
  <c r="P57" i="44"/>
  <c r="G57" i="44"/>
  <c r="P45" i="44"/>
  <c r="G45" i="44"/>
  <c r="P24" i="44"/>
  <c r="P27" i="44"/>
  <c r="G27" i="44"/>
  <c r="L27" i="44"/>
  <c r="M27" i="44"/>
  <c r="N27" i="44"/>
  <c r="P13" i="44"/>
  <c r="G13" i="44"/>
  <c r="L13" i="44"/>
  <c r="M13" i="44"/>
  <c r="N13" i="44"/>
  <c r="P62" i="44"/>
  <c r="I70" i="44"/>
  <c r="G46" i="44"/>
  <c r="I77" i="44"/>
  <c r="I76" i="44"/>
  <c r="E72" i="44"/>
  <c r="E78" i="44"/>
  <c r="E84" i="44"/>
  <c r="E74" i="44"/>
  <c r="E80" i="44"/>
  <c r="E77" i="44"/>
  <c r="E70" i="44"/>
  <c r="P68" i="44"/>
  <c r="R73" i="44"/>
  <c r="R82" i="44"/>
  <c r="R98" i="44"/>
  <c r="P66" i="44"/>
  <c r="R89" i="44"/>
  <c r="R95" i="44"/>
  <c r="P58" i="44"/>
  <c r="G58" i="44"/>
  <c r="L58" i="44"/>
  <c r="M58" i="44"/>
  <c r="N58" i="44"/>
  <c r="J90" i="44"/>
  <c r="F88" i="44"/>
  <c r="F100" i="44"/>
  <c r="P8" i="44"/>
  <c r="G8" i="44"/>
  <c r="F74" i="44"/>
  <c r="F86" i="44"/>
  <c r="F77" i="44"/>
  <c r="P34" i="44"/>
  <c r="G34" i="44"/>
  <c r="L34" i="44"/>
  <c r="M34" i="44"/>
  <c r="N34" i="44"/>
  <c r="G50" i="44"/>
  <c r="L50" i="44"/>
  <c r="M50" i="44"/>
  <c r="N50" i="44"/>
  <c r="P7" i="44"/>
  <c r="F91" i="44"/>
  <c r="J104" i="44"/>
  <c r="G55" i="44"/>
  <c r="E82" i="44"/>
  <c r="J97" i="44"/>
  <c r="F78" i="44"/>
  <c r="G68" i="44"/>
  <c r="L68" i="44"/>
  <c r="M68" i="44"/>
  <c r="N68" i="44"/>
  <c r="I82" i="44"/>
  <c r="P48" i="44"/>
  <c r="G48" i="44"/>
  <c r="L48" i="44"/>
  <c r="M48" i="44"/>
  <c r="N48" i="44"/>
  <c r="J78" i="44"/>
  <c r="J96" i="44"/>
  <c r="F80" i="44"/>
  <c r="F98" i="44"/>
  <c r="J83" i="44"/>
  <c r="J71" i="44"/>
  <c r="F79" i="44"/>
  <c r="F73" i="44"/>
  <c r="R94" i="44"/>
  <c r="G66" i="44"/>
  <c r="L66" i="44"/>
  <c r="M66" i="44"/>
  <c r="F95" i="44"/>
  <c r="F89" i="44"/>
  <c r="F101" i="44"/>
  <c r="P44" i="44"/>
  <c r="R102" i="44"/>
  <c r="R90" i="44"/>
  <c r="J100" i="44"/>
  <c r="J88" i="44"/>
  <c r="J94" i="44"/>
  <c r="F96" i="44"/>
  <c r="R103" i="44"/>
  <c r="R91" i="44"/>
  <c r="P51" i="44"/>
  <c r="R97" i="44"/>
  <c r="F82" i="44"/>
  <c r="F70" i="44"/>
  <c r="E79" i="44"/>
  <c r="E85" i="44"/>
  <c r="E73" i="44"/>
  <c r="P64" i="44"/>
  <c r="G42" i="44"/>
  <c r="L42" i="44"/>
  <c r="M42" i="44"/>
  <c r="N42" i="44"/>
  <c r="J73" i="44"/>
  <c r="J85" i="44"/>
  <c r="R101" i="44"/>
  <c r="R83" i="44"/>
  <c r="P25" i="44"/>
  <c r="G25" i="44"/>
  <c r="L25" i="44"/>
  <c r="M25" i="44"/>
  <c r="N25" i="44"/>
  <c r="E76" i="44"/>
  <c r="R78" i="44"/>
  <c r="R96" i="44"/>
  <c r="J84" i="44"/>
  <c r="J82" i="44"/>
  <c r="J70" i="44"/>
  <c r="J79" i="44"/>
  <c r="J76" i="44"/>
  <c r="E97" i="44"/>
  <c r="E103" i="44"/>
  <c r="E91" i="44"/>
  <c r="P16" i="44"/>
  <c r="G16" i="44"/>
  <c r="L16" i="44"/>
  <c r="E92" i="44"/>
  <c r="R71" i="44"/>
  <c r="R79" i="44"/>
  <c r="R84" i="44"/>
  <c r="R77" i="44"/>
  <c r="R76" i="44"/>
  <c r="R72" i="44"/>
  <c r="R85" i="44"/>
  <c r="R80" i="44"/>
  <c r="R100" i="44"/>
  <c r="R88" i="44"/>
  <c r="R70" i="44"/>
  <c r="F84" i="44"/>
  <c r="R92" i="44"/>
  <c r="R104" i="44"/>
  <c r="R86" i="44"/>
  <c r="R74" i="44"/>
  <c r="P10" i="44"/>
  <c r="F103" i="44"/>
  <c r="F85" i="44"/>
  <c r="H72" i="44"/>
  <c r="H71" i="44"/>
  <c r="G62" i="44"/>
  <c r="G98" i="44"/>
  <c r="H82" i="44"/>
  <c r="H83" i="44"/>
  <c r="H74" i="44"/>
  <c r="H70" i="44"/>
  <c r="E86" i="44"/>
  <c r="E104" i="44"/>
  <c r="E88" i="44"/>
  <c r="E94" i="44"/>
  <c r="E100" i="44"/>
  <c r="H86" i="44"/>
  <c r="J95" i="44"/>
  <c r="J77" i="44"/>
  <c r="J98" i="44"/>
  <c r="J80" i="44"/>
  <c r="J103" i="44"/>
  <c r="J91" i="44"/>
  <c r="H76" i="44"/>
  <c r="H77" i="44"/>
  <c r="E90" i="44"/>
  <c r="E102" i="44"/>
  <c r="E96" i="44"/>
  <c r="H78" i="44"/>
  <c r="H80" i="44"/>
  <c r="L55" i="44"/>
  <c r="M55" i="44"/>
  <c r="N55" i="44"/>
  <c r="H73" i="44"/>
  <c r="H85" i="44"/>
  <c r="J92" i="44"/>
  <c r="J86" i="44"/>
  <c r="J74" i="44"/>
  <c r="P15" i="44"/>
  <c r="G15" i="44"/>
  <c r="L15" i="44"/>
  <c r="M15" i="44"/>
  <c r="N15" i="44"/>
  <c r="E83" i="44"/>
  <c r="E89" i="44"/>
  <c r="E71" i="44"/>
  <c r="E101" i="44"/>
  <c r="F90" i="44"/>
  <c r="F72" i="44"/>
  <c r="F102" i="44"/>
  <c r="G39" i="44"/>
  <c r="J89" i="44"/>
  <c r="I27" i="3"/>
  <c r="E27" i="3"/>
  <c r="G38" i="3"/>
  <c r="D20" i="3"/>
  <c r="I20" i="3"/>
  <c r="F23" i="3"/>
  <c r="H101" i="44"/>
  <c r="P14" i="44"/>
  <c r="G14" i="44"/>
  <c r="L14" i="44"/>
  <c r="M14" i="44"/>
  <c r="N14" i="44"/>
  <c r="P28" i="44"/>
  <c r="P30" i="44"/>
  <c r="G30" i="44"/>
  <c r="L30" i="44"/>
  <c r="M30" i="44"/>
  <c r="N30" i="44"/>
  <c r="P12" i="44"/>
  <c r="G12" i="44"/>
  <c r="L12" i="44"/>
  <c r="M12" i="44"/>
  <c r="N12" i="44"/>
  <c r="P32" i="44"/>
  <c r="P33" i="44"/>
  <c r="G33" i="44"/>
  <c r="L33" i="44"/>
  <c r="M33" i="44"/>
  <c r="N33" i="44"/>
  <c r="P36" i="44"/>
  <c r="P37" i="44"/>
  <c r="G37" i="44"/>
  <c r="L37" i="44"/>
  <c r="M37" i="44"/>
  <c r="N37" i="44"/>
  <c r="P38" i="44"/>
  <c r="H79" i="44"/>
  <c r="H84" i="44"/>
  <c r="H89" i="44"/>
  <c r="L62" i="44"/>
  <c r="M62" i="44"/>
  <c r="N62" i="44"/>
  <c r="H98" i="44"/>
  <c r="H90" i="44"/>
  <c r="H91" i="44"/>
  <c r="H92" i="44"/>
  <c r="H88" i="44"/>
  <c r="H94" i="44"/>
  <c r="H97" i="44"/>
  <c r="H104" i="44"/>
  <c r="H100" i="44"/>
  <c r="G38" i="44"/>
  <c r="L38" i="44"/>
  <c r="H95" i="44"/>
  <c r="E20" i="3"/>
  <c r="H96" i="44"/>
  <c r="H102" i="44"/>
  <c r="H103" i="44"/>
  <c r="E35" i="3"/>
  <c r="P88" i="44"/>
  <c r="P100" i="44"/>
  <c r="S12" i="35"/>
  <c r="S11" i="35"/>
  <c r="S8" i="35"/>
  <c r="S7" i="35"/>
  <c r="S10" i="35"/>
  <c r="S9" i="35"/>
  <c r="S18" i="35"/>
  <c r="S13" i="35"/>
  <c r="S21" i="35"/>
  <c r="S23" i="35"/>
  <c r="S19" i="35"/>
  <c r="S24" i="35"/>
  <c r="S34" i="35"/>
  <c r="S29" i="35"/>
  <c r="P73" i="5"/>
  <c r="P71" i="5"/>
  <c r="P64" i="5"/>
  <c r="P61" i="5"/>
  <c r="P66" i="5"/>
  <c r="G66" i="5"/>
  <c r="P76" i="5"/>
  <c r="P85" i="5"/>
  <c r="P90" i="5"/>
  <c r="G90" i="5"/>
  <c r="P87" i="5"/>
  <c r="P94" i="5"/>
  <c r="G63" i="5"/>
  <c r="Q94" i="5"/>
  <c r="Q90" i="5"/>
  <c r="Q87" i="5"/>
  <c r="Q85" i="5"/>
  <c r="O85" i="5"/>
  <c r="Q67" i="5"/>
  <c r="Q96" i="5"/>
  <c r="Q88" i="5"/>
  <c r="O88" i="5"/>
  <c r="Q86" i="5"/>
  <c r="Q84" i="5"/>
  <c r="Q71" i="5"/>
  <c r="Q66" i="5"/>
  <c r="O66" i="5"/>
  <c r="Q63" i="5"/>
  <c r="Q61" i="5"/>
  <c r="Q69" i="5"/>
  <c r="O71" i="5"/>
  <c r="G190" i="5"/>
  <c r="Q146" i="5"/>
  <c r="O146" i="5"/>
  <c r="Q142" i="5"/>
  <c r="Q123" i="5"/>
  <c r="O123" i="5"/>
  <c r="Q111" i="5"/>
  <c r="Q119" i="5"/>
  <c r="O119" i="5"/>
  <c r="Q113" i="5"/>
  <c r="Q115" i="5"/>
  <c r="Q117" i="5"/>
  <c r="Q134" i="5"/>
  <c r="Q135" i="5"/>
  <c r="Q136" i="5"/>
  <c r="Q137" i="5"/>
  <c r="Q138" i="5"/>
  <c r="Q140" i="5"/>
  <c r="O140" i="5"/>
  <c r="P14" i="5"/>
  <c r="P16" i="5"/>
  <c r="G16" i="5"/>
  <c r="P26" i="5"/>
  <c r="P34" i="5"/>
  <c r="G34" i="5"/>
  <c r="P36" i="5"/>
  <c r="G36" i="5"/>
  <c r="P38" i="5"/>
  <c r="O38" i="5"/>
  <c r="P42" i="5"/>
  <c r="Q64" i="5"/>
  <c r="Q126" i="5"/>
  <c r="P113" i="5"/>
  <c r="O113" i="5"/>
  <c r="P115" i="5"/>
  <c r="P117" i="5"/>
  <c r="P135" i="5"/>
  <c r="G135" i="5"/>
  <c r="P137" i="5"/>
  <c r="P140" i="5"/>
  <c r="P144" i="5"/>
  <c r="G144" i="5"/>
  <c r="Q165" i="5"/>
  <c r="O165" i="5"/>
  <c r="Q181" i="5"/>
  <c r="O181" i="5"/>
  <c r="Q183" i="5"/>
  <c r="Q186" i="5"/>
  <c r="Q190" i="5"/>
  <c r="O190" i="5"/>
  <c r="P181" i="5"/>
  <c r="P186" i="5"/>
  <c r="O186" i="5"/>
  <c r="P188" i="5"/>
  <c r="Q188" i="5"/>
  <c r="P192" i="5"/>
  <c r="O192" i="5"/>
  <c r="P162" i="5"/>
  <c r="P164" i="5"/>
  <c r="P169" i="5"/>
  <c r="P182" i="5"/>
  <c r="P184" i="5"/>
  <c r="G184" i="5"/>
  <c r="P114" i="5"/>
  <c r="P121" i="5"/>
  <c r="P126" i="5"/>
  <c r="P134" i="5"/>
  <c r="P136" i="5"/>
  <c r="P138" i="5"/>
  <c r="P142" i="5"/>
  <c r="O142" i="5"/>
  <c r="O129" i="5"/>
  <c r="P160" i="5"/>
  <c r="G160" i="5"/>
  <c r="Q162" i="5"/>
  <c r="Q164" i="5"/>
  <c r="P167" i="5"/>
  <c r="Q169" i="5"/>
  <c r="Q182" i="5"/>
  <c r="Q184" i="5"/>
  <c r="P163" i="5"/>
  <c r="G163" i="5"/>
  <c r="P183" i="5"/>
  <c r="G183" i="5"/>
  <c r="G186" i="5"/>
  <c r="G138" i="5"/>
  <c r="O138" i="5"/>
  <c r="G121" i="5"/>
  <c r="G169" i="5"/>
  <c r="G42" i="5"/>
  <c r="G26" i="5"/>
  <c r="G12" i="5"/>
  <c r="O163" i="5"/>
  <c r="G136" i="5"/>
  <c r="O135" i="5"/>
  <c r="O94" i="5"/>
  <c r="G94" i="5"/>
  <c r="O90" i="5"/>
  <c r="O183" i="5"/>
  <c r="G114" i="5"/>
  <c r="O114" i="5"/>
  <c r="G182" i="5"/>
  <c r="O182" i="5"/>
  <c r="G162" i="5"/>
  <c r="O162" i="5"/>
  <c r="O144" i="5"/>
  <c r="G117" i="5"/>
  <c r="O117" i="5"/>
  <c r="O87" i="5"/>
  <c r="G87" i="5"/>
  <c r="G85" i="5"/>
  <c r="O64" i="5"/>
  <c r="G64" i="5"/>
  <c r="G181" i="5"/>
  <c r="G192" i="5"/>
  <c r="G142" i="5"/>
  <c r="G171" i="5"/>
  <c r="G140" i="5"/>
  <c r="G115" i="5"/>
  <c r="O115" i="5"/>
  <c r="G14" i="5"/>
  <c r="O76" i="5"/>
  <c r="G76" i="5"/>
  <c r="G71" i="5"/>
  <c r="G8" i="45"/>
  <c r="K6" i="5"/>
  <c r="O8" i="45"/>
  <c r="K10" i="5"/>
  <c r="I8" i="45"/>
  <c r="K7" i="5"/>
  <c r="K8" i="45"/>
  <c r="K8" i="5"/>
  <c r="K11" i="45"/>
  <c r="K57" i="5"/>
  <c r="I11" i="45"/>
  <c r="K56" i="5"/>
  <c r="O11" i="45"/>
  <c r="K59" i="5"/>
  <c r="G11" i="45"/>
  <c r="K55" i="5"/>
  <c r="M11" i="45"/>
  <c r="K58" i="5"/>
  <c r="K106" i="5"/>
  <c r="O14" i="45"/>
  <c r="K109" i="5"/>
  <c r="K108" i="5"/>
  <c r="K14" i="45"/>
  <c r="K107" i="5"/>
  <c r="I17" i="45"/>
  <c r="K156" i="5"/>
  <c r="M17" i="45"/>
  <c r="K158" i="5"/>
  <c r="K17" i="45"/>
  <c r="K157" i="5"/>
  <c r="M28" i="45"/>
  <c r="K131" i="5"/>
  <c r="K28" i="45"/>
  <c r="K130" i="5"/>
  <c r="I28" i="45"/>
  <c r="K129" i="5"/>
  <c r="O28" i="45"/>
  <c r="K132" i="5"/>
  <c r="G28" i="45"/>
  <c r="K128" i="5"/>
  <c r="M31" i="45"/>
  <c r="K179" i="5"/>
  <c r="K31" i="45"/>
  <c r="K178" i="5"/>
  <c r="I31" i="45"/>
  <c r="K177" i="5"/>
  <c r="G31" i="45"/>
  <c r="K176" i="5"/>
  <c r="I22" i="45"/>
  <c r="K29" i="5"/>
  <c r="O22" i="45"/>
  <c r="K32" i="5"/>
  <c r="G22" i="45"/>
  <c r="K28" i="5"/>
  <c r="M22" i="45"/>
  <c r="K31" i="5"/>
  <c r="K22" i="45"/>
  <c r="K30" i="5"/>
  <c r="O25" i="45"/>
  <c r="K82" i="5"/>
  <c r="G25" i="45"/>
  <c r="K78" i="5"/>
  <c r="M25" i="45"/>
  <c r="K81" i="5"/>
  <c r="K25" i="45"/>
  <c r="K80" i="5"/>
  <c r="I25" i="45"/>
  <c r="K79" i="5"/>
  <c r="I78" i="44"/>
  <c r="M16" i="44"/>
  <c r="N16" i="44"/>
  <c r="M38" i="44"/>
  <c r="N38" i="44"/>
  <c r="L40" i="44"/>
  <c r="M40" i="44"/>
  <c r="N40" i="44"/>
  <c r="I71" i="44"/>
  <c r="I83" i="44"/>
  <c r="L39" i="44"/>
  <c r="M39" i="44"/>
  <c r="N39" i="44"/>
  <c r="G28" i="44"/>
  <c r="L28" i="44"/>
  <c r="M28" i="44"/>
  <c r="I84" i="44"/>
  <c r="I72" i="44"/>
  <c r="I73" i="44"/>
  <c r="I85" i="44"/>
  <c r="I86" i="44"/>
  <c r="I74" i="44"/>
  <c r="P21" i="44"/>
  <c r="P22" i="44"/>
  <c r="P19" i="44"/>
  <c r="P95" i="44"/>
  <c r="M56" i="44"/>
  <c r="N56" i="44"/>
  <c r="L60" i="44"/>
  <c r="M60" i="44"/>
  <c r="N60" i="44"/>
  <c r="G32" i="44"/>
  <c r="L32" i="44"/>
  <c r="M32" i="44"/>
  <c r="N32" i="44"/>
  <c r="L57" i="44"/>
  <c r="M57" i="44"/>
  <c r="N57" i="44"/>
  <c r="L49" i="44"/>
  <c r="M49" i="44"/>
  <c r="N49" i="44"/>
  <c r="P104" i="44"/>
  <c r="P92" i="44"/>
  <c r="P84" i="44"/>
  <c r="G10" i="44"/>
  <c r="P72" i="44"/>
  <c r="P98" i="44"/>
  <c r="G21" i="44"/>
  <c r="G19" i="44"/>
  <c r="L19" i="44"/>
  <c r="M19" i="44"/>
  <c r="L10" i="44"/>
  <c r="L52" i="44"/>
  <c r="M52" i="44"/>
  <c r="N52" i="44"/>
  <c r="N66" i="44"/>
  <c r="M26" i="44"/>
  <c r="N26" i="44"/>
  <c r="G95" i="44"/>
  <c r="L6" i="44"/>
  <c r="M10" i="44"/>
  <c r="G22" i="44"/>
  <c r="I37" i="3"/>
  <c r="P18" i="44"/>
  <c r="G18" i="44"/>
  <c r="P20" i="44"/>
  <c r="Q15" i="5"/>
  <c r="Q16" i="5"/>
  <c r="P17" i="5"/>
  <c r="Q26" i="5"/>
  <c r="Q35" i="5"/>
  <c r="O35" i="5"/>
  <c r="Q37" i="5"/>
  <c r="Q40" i="5"/>
  <c r="Q42" i="5"/>
  <c r="O42" i="5"/>
  <c r="P44" i="5"/>
  <c r="O44" i="5"/>
  <c r="L33" i="33"/>
  <c r="N33" i="33"/>
  <c r="V33" i="33"/>
  <c r="T33" i="33"/>
  <c r="R33" i="33"/>
  <c r="J33" i="33"/>
  <c r="P33" i="33"/>
  <c r="H33" i="33"/>
  <c r="L29" i="33"/>
  <c r="N29" i="33"/>
  <c r="V29" i="33"/>
  <c r="T29" i="33"/>
  <c r="J29" i="33"/>
  <c r="P29" i="33"/>
  <c r="H29" i="33"/>
  <c r="O26" i="5"/>
  <c r="G36" i="44"/>
  <c r="L36" i="44"/>
  <c r="M36" i="44"/>
  <c r="N36" i="44"/>
  <c r="P46" i="5"/>
  <c r="Q14" i="5"/>
  <c r="O14" i="5"/>
  <c r="P15" i="5"/>
  <c r="Q17" i="5"/>
  <c r="Q34" i="5"/>
  <c r="O34" i="5"/>
  <c r="P35" i="5"/>
  <c r="Q36" i="5"/>
  <c r="O36" i="5"/>
  <c r="P37" i="5"/>
  <c r="O37" i="5"/>
  <c r="Q38" i="5"/>
  <c r="Q44" i="5"/>
  <c r="P96" i="5"/>
  <c r="P84" i="5"/>
  <c r="O84" i="5"/>
  <c r="P67" i="5"/>
  <c r="L35" i="33"/>
  <c r="N35" i="33"/>
  <c r="V35" i="33"/>
  <c r="T35" i="33"/>
  <c r="R35" i="33"/>
  <c r="J35" i="33"/>
  <c r="P35" i="33"/>
  <c r="H35" i="33"/>
  <c r="L31" i="33"/>
  <c r="T31" i="33"/>
  <c r="R31" i="33"/>
  <c r="P31" i="33"/>
  <c r="H31" i="33"/>
  <c r="Q121" i="5"/>
  <c r="O121" i="5"/>
  <c r="O39" i="35"/>
  <c r="M39" i="35"/>
  <c r="K39" i="35"/>
  <c r="F70" i="35"/>
  <c r="G41" i="35"/>
  <c r="K41" i="35"/>
  <c r="G6" i="7"/>
  <c r="E12" i="5"/>
  <c r="I6" i="7"/>
  <c r="E61" i="5"/>
  <c r="F73" i="35"/>
  <c r="G44" i="35"/>
  <c r="E24" i="7"/>
  <c r="E23" i="7"/>
  <c r="M23" i="7"/>
  <c r="E183" i="5"/>
  <c r="M6" i="44"/>
  <c r="M88" i="44"/>
  <c r="G70" i="35"/>
  <c r="O70" i="35"/>
  <c r="G86" i="5"/>
  <c r="O86" i="5"/>
  <c r="G88" i="5"/>
  <c r="G37" i="5"/>
  <c r="G35" i="5"/>
  <c r="O15" i="5"/>
  <c r="G15" i="5"/>
  <c r="O46" i="5"/>
  <c r="G46" i="5"/>
  <c r="I23" i="7"/>
  <c r="E86" i="5"/>
  <c r="K23" i="7"/>
  <c r="E136" i="5"/>
  <c r="G23" i="7"/>
  <c r="E36" i="5"/>
  <c r="K44" i="35"/>
  <c r="I44" i="35"/>
  <c r="G84" i="5"/>
  <c r="D18" i="37"/>
  <c r="O5" i="44"/>
  <c r="G19" i="5"/>
  <c r="G13" i="5"/>
  <c r="G20" i="44"/>
  <c r="L20" i="44"/>
  <c r="M24" i="7"/>
  <c r="E184" i="5"/>
  <c r="I24" i="7"/>
  <c r="E87" i="5"/>
  <c r="K24" i="7"/>
  <c r="E137" i="5"/>
  <c r="G24" i="7"/>
  <c r="E37" i="5"/>
  <c r="G73" i="35"/>
  <c r="G67" i="5"/>
  <c r="O67" i="5"/>
  <c r="G44" i="5"/>
  <c r="G17" i="5"/>
  <c r="O17" i="5"/>
  <c r="P76" i="44"/>
  <c r="M73" i="35"/>
  <c r="K73" i="35"/>
  <c r="Q18" i="44"/>
  <c r="Q19" i="44"/>
  <c r="Q20" i="44"/>
  <c r="O20" i="44"/>
  <c r="Q21" i="44"/>
  <c r="Q79" i="44"/>
  <c r="Q22" i="44"/>
  <c r="Q55" i="44"/>
  <c r="O55" i="44"/>
  <c r="Q44" i="44"/>
  <c r="Q96" i="44"/>
  <c r="Q24" i="44"/>
  <c r="O24" i="44"/>
  <c r="Q42" i="44"/>
  <c r="O42" i="44"/>
  <c r="O88" i="44"/>
  <c r="Q60" i="44"/>
  <c r="O60" i="44"/>
  <c r="Q58" i="44"/>
  <c r="O58" i="44"/>
  <c r="Q50" i="44"/>
  <c r="O50" i="44"/>
  <c r="Q57" i="44"/>
  <c r="O57" i="44"/>
  <c r="Q15" i="44"/>
  <c r="O15" i="44"/>
  <c r="Q32" i="44"/>
  <c r="O32" i="44"/>
  <c r="Q10" i="44"/>
  <c r="Q33" i="44"/>
  <c r="O33" i="44"/>
  <c r="Q28" i="44"/>
  <c r="O28" i="44"/>
  <c r="O104" i="44"/>
  <c r="Q34" i="44"/>
  <c r="O34" i="44"/>
  <c r="Q54" i="44"/>
  <c r="O54" i="44"/>
  <c r="Q12" i="44"/>
  <c r="O12" i="44"/>
  <c r="Q56" i="44"/>
  <c r="O56" i="44"/>
  <c r="Q49" i="44"/>
  <c r="O49" i="44"/>
  <c r="Q27" i="44"/>
  <c r="O27" i="44"/>
  <c r="Q7" i="44"/>
  <c r="Q101" i="44"/>
  <c r="Q25" i="44"/>
  <c r="O25" i="44"/>
  <c r="Q46" i="44"/>
  <c r="O46" i="44"/>
  <c r="O92" i="44"/>
  <c r="Q40" i="44"/>
  <c r="O40" i="44"/>
  <c r="Q66" i="44"/>
  <c r="O66" i="44"/>
  <c r="Q48" i="44"/>
  <c r="O48" i="44"/>
  <c r="Q62" i="44"/>
  <c r="O62" i="44"/>
  <c r="Q51" i="44"/>
  <c r="Q37" i="44"/>
  <c r="O37" i="44"/>
  <c r="Q64" i="44"/>
  <c r="Q70" i="44"/>
  <c r="Q68" i="44"/>
  <c r="O68" i="44"/>
  <c r="Q43" i="44"/>
  <c r="O43" i="44"/>
  <c r="O95" i="44"/>
  <c r="Q14" i="44"/>
  <c r="O14" i="44"/>
  <c r="Q9" i="44"/>
  <c r="Q91" i="44"/>
  <c r="Q13" i="44"/>
  <c r="O13" i="44"/>
  <c r="Q8" i="44"/>
  <c r="Q84" i="44"/>
  <c r="Q39" i="44"/>
  <c r="O39" i="44"/>
  <c r="Q31" i="44"/>
  <c r="O31" i="44"/>
  <c r="Q16" i="44"/>
  <c r="O16" i="44"/>
  <c r="Q52" i="44"/>
  <c r="O52" i="44"/>
  <c r="Q36" i="44"/>
  <c r="O36" i="44"/>
  <c r="Q45" i="44"/>
  <c r="O45" i="44"/>
  <c r="Q30" i="44"/>
  <c r="O30" i="44"/>
  <c r="Q38" i="44"/>
  <c r="O38" i="44"/>
  <c r="Q26" i="44"/>
  <c r="O26" i="44"/>
  <c r="I70" i="35"/>
  <c r="O8" i="44"/>
  <c r="Q90" i="44"/>
  <c r="Q73" i="44"/>
  <c r="Q71" i="44"/>
  <c r="Q98" i="44"/>
  <c r="O22" i="44"/>
  <c r="Q78" i="44"/>
  <c r="O18" i="44"/>
  <c r="Q82" i="44"/>
  <c r="Q92" i="44"/>
  <c r="Q74" i="44"/>
  <c r="O10" i="44"/>
  <c r="Q104" i="44"/>
  <c r="Q97" i="44"/>
  <c r="Q77" i="44"/>
  <c r="O19" i="44"/>
  <c r="O94" i="44"/>
  <c r="O70" i="44"/>
  <c r="O78" i="44"/>
  <c r="E6" i="5"/>
  <c r="E7" i="5"/>
  <c r="E8" i="5"/>
  <c r="E9" i="5"/>
  <c r="G103" i="44"/>
  <c r="L9" i="44"/>
  <c r="G73" i="44"/>
  <c r="O80" i="44"/>
  <c r="O74" i="44"/>
  <c r="G94" i="44"/>
  <c r="L18" i="44"/>
  <c r="N28" i="44"/>
  <c r="O82" i="44"/>
  <c r="M20" i="44"/>
  <c r="G179" i="5"/>
  <c r="O32" i="5"/>
  <c r="O134" i="5"/>
  <c r="O128" i="5"/>
  <c r="G134" i="5"/>
  <c r="G128" i="5"/>
  <c r="O176" i="5"/>
  <c r="O137" i="5"/>
  <c r="O131" i="5"/>
  <c r="G137" i="5"/>
  <c r="G131" i="5"/>
  <c r="E43" i="3"/>
  <c r="J43" i="3"/>
  <c r="Q100" i="44"/>
  <c r="Q94" i="44"/>
  <c r="Q89" i="44"/>
  <c r="Q85" i="44"/>
  <c r="K70" i="35"/>
  <c r="N6" i="44"/>
  <c r="O73" i="35"/>
  <c r="S73" i="35"/>
  <c r="I41" i="35"/>
  <c r="O16" i="5"/>
  <c r="O184" i="5"/>
  <c r="O179" i="5"/>
  <c r="G113" i="5"/>
  <c r="O167" i="5"/>
  <c r="G167" i="5"/>
  <c r="G155" i="5"/>
  <c r="O126" i="5"/>
  <c r="G126" i="5"/>
  <c r="O177" i="5"/>
  <c r="G61" i="5"/>
  <c r="O61" i="5"/>
  <c r="P70" i="44"/>
  <c r="P80" i="44"/>
  <c r="P77" i="44"/>
  <c r="P78" i="44"/>
  <c r="P90" i="44"/>
  <c r="G44" i="44"/>
  <c r="P102" i="44"/>
  <c r="P96" i="44"/>
  <c r="L8" i="44"/>
  <c r="G102" i="44"/>
  <c r="G84" i="44"/>
  <c r="K31" i="35"/>
  <c r="Q31" i="35"/>
  <c r="O31" i="35"/>
  <c r="O98" i="44"/>
  <c r="O100" i="44"/>
  <c r="O72" i="44"/>
  <c r="O21" i="44"/>
  <c r="Q88" i="44"/>
  <c r="Q76" i="44"/>
  <c r="O7" i="44"/>
  <c r="Q103" i="44"/>
  <c r="O9" i="44"/>
  <c r="Q72" i="44"/>
  <c r="S70" i="35"/>
  <c r="M70" i="35"/>
  <c r="Q73" i="35"/>
  <c r="P94" i="44"/>
  <c r="N19" i="44"/>
  <c r="O44" i="35"/>
  <c r="M44" i="35"/>
  <c r="G96" i="5"/>
  <c r="O96" i="5"/>
  <c r="N10" i="44"/>
  <c r="G64" i="44"/>
  <c r="G158" i="5"/>
  <c r="G176" i="5"/>
  <c r="O160" i="5"/>
  <c r="O169" i="5"/>
  <c r="S31" i="35"/>
  <c r="P91" i="44"/>
  <c r="P74" i="44"/>
  <c r="G92" i="44"/>
  <c r="I43" i="3"/>
  <c r="I38" i="3"/>
  <c r="E38" i="3"/>
  <c r="J38" i="3"/>
  <c r="O63" i="5"/>
  <c r="O65" i="5"/>
  <c r="G65" i="5"/>
  <c r="O69" i="5"/>
  <c r="G69" i="5"/>
  <c r="P25" i="34"/>
  <c r="R25" i="34"/>
  <c r="J25" i="34"/>
  <c r="L25" i="34"/>
  <c r="T25" i="34"/>
  <c r="N25" i="34"/>
  <c r="H25" i="34"/>
  <c r="F25" i="34"/>
  <c r="R36" i="33"/>
  <c r="N36" i="33"/>
  <c r="T36" i="33"/>
  <c r="P36" i="33"/>
  <c r="L36" i="33"/>
  <c r="H36" i="33"/>
  <c r="J36" i="33"/>
  <c r="V36" i="33"/>
  <c r="N31" i="33"/>
  <c r="V31" i="33"/>
  <c r="J31" i="33"/>
  <c r="T24" i="33"/>
  <c r="R24" i="33"/>
  <c r="N24" i="33"/>
  <c r="P24" i="33"/>
  <c r="V24" i="33"/>
  <c r="H24" i="33"/>
  <c r="J24" i="33"/>
  <c r="L24" i="33"/>
  <c r="V15" i="33"/>
  <c r="T15" i="33"/>
  <c r="R15" i="33"/>
  <c r="L15" i="33"/>
  <c r="P15" i="33"/>
  <c r="H15" i="33"/>
  <c r="J15" i="33"/>
  <c r="E57" i="5"/>
  <c r="M31" i="35"/>
  <c r="O41" i="35"/>
  <c r="M41" i="35"/>
  <c r="O132" i="5"/>
  <c r="G73" i="5"/>
  <c r="O73" i="5"/>
  <c r="G51" i="44"/>
  <c r="P97" i="44"/>
  <c r="P103" i="44"/>
  <c r="P73" i="44"/>
  <c r="P85" i="44"/>
  <c r="E19" i="3"/>
  <c r="J19" i="3"/>
  <c r="K19" i="3"/>
  <c r="I19" i="3"/>
  <c r="Q95" i="44"/>
  <c r="Q83" i="44"/>
  <c r="L88" i="44"/>
  <c r="F52" i="35"/>
  <c r="F79" i="35"/>
  <c r="G79" i="35"/>
  <c r="I88" i="44"/>
  <c r="I100" i="44"/>
  <c r="I43" i="44"/>
  <c r="K11" i="7"/>
  <c r="E117" i="5"/>
  <c r="E109" i="5"/>
  <c r="I11" i="7"/>
  <c r="E67" i="5"/>
  <c r="E59" i="5"/>
  <c r="G11" i="7"/>
  <c r="E17" i="5"/>
  <c r="E10" i="5"/>
  <c r="O21" i="5"/>
  <c r="G21" i="5"/>
  <c r="Q86" i="44"/>
  <c r="Q80" i="44"/>
  <c r="Q102" i="44"/>
  <c r="Q70" i="35"/>
  <c r="O64" i="44"/>
  <c r="O51" i="44"/>
  <c r="O44" i="44"/>
  <c r="O102" i="44"/>
  <c r="I73" i="35"/>
  <c r="F55" i="35"/>
  <c r="F82" i="35"/>
  <c r="G82" i="35"/>
  <c r="G88" i="44"/>
  <c r="P83" i="44"/>
  <c r="P79" i="44"/>
  <c r="G104" i="44"/>
  <c r="O178" i="5"/>
  <c r="G38" i="5"/>
  <c r="G130" i="5"/>
  <c r="G164" i="5"/>
  <c r="G157" i="5"/>
  <c r="O164" i="5"/>
  <c r="J20" i="3"/>
  <c r="K20" i="3"/>
  <c r="P86" i="44"/>
  <c r="P71" i="44"/>
  <c r="P89" i="44"/>
  <c r="G7" i="44"/>
  <c r="P101" i="44"/>
  <c r="G24" i="44"/>
  <c r="P82" i="44"/>
  <c r="I9" i="3"/>
  <c r="J9" i="3"/>
  <c r="K9" i="3"/>
  <c r="E36" i="3"/>
  <c r="J36" i="3"/>
  <c r="I36" i="3"/>
  <c r="E44" i="3"/>
  <c r="J44" i="3"/>
  <c r="I44" i="3"/>
  <c r="O40" i="5"/>
  <c r="G40" i="5"/>
  <c r="Q92" i="5"/>
  <c r="P92" i="5"/>
  <c r="P116" i="5"/>
  <c r="Q116" i="5"/>
  <c r="P174" i="5"/>
  <c r="Q174" i="5"/>
  <c r="G178" i="5"/>
  <c r="G129" i="5"/>
  <c r="I7" i="3"/>
  <c r="E7" i="3"/>
  <c r="P17" i="34"/>
  <c r="L17" i="34"/>
  <c r="R17" i="34"/>
  <c r="T17" i="34"/>
  <c r="N17" i="34"/>
  <c r="N28" i="34"/>
  <c r="H17" i="34"/>
  <c r="H28" i="34"/>
  <c r="F17" i="34"/>
  <c r="F28" i="34"/>
  <c r="T30" i="33"/>
  <c r="L30" i="33"/>
  <c r="V30" i="33"/>
  <c r="P30" i="33"/>
  <c r="J30" i="33"/>
  <c r="L11" i="33"/>
  <c r="V11" i="33"/>
  <c r="T11" i="33"/>
  <c r="P11" i="33"/>
  <c r="J11" i="33"/>
  <c r="H11" i="33"/>
  <c r="H37" i="33"/>
  <c r="N11" i="33"/>
  <c r="G132" i="5"/>
  <c r="O136" i="5"/>
  <c r="O130" i="5"/>
  <c r="O188" i="5"/>
  <c r="G188" i="5"/>
  <c r="G177" i="5"/>
  <c r="J25" i="3"/>
  <c r="K25" i="3"/>
  <c r="E25" i="3"/>
  <c r="G111" i="5"/>
  <c r="O111" i="5"/>
  <c r="O171" i="5"/>
  <c r="J17" i="34"/>
  <c r="F43" i="35"/>
  <c r="G33" i="35"/>
  <c r="G28" i="35"/>
  <c r="F38" i="35"/>
  <c r="I21" i="44"/>
  <c r="M8" i="7"/>
  <c r="E163" i="5"/>
  <c r="K8" i="7"/>
  <c r="E114" i="5"/>
  <c r="I8" i="7"/>
  <c r="E64" i="5"/>
  <c r="E56" i="5"/>
  <c r="G8" i="7"/>
  <c r="E14" i="5"/>
  <c r="G82" i="44"/>
  <c r="D12" i="3"/>
  <c r="F27" i="3"/>
  <c r="J27" i="3"/>
  <c r="K27" i="3"/>
  <c r="D45" i="3"/>
  <c r="G46" i="3"/>
  <c r="D50" i="3"/>
  <c r="F21" i="3"/>
  <c r="D10" i="3"/>
  <c r="G34" i="3"/>
  <c r="D24" i="3"/>
  <c r="D39" i="3"/>
  <c r="G39" i="3"/>
  <c r="D21" i="37"/>
  <c r="Q171" i="5"/>
  <c r="I7" i="35"/>
  <c r="J6" i="5"/>
  <c r="E108" i="5"/>
  <c r="E106" i="5"/>
  <c r="E107" i="5"/>
  <c r="E105" i="5"/>
  <c r="E156" i="5"/>
  <c r="I48" i="3"/>
  <c r="J48" i="3"/>
  <c r="I17" i="3"/>
  <c r="E17" i="3"/>
  <c r="I34" i="3"/>
  <c r="J34" i="3"/>
  <c r="D46" i="3"/>
  <c r="G17" i="3"/>
  <c r="F19" i="3"/>
  <c r="D14" i="3"/>
  <c r="D11" i="3"/>
  <c r="G25" i="3"/>
  <c r="F8" i="3"/>
  <c r="G33" i="3"/>
  <c r="D53" i="3"/>
  <c r="D22" i="3"/>
  <c r="G43" i="3"/>
  <c r="G13" i="3"/>
  <c r="G40" i="3"/>
  <c r="F12" i="3"/>
  <c r="D42" i="3"/>
  <c r="D18" i="3"/>
  <c r="F13" i="3"/>
  <c r="F25" i="3"/>
  <c r="D51" i="3"/>
  <c r="F18" i="3"/>
  <c r="G35" i="3"/>
  <c r="J35" i="3"/>
  <c r="G49" i="3"/>
  <c r="G19" i="3"/>
  <c r="F10" i="3"/>
  <c r="D49" i="3"/>
  <c r="D8" i="3"/>
  <c r="G21" i="3"/>
  <c r="F7" i="3"/>
  <c r="G7" i="3"/>
  <c r="J7" i="3"/>
  <c r="K7" i="3"/>
  <c r="D47" i="3"/>
  <c r="D16" i="3"/>
  <c r="F11" i="3"/>
  <c r="D40" i="3"/>
  <c r="G42" i="3"/>
  <c r="G14" i="3"/>
  <c r="D23" i="3"/>
  <c r="F22" i="3"/>
  <c r="F16" i="3"/>
  <c r="D13" i="3"/>
  <c r="G10" i="3"/>
  <c r="G51" i="3"/>
  <c r="D21" i="3"/>
  <c r="G45" i="3"/>
  <c r="G20" i="3"/>
  <c r="G44" i="3"/>
  <c r="D33" i="3"/>
  <c r="F14" i="3"/>
  <c r="K7" i="35"/>
  <c r="J7" i="5"/>
  <c r="Q7" i="35"/>
  <c r="J10" i="5"/>
  <c r="K11" i="35"/>
  <c r="O23" i="35"/>
  <c r="R16" i="33"/>
  <c r="N16" i="33"/>
  <c r="L16" i="33"/>
  <c r="P24" i="34"/>
  <c r="R21" i="34"/>
  <c r="R28" i="34"/>
  <c r="J21" i="34"/>
  <c r="P21" i="34"/>
  <c r="L21" i="34"/>
  <c r="T28" i="33"/>
  <c r="R28" i="33"/>
  <c r="N28" i="33"/>
  <c r="P28" i="33"/>
  <c r="T14" i="33"/>
  <c r="R14" i="33"/>
  <c r="L14" i="33"/>
  <c r="N14" i="33"/>
  <c r="J14" i="33"/>
  <c r="T12" i="33"/>
  <c r="L12" i="33"/>
  <c r="N12" i="33"/>
  <c r="I29" i="35"/>
  <c r="O29" i="35"/>
  <c r="Q29" i="35"/>
  <c r="K29" i="35"/>
  <c r="F32" i="35"/>
  <c r="G22" i="35"/>
  <c r="F30" i="35"/>
  <c r="G20" i="35"/>
  <c r="R26" i="34"/>
  <c r="J26" i="34"/>
  <c r="P26" i="34"/>
  <c r="L26" i="34"/>
  <c r="T26" i="34"/>
  <c r="H26" i="34"/>
  <c r="R13" i="34"/>
  <c r="P13" i="34"/>
  <c r="P28" i="34"/>
  <c r="L13" i="34"/>
  <c r="L28" i="34"/>
  <c r="J13" i="34"/>
  <c r="T20" i="33"/>
  <c r="R20" i="33"/>
  <c r="N20" i="33"/>
  <c r="T13" i="33"/>
  <c r="R13" i="33"/>
  <c r="R37" i="33"/>
  <c r="V13" i="33"/>
  <c r="I12" i="7"/>
  <c r="E69" i="5"/>
  <c r="M12" i="7"/>
  <c r="E167" i="5"/>
  <c r="K34" i="35"/>
  <c r="Q34" i="35"/>
  <c r="M34" i="35"/>
  <c r="I34" i="35"/>
  <c r="P23" i="5"/>
  <c r="R24" i="34"/>
  <c r="J24" i="34"/>
  <c r="E28" i="7"/>
  <c r="K26" i="7"/>
  <c r="E140" i="5"/>
  <c r="M26" i="7"/>
  <c r="E186" i="5"/>
  <c r="E25" i="7"/>
  <c r="I21" i="7"/>
  <c r="E84" i="5"/>
  <c r="M21" i="7"/>
  <c r="E181" i="5"/>
  <c r="K21" i="7"/>
  <c r="E134" i="5"/>
  <c r="E22" i="7"/>
  <c r="O19" i="5"/>
  <c r="O12" i="5"/>
  <c r="J20" i="34"/>
  <c r="J16" i="34"/>
  <c r="J12" i="34"/>
  <c r="R41" i="33"/>
  <c r="H80" i="5"/>
  <c r="R40" i="33"/>
  <c r="H79" i="5"/>
  <c r="R39" i="33"/>
  <c r="H78" i="5"/>
  <c r="R42" i="33"/>
  <c r="H81" i="5"/>
  <c r="R43" i="33"/>
  <c r="H82" i="5"/>
  <c r="I155" i="5"/>
  <c r="I158" i="5"/>
  <c r="I157" i="5"/>
  <c r="I156" i="5"/>
  <c r="I132" i="5"/>
  <c r="I130" i="5"/>
  <c r="I128" i="5"/>
  <c r="I129" i="5"/>
  <c r="I131" i="5"/>
  <c r="I10" i="5"/>
  <c r="I7" i="5"/>
  <c r="I9" i="5"/>
  <c r="I6" i="5"/>
  <c r="I8" i="5"/>
  <c r="I30" i="5"/>
  <c r="I31" i="5"/>
  <c r="I32" i="5"/>
  <c r="I28" i="5"/>
  <c r="I29" i="5"/>
  <c r="G32" i="35"/>
  <c r="F42" i="35"/>
  <c r="E40" i="3"/>
  <c r="J40" i="3"/>
  <c r="I40" i="3"/>
  <c r="I49" i="3"/>
  <c r="J49" i="3"/>
  <c r="E49" i="3"/>
  <c r="I53" i="3"/>
  <c r="J53" i="3"/>
  <c r="E53" i="3"/>
  <c r="E46" i="3"/>
  <c r="J46" i="3"/>
  <c r="I46" i="3"/>
  <c r="E39" i="3"/>
  <c r="J39" i="3"/>
  <c r="I39" i="3"/>
  <c r="H43" i="33"/>
  <c r="H10" i="5"/>
  <c r="H39" i="33"/>
  <c r="H6" i="5"/>
  <c r="H40" i="33"/>
  <c r="H7" i="5"/>
  <c r="H41" i="33"/>
  <c r="H8" i="5"/>
  <c r="H42" i="33"/>
  <c r="H9" i="5"/>
  <c r="V37" i="33"/>
  <c r="O6" i="5"/>
  <c r="O10" i="5"/>
  <c r="O9" i="5"/>
  <c r="O7" i="5"/>
  <c r="O23" i="5"/>
  <c r="O8" i="5"/>
  <c r="G23" i="5"/>
  <c r="G6" i="5"/>
  <c r="L6" i="5"/>
  <c r="I81" i="5"/>
  <c r="I80" i="5"/>
  <c r="I78" i="5"/>
  <c r="I82" i="5"/>
  <c r="I79" i="5"/>
  <c r="K20" i="35"/>
  <c r="K17" i="35"/>
  <c r="J56" i="5"/>
  <c r="Q20" i="35"/>
  <c r="O20" i="35"/>
  <c r="O17" i="35"/>
  <c r="J58" i="5"/>
  <c r="M20" i="35"/>
  <c r="S20" i="35"/>
  <c r="S17" i="35"/>
  <c r="I20" i="35"/>
  <c r="E23" i="3"/>
  <c r="I23" i="3"/>
  <c r="J23" i="3"/>
  <c r="K23" i="3"/>
  <c r="I18" i="3"/>
  <c r="E18" i="3"/>
  <c r="J18" i="3"/>
  <c r="K18" i="3"/>
  <c r="E14" i="3"/>
  <c r="J14" i="3"/>
  <c r="K14" i="3"/>
  <c r="I14" i="3"/>
  <c r="I24" i="3"/>
  <c r="E24" i="3"/>
  <c r="J24" i="3"/>
  <c r="K24" i="3"/>
  <c r="E50" i="3"/>
  <c r="J50" i="3"/>
  <c r="I50" i="3"/>
  <c r="I12" i="3"/>
  <c r="E12" i="3"/>
  <c r="J12" i="3"/>
  <c r="K12" i="3"/>
  <c r="F68" i="35"/>
  <c r="G38" i="35"/>
  <c r="O107" i="5"/>
  <c r="O105" i="5"/>
  <c r="O109" i="5"/>
  <c r="O106" i="5"/>
  <c r="J37" i="33"/>
  <c r="L37" i="33"/>
  <c r="G116" i="5"/>
  <c r="G108" i="5"/>
  <c r="O116" i="5"/>
  <c r="O108" i="5"/>
  <c r="O29" i="5"/>
  <c r="O30" i="5"/>
  <c r="M82" i="35"/>
  <c r="I82" i="35"/>
  <c r="K82" i="35"/>
  <c r="O82" i="35"/>
  <c r="O97" i="44"/>
  <c r="O79" i="44"/>
  <c r="G56" i="5"/>
  <c r="G57" i="5"/>
  <c r="G55" i="5"/>
  <c r="G59" i="5"/>
  <c r="G58" i="5"/>
  <c r="G156" i="5"/>
  <c r="O31" i="5"/>
  <c r="L73" i="44"/>
  <c r="L85" i="44"/>
  <c r="M9" i="44"/>
  <c r="J28" i="34"/>
  <c r="I28" i="7"/>
  <c r="E92" i="5"/>
  <c r="E32" i="7"/>
  <c r="K28" i="7"/>
  <c r="E142" i="5"/>
  <c r="G28" i="7"/>
  <c r="E42" i="5"/>
  <c r="M28" i="7"/>
  <c r="E188" i="5"/>
  <c r="E155" i="5"/>
  <c r="E157" i="5"/>
  <c r="G30" i="35"/>
  <c r="F40" i="35"/>
  <c r="I13" i="3"/>
  <c r="E13" i="3"/>
  <c r="J13" i="3"/>
  <c r="K13" i="3"/>
  <c r="I16" i="3"/>
  <c r="E16" i="3"/>
  <c r="J16" i="3"/>
  <c r="K16" i="3"/>
  <c r="J51" i="3"/>
  <c r="E51" i="3"/>
  <c r="I51" i="3"/>
  <c r="E42" i="3"/>
  <c r="J42" i="3"/>
  <c r="I42" i="3"/>
  <c r="O28" i="35"/>
  <c r="Q28" i="35"/>
  <c r="M28" i="35"/>
  <c r="I28" i="35"/>
  <c r="K28" i="35"/>
  <c r="S28" i="35"/>
  <c r="G106" i="5"/>
  <c r="G107" i="5"/>
  <c r="G109" i="5"/>
  <c r="G105" i="5"/>
  <c r="P37" i="33"/>
  <c r="T28" i="34"/>
  <c r="G92" i="5"/>
  <c r="O92" i="5"/>
  <c r="L24" i="44"/>
  <c r="G100" i="44"/>
  <c r="F64" i="35"/>
  <c r="G64" i="35"/>
  <c r="G55" i="35"/>
  <c r="G9" i="5"/>
  <c r="G8" i="5"/>
  <c r="L8" i="5"/>
  <c r="K79" i="35"/>
  <c r="O79" i="35"/>
  <c r="M79" i="35"/>
  <c r="I79" i="35"/>
  <c r="L64" i="44"/>
  <c r="G74" i="44"/>
  <c r="G80" i="44"/>
  <c r="G72" i="44"/>
  <c r="G70" i="44"/>
  <c r="G77" i="44"/>
  <c r="G79" i="44"/>
  <c r="G78" i="44"/>
  <c r="O71" i="44"/>
  <c r="O89" i="44"/>
  <c r="O101" i="44"/>
  <c r="O83" i="44"/>
  <c r="G90" i="44"/>
  <c r="G96" i="44"/>
  <c r="L44" i="44"/>
  <c r="L102" i="44"/>
  <c r="N88" i="44"/>
  <c r="G7" i="5"/>
  <c r="L7" i="5"/>
  <c r="N20" i="44"/>
  <c r="G85" i="44"/>
  <c r="I22" i="7"/>
  <c r="E85" i="5"/>
  <c r="K22" i="7"/>
  <c r="E135" i="5"/>
  <c r="M22" i="7"/>
  <c r="E182" i="5"/>
  <c r="G22" i="7"/>
  <c r="E35" i="5"/>
  <c r="K25" i="7"/>
  <c r="E138" i="5"/>
  <c r="I25" i="7"/>
  <c r="E88" i="5"/>
  <c r="G25" i="7"/>
  <c r="E38" i="5"/>
  <c r="E55" i="5"/>
  <c r="E58" i="5"/>
  <c r="O22" i="35"/>
  <c r="M22" i="35"/>
  <c r="K22" i="35"/>
  <c r="I22" i="35"/>
  <c r="S22" i="35"/>
  <c r="Q22" i="35"/>
  <c r="E33" i="3"/>
  <c r="J33" i="3"/>
  <c r="I33" i="3"/>
  <c r="I21" i="3"/>
  <c r="E21" i="3"/>
  <c r="J21" i="3"/>
  <c r="K21" i="3"/>
  <c r="E47" i="3"/>
  <c r="J47" i="3"/>
  <c r="I47" i="3"/>
  <c r="E8" i="3"/>
  <c r="J8" i="3"/>
  <c r="K8" i="3"/>
  <c r="I8" i="3"/>
  <c r="I22" i="3"/>
  <c r="E22" i="3"/>
  <c r="J22" i="3"/>
  <c r="K22" i="3"/>
  <c r="J17" i="3"/>
  <c r="K17" i="3"/>
  <c r="E158" i="5"/>
  <c r="I10" i="3"/>
  <c r="E10" i="3"/>
  <c r="J10" i="3"/>
  <c r="K10" i="3"/>
  <c r="E45" i="3"/>
  <c r="I45" i="3"/>
  <c r="J45" i="3"/>
  <c r="M33" i="35"/>
  <c r="I33" i="35"/>
  <c r="O33" i="35"/>
  <c r="K33" i="35"/>
  <c r="Q33" i="35"/>
  <c r="S33" i="35"/>
  <c r="N37" i="33"/>
  <c r="T37" i="33"/>
  <c r="O174" i="5"/>
  <c r="G174" i="5"/>
  <c r="G86" i="44"/>
  <c r="O77" i="44"/>
  <c r="O86" i="44"/>
  <c r="I101" i="44"/>
  <c r="I95" i="44"/>
  <c r="I89" i="44"/>
  <c r="I44" i="44"/>
  <c r="G52" i="35"/>
  <c r="F61" i="35"/>
  <c r="G61" i="35"/>
  <c r="G97" i="44"/>
  <c r="L51" i="44"/>
  <c r="M51" i="44"/>
  <c r="N51" i="44"/>
  <c r="O156" i="5"/>
  <c r="O155" i="5"/>
  <c r="O158" i="5"/>
  <c r="O157" i="5"/>
  <c r="L90" i="44"/>
  <c r="M8" i="44"/>
  <c r="L84" i="44"/>
  <c r="L72" i="44"/>
  <c r="L43" i="44"/>
  <c r="O84" i="44"/>
  <c r="G76" i="44"/>
  <c r="O76" i="44"/>
  <c r="G91" i="44"/>
  <c r="O96" i="44"/>
  <c r="E11" i="3"/>
  <c r="J11" i="3"/>
  <c r="K11" i="3"/>
  <c r="I11" i="3"/>
  <c r="I22" i="44"/>
  <c r="I79" i="44"/>
  <c r="L21" i="44"/>
  <c r="F72" i="35"/>
  <c r="G43" i="35"/>
  <c r="I59" i="5"/>
  <c r="I56" i="5"/>
  <c r="I57" i="5"/>
  <c r="I55" i="5"/>
  <c r="I58" i="5"/>
  <c r="G30" i="5"/>
  <c r="G28" i="5"/>
  <c r="G29" i="5"/>
  <c r="L7" i="44"/>
  <c r="G101" i="44"/>
  <c r="G89" i="44"/>
  <c r="G71" i="44"/>
  <c r="G83" i="44"/>
  <c r="G32" i="5"/>
  <c r="O91" i="44"/>
  <c r="O103" i="44"/>
  <c r="O85" i="44"/>
  <c r="O73" i="44"/>
  <c r="O55" i="5"/>
  <c r="O57" i="5"/>
  <c r="O59" i="5"/>
  <c r="O58" i="5"/>
  <c r="O56" i="5"/>
  <c r="M18" i="44"/>
  <c r="L94" i="44"/>
  <c r="L76" i="44"/>
  <c r="O28" i="5"/>
  <c r="L9" i="5"/>
  <c r="G31" i="5"/>
  <c r="O90" i="44"/>
  <c r="M7" i="5"/>
  <c r="N7" i="5"/>
  <c r="M8" i="5"/>
  <c r="N8" i="5"/>
  <c r="M6" i="5"/>
  <c r="N6" i="5"/>
  <c r="M21" i="44"/>
  <c r="L79" i="44"/>
  <c r="M43" i="44"/>
  <c r="L95" i="44"/>
  <c r="Q64" i="35"/>
  <c r="I64" i="35"/>
  <c r="M64" i="35"/>
  <c r="O64" i="35"/>
  <c r="S64" i="35"/>
  <c r="K64" i="35"/>
  <c r="Q27" i="35"/>
  <c r="J109" i="5"/>
  <c r="K30" i="35"/>
  <c r="Q30" i="35"/>
  <c r="I30" i="35"/>
  <c r="M30" i="35"/>
  <c r="O30" i="35"/>
  <c r="S30" i="35"/>
  <c r="M9" i="5"/>
  <c r="N9" i="5"/>
  <c r="O43" i="35"/>
  <c r="I43" i="35"/>
  <c r="K43" i="35"/>
  <c r="M43" i="35"/>
  <c r="M52" i="35"/>
  <c r="Q52" i="35"/>
  <c r="I52" i="35"/>
  <c r="S52" i="35"/>
  <c r="K52" i="35"/>
  <c r="O52" i="35"/>
  <c r="N40" i="33"/>
  <c r="H156" i="5"/>
  <c r="N39" i="33"/>
  <c r="H155" i="5"/>
  <c r="N41" i="33"/>
  <c r="H157" i="5"/>
  <c r="N42" i="33"/>
  <c r="H158" i="5"/>
  <c r="E132" i="5"/>
  <c r="M24" i="44"/>
  <c r="L82" i="44"/>
  <c r="L100" i="44"/>
  <c r="P42" i="33"/>
  <c r="H31" i="5"/>
  <c r="P41" i="33"/>
  <c r="H30" i="5"/>
  <c r="P39" i="33"/>
  <c r="H28" i="5"/>
  <c r="P40" i="33"/>
  <c r="H29" i="5"/>
  <c r="P43" i="33"/>
  <c r="H32" i="5"/>
  <c r="I27" i="35"/>
  <c r="J105" i="5"/>
  <c r="I32" i="7"/>
  <c r="E96" i="5"/>
  <c r="E78" i="5"/>
  <c r="K32" i="7"/>
  <c r="E146" i="5"/>
  <c r="M32" i="7"/>
  <c r="E192" i="5"/>
  <c r="G32" i="7"/>
  <c r="E46" i="5"/>
  <c r="E32" i="5"/>
  <c r="L40" i="33"/>
  <c r="H106" i="5"/>
  <c r="L42" i="33"/>
  <c r="H108" i="5"/>
  <c r="L41" i="33"/>
  <c r="H107" i="5"/>
  <c r="L39" i="33"/>
  <c r="H105" i="5"/>
  <c r="L43" i="33"/>
  <c r="H109" i="5"/>
  <c r="L109" i="5"/>
  <c r="F50" i="35"/>
  <c r="F77" i="35"/>
  <c r="G77" i="35"/>
  <c r="G68" i="35"/>
  <c r="V41" i="33"/>
  <c r="H178" i="5"/>
  <c r="V39" i="33"/>
  <c r="H176" i="5"/>
  <c r="V40" i="33"/>
  <c r="H177" i="5"/>
  <c r="V42" i="33"/>
  <c r="H179" i="5"/>
  <c r="N18" i="44"/>
  <c r="M94" i="44"/>
  <c r="M76" i="44"/>
  <c r="F54" i="35"/>
  <c r="F81" i="35"/>
  <c r="G81" i="35"/>
  <c r="G72" i="35"/>
  <c r="I80" i="44"/>
  <c r="L22" i="44"/>
  <c r="I90" i="44"/>
  <c r="I76" i="5"/>
  <c r="L76" i="5"/>
  <c r="I26" i="5"/>
  <c r="L26" i="5"/>
  <c r="I102" i="44"/>
  <c r="I45" i="44"/>
  <c r="I126" i="5"/>
  <c r="L126" i="5"/>
  <c r="I174" i="5"/>
  <c r="I96" i="44"/>
  <c r="L174" i="5"/>
  <c r="E29" i="5"/>
  <c r="M64" i="44"/>
  <c r="L70" i="44"/>
  <c r="L74" i="44"/>
  <c r="L78" i="44"/>
  <c r="L86" i="44"/>
  <c r="L77" i="44"/>
  <c r="O55" i="35"/>
  <c r="K55" i="35"/>
  <c r="M55" i="35"/>
  <c r="S55" i="35"/>
  <c r="Q55" i="35"/>
  <c r="I55" i="35"/>
  <c r="O79" i="5"/>
  <c r="O80" i="5"/>
  <c r="O81" i="5"/>
  <c r="O78" i="5"/>
  <c r="O82" i="5"/>
  <c r="M27" i="35"/>
  <c r="J107" i="5"/>
  <c r="F69" i="35"/>
  <c r="G40" i="35"/>
  <c r="E81" i="5"/>
  <c r="E80" i="5"/>
  <c r="N9" i="44"/>
  <c r="J42" i="33"/>
  <c r="H58" i="5"/>
  <c r="L58" i="5"/>
  <c r="J41" i="33"/>
  <c r="H57" i="5"/>
  <c r="J40" i="33"/>
  <c r="H56" i="5"/>
  <c r="L56" i="5"/>
  <c r="J43" i="33"/>
  <c r="H59" i="5"/>
  <c r="J39" i="33"/>
  <c r="H55" i="5"/>
  <c r="L55" i="5"/>
  <c r="I17" i="35"/>
  <c r="J55" i="5"/>
  <c r="Q17" i="35"/>
  <c r="J59" i="5"/>
  <c r="G80" i="5"/>
  <c r="G81" i="5"/>
  <c r="G82" i="5"/>
  <c r="G78" i="5"/>
  <c r="G79" i="5"/>
  <c r="S27" i="35"/>
  <c r="E30" i="5"/>
  <c r="E28" i="5"/>
  <c r="E31" i="5"/>
  <c r="F71" i="35"/>
  <c r="G42" i="35"/>
  <c r="M7" i="44"/>
  <c r="L89" i="44"/>
  <c r="L101" i="44"/>
  <c r="L71" i="44"/>
  <c r="L83" i="44"/>
  <c r="M72" i="44"/>
  <c r="N8" i="44"/>
  <c r="M61" i="35"/>
  <c r="S61" i="35"/>
  <c r="K61" i="35"/>
  <c r="I61" i="35"/>
  <c r="O61" i="35"/>
  <c r="Q61" i="35"/>
  <c r="T43" i="33"/>
  <c r="H132" i="5"/>
  <c r="T42" i="33"/>
  <c r="H131" i="5"/>
  <c r="T39" i="33"/>
  <c r="H128" i="5"/>
  <c r="T40" i="33"/>
  <c r="H129" i="5"/>
  <c r="T41" i="33"/>
  <c r="H130" i="5"/>
  <c r="E82" i="5"/>
  <c r="E129" i="5"/>
  <c r="M44" i="44"/>
  <c r="L96" i="44"/>
  <c r="G10" i="5"/>
  <c r="L10" i="5"/>
  <c r="I176" i="5"/>
  <c r="I177" i="5"/>
  <c r="I179" i="5"/>
  <c r="I178" i="5"/>
  <c r="I106" i="5"/>
  <c r="I107" i="5"/>
  <c r="I109" i="5"/>
  <c r="I105" i="5"/>
  <c r="I108" i="5"/>
  <c r="L108" i="5"/>
  <c r="O38" i="35"/>
  <c r="M38" i="35"/>
  <c r="I38" i="35"/>
  <c r="K38" i="35"/>
  <c r="M17" i="35"/>
  <c r="J57" i="5"/>
  <c r="O32" i="35"/>
  <c r="O27" i="35"/>
  <c r="J108" i="5"/>
  <c r="Q32" i="35"/>
  <c r="M32" i="35"/>
  <c r="I32" i="35"/>
  <c r="K32" i="35"/>
  <c r="K27" i="35"/>
  <c r="J106" i="5"/>
  <c r="S32" i="35"/>
  <c r="M108" i="5"/>
  <c r="N108" i="5"/>
  <c r="M58" i="5"/>
  <c r="N58" i="5"/>
  <c r="M109" i="5"/>
  <c r="N109" i="5"/>
  <c r="L106" i="5"/>
  <c r="M55" i="5"/>
  <c r="N55" i="5"/>
  <c r="O42" i="35"/>
  <c r="M42" i="35"/>
  <c r="M37" i="35"/>
  <c r="J157" i="5"/>
  <c r="L157" i="5"/>
  <c r="I42" i="35"/>
  <c r="K42" i="35"/>
  <c r="M56" i="5"/>
  <c r="N56" i="5"/>
  <c r="N126" i="5"/>
  <c r="M126" i="5"/>
  <c r="L107" i="5"/>
  <c r="N24" i="44"/>
  <c r="M100" i="44"/>
  <c r="M82" i="44"/>
  <c r="N21" i="44"/>
  <c r="M79" i="44"/>
  <c r="F53" i="35"/>
  <c r="F80" i="35"/>
  <c r="G80" i="35"/>
  <c r="G71" i="35"/>
  <c r="L57" i="5"/>
  <c r="M74" i="44"/>
  <c r="N64" i="44"/>
  <c r="N84" i="44"/>
  <c r="M86" i="44"/>
  <c r="M70" i="44"/>
  <c r="M77" i="44"/>
  <c r="M78" i="44"/>
  <c r="N174" i="5"/>
  <c r="M174" i="5"/>
  <c r="I103" i="44"/>
  <c r="I91" i="44"/>
  <c r="I46" i="44"/>
  <c r="L45" i="44"/>
  <c r="I97" i="44"/>
  <c r="O72" i="35"/>
  <c r="M72" i="35"/>
  <c r="I72" i="35"/>
  <c r="Q72" i="35"/>
  <c r="S72" i="35"/>
  <c r="K72" i="35"/>
  <c r="G50" i="35"/>
  <c r="F59" i="35"/>
  <c r="G59" i="35"/>
  <c r="E131" i="5"/>
  <c r="E128" i="5"/>
  <c r="N43" i="44"/>
  <c r="N95" i="44"/>
  <c r="M95" i="44"/>
  <c r="E130" i="5"/>
  <c r="N44" i="44"/>
  <c r="N96" i="44"/>
  <c r="M96" i="44"/>
  <c r="N72" i="44"/>
  <c r="N90" i="44"/>
  <c r="M76" i="5"/>
  <c r="N76" i="5"/>
  <c r="I77" i="35"/>
  <c r="K77" i="35"/>
  <c r="O77" i="35"/>
  <c r="M77" i="35"/>
  <c r="E176" i="5"/>
  <c r="E179" i="5"/>
  <c r="E178" i="5"/>
  <c r="M10" i="5"/>
  <c r="N10" i="5"/>
  <c r="M90" i="44"/>
  <c r="M102" i="44"/>
  <c r="N73" i="44"/>
  <c r="N85" i="44"/>
  <c r="O40" i="35"/>
  <c r="O37" i="35"/>
  <c r="J158" i="5"/>
  <c r="L158" i="5"/>
  <c r="M40" i="35"/>
  <c r="I40" i="35"/>
  <c r="K40" i="35"/>
  <c r="K37" i="35"/>
  <c r="J156" i="5"/>
  <c r="L156" i="5"/>
  <c r="M22" i="44"/>
  <c r="L80" i="44"/>
  <c r="K81" i="35"/>
  <c r="I81" i="35"/>
  <c r="O81" i="35"/>
  <c r="M81" i="35"/>
  <c r="N76" i="44"/>
  <c r="N94" i="44"/>
  <c r="I37" i="35"/>
  <c r="J155" i="5"/>
  <c r="L155" i="5"/>
  <c r="M84" i="44"/>
  <c r="N7" i="44"/>
  <c r="M89" i="44"/>
  <c r="M101" i="44"/>
  <c r="M83" i="44"/>
  <c r="M71" i="44"/>
  <c r="E177" i="5"/>
  <c r="L59" i="5"/>
  <c r="M73" i="44"/>
  <c r="M85" i="44"/>
  <c r="F78" i="35"/>
  <c r="G78" i="35"/>
  <c r="G69" i="35"/>
  <c r="F51" i="35"/>
  <c r="M26" i="5"/>
  <c r="N26" i="5"/>
  <c r="F63" i="35"/>
  <c r="G63" i="35"/>
  <c r="G54" i="35"/>
  <c r="K68" i="35"/>
  <c r="Q68" i="35"/>
  <c r="S68" i="35"/>
  <c r="I68" i="35"/>
  <c r="O68" i="35"/>
  <c r="M68" i="35"/>
  <c r="L105" i="5"/>
  <c r="E79" i="5"/>
  <c r="M155" i="5"/>
  <c r="N155" i="5"/>
  <c r="M158" i="5"/>
  <c r="N158" i="5"/>
  <c r="M157" i="5"/>
  <c r="N157" i="5"/>
  <c r="M156" i="5"/>
  <c r="N156" i="5"/>
  <c r="M105" i="5"/>
  <c r="N105" i="5"/>
  <c r="K63" i="35"/>
  <c r="S63" i="35"/>
  <c r="I63" i="35"/>
  <c r="Q63" i="35"/>
  <c r="M63" i="35"/>
  <c r="O63" i="35"/>
  <c r="Q69" i="35"/>
  <c r="Q67" i="35"/>
  <c r="J132" i="5"/>
  <c r="L132" i="5"/>
  <c r="I69" i="35"/>
  <c r="M69" i="35"/>
  <c r="K69" i="35"/>
  <c r="O69" i="35"/>
  <c r="O67" i="35"/>
  <c r="J131" i="5"/>
  <c r="L131" i="5"/>
  <c r="S69" i="35"/>
  <c r="I92" i="44"/>
  <c r="I104" i="44"/>
  <c r="L46" i="44"/>
  <c r="I98" i="44"/>
  <c r="N57" i="5"/>
  <c r="M57" i="5"/>
  <c r="M107" i="5"/>
  <c r="N107" i="5"/>
  <c r="M67" i="35"/>
  <c r="J130" i="5"/>
  <c r="N102" i="44"/>
  <c r="K59" i="35"/>
  <c r="Q59" i="35"/>
  <c r="I59" i="35"/>
  <c r="O59" i="35"/>
  <c r="M59" i="35"/>
  <c r="S59" i="35"/>
  <c r="O80" i="35"/>
  <c r="M80" i="35"/>
  <c r="K80" i="35"/>
  <c r="I80" i="35"/>
  <c r="M54" i="35"/>
  <c r="K54" i="35"/>
  <c r="I54" i="35"/>
  <c r="Q54" i="35"/>
  <c r="S54" i="35"/>
  <c r="O54" i="35"/>
  <c r="G51" i="35"/>
  <c r="F60" i="35"/>
  <c r="G60" i="35"/>
  <c r="N89" i="44"/>
  <c r="N101" i="44"/>
  <c r="N83" i="44"/>
  <c r="N71" i="44"/>
  <c r="N22" i="44"/>
  <c r="M80" i="44"/>
  <c r="O50" i="35"/>
  <c r="Q50" i="35"/>
  <c r="K50" i="35"/>
  <c r="M50" i="35"/>
  <c r="S50" i="35"/>
  <c r="I50" i="35"/>
  <c r="M45" i="44"/>
  <c r="L91" i="44"/>
  <c r="L103" i="44"/>
  <c r="L97" i="44"/>
  <c r="G53" i="35"/>
  <c r="F62" i="35"/>
  <c r="G62" i="35"/>
  <c r="N82" i="44"/>
  <c r="N100" i="44"/>
  <c r="M106" i="5"/>
  <c r="N106" i="5"/>
  <c r="M59" i="5"/>
  <c r="N59" i="5"/>
  <c r="N79" i="44"/>
  <c r="K78" i="35"/>
  <c r="K76" i="35"/>
  <c r="J177" i="5"/>
  <c r="L177" i="5"/>
  <c r="I78" i="35"/>
  <c r="I76" i="35"/>
  <c r="J176" i="5"/>
  <c r="L176" i="5"/>
  <c r="O78" i="35"/>
  <c r="O76" i="35"/>
  <c r="J179" i="5"/>
  <c r="L179" i="5"/>
  <c r="M78" i="35"/>
  <c r="M76" i="35"/>
  <c r="J178" i="5"/>
  <c r="L178" i="5"/>
  <c r="L130" i="5"/>
  <c r="N77" i="44"/>
  <c r="N70" i="44"/>
  <c r="N86" i="44"/>
  <c r="N74" i="44"/>
  <c r="N78" i="44"/>
  <c r="O71" i="35"/>
  <c r="S71" i="35"/>
  <c r="S67" i="35"/>
  <c r="Q71" i="35"/>
  <c r="M71" i="35"/>
  <c r="K71" i="35"/>
  <c r="K67" i="35"/>
  <c r="J129" i="5"/>
  <c r="L129" i="5"/>
  <c r="I71" i="35"/>
  <c r="I67" i="35"/>
  <c r="J128" i="5"/>
  <c r="L128" i="5"/>
  <c r="M177" i="5"/>
  <c r="N177" i="5"/>
  <c r="M128" i="5"/>
  <c r="N128" i="5"/>
  <c r="M178" i="5"/>
  <c r="N178" i="5"/>
  <c r="M176" i="5"/>
  <c r="N176" i="5"/>
  <c r="M129" i="5"/>
  <c r="N129" i="5"/>
  <c r="M179" i="5"/>
  <c r="N179" i="5"/>
  <c r="M131" i="5"/>
  <c r="N131" i="5"/>
  <c r="M132" i="5"/>
  <c r="N132" i="5"/>
  <c r="S49" i="35"/>
  <c r="M62" i="35"/>
  <c r="I62" i="35"/>
  <c r="K62" i="35"/>
  <c r="Q62" i="35"/>
  <c r="Q58" i="35"/>
  <c r="J82" i="5"/>
  <c r="L82" i="5"/>
  <c r="O62" i="35"/>
  <c r="S62" i="35"/>
  <c r="M58" i="35"/>
  <c r="J80" i="5"/>
  <c r="L80" i="5"/>
  <c r="M53" i="35"/>
  <c r="Q53" i="35"/>
  <c r="I53" i="35"/>
  <c r="K53" i="35"/>
  <c r="S53" i="35"/>
  <c r="O53" i="35"/>
  <c r="N45" i="44"/>
  <c r="M91" i="44"/>
  <c r="M103" i="44"/>
  <c r="M97" i="44"/>
  <c r="Q60" i="35"/>
  <c r="I60" i="35"/>
  <c r="O60" i="35"/>
  <c r="S60" i="35"/>
  <c r="S58" i="35"/>
  <c r="M60" i="35"/>
  <c r="K60" i="35"/>
  <c r="K58" i="35"/>
  <c r="J79" i="5"/>
  <c r="L79" i="5"/>
  <c r="O58" i="35"/>
  <c r="J81" i="5"/>
  <c r="L81" i="5"/>
  <c r="M46" i="44"/>
  <c r="L104" i="44"/>
  <c r="L92" i="44"/>
  <c r="L98" i="44"/>
  <c r="M130" i="5"/>
  <c r="N130" i="5"/>
  <c r="N80" i="44"/>
  <c r="Q49" i="35"/>
  <c r="K51" i="35"/>
  <c r="K49" i="35"/>
  <c r="J29" i="5"/>
  <c r="L29" i="5"/>
  <c r="S51" i="35"/>
  <c r="O51" i="35"/>
  <c r="O49" i="35"/>
  <c r="I51" i="35"/>
  <c r="I49" i="35"/>
  <c r="J28" i="5"/>
  <c r="L28" i="5"/>
  <c r="M51" i="35"/>
  <c r="M49" i="35"/>
  <c r="J30" i="5"/>
  <c r="L30" i="5"/>
  <c r="Q51" i="35"/>
  <c r="I58" i="35"/>
  <c r="J78" i="5"/>
  <c r="L78" i="5"/>
  <c r="J31" i="5"/>
  <c r="L31" i="5"/>
  <c r="J32" i="5"/>
  <c r="L32" i="5"/>
  <c r="M30" i="5"/>
  <c r="N30" i="5"/>
  <c r="M29" i="5"/>
  <c r="N29" i="5"/>
  <c r="M82" i="5"/>
  <c r="N82" i="5"/>
  <c r="M28" i="5"/>
  <c r="N28" i="5"/>
  <c r="M79" i="5"/>
  <c r="N79" i="5"/>
  <c r="N46" i="44"/>
  <c r="M92" i="44"/>
  <c r="M104" i="44"/>
  <c r="M98" i="44"/>
  <c r="M80" i="5"/>
  <c r="N80" i="5"/>
  <c r="M78" i="5"/>
  <c r="N78" i="5"/>
  <c r="N103" i="44"/>
  <c r="N91" i="44"/>
  <c r="N97" i="44"/>
  <c r="M81" i="5"/>
  <c r="N81" i="5"/>
  <c r="M31" i="5"/>
  <c r="N31" i="5"/>
  <c r="N104" i="44"/>
  <c r="N92" i="44"/>
  <c r="N98" i="44"/>
  <c r="M32" i="5"/>
  <c r="N32" i="5"/>
</calcChain>
</file>

<file path=xl/comments1.xml><?xml version="1.0" encoding="utf-8"?>
<comments xmlns="http://schemas.openxmlformats.org/spreadsheetml/2006/main">
  <authors>
    <author>lamhong</author>
  </authors>
  <commentList>
    <comment ref="O50" authorId="0">
      <text>
        <r>
          <rPr>
            <b/>
            <sz val="9"/>
            <color indexed="81"/>
            <rFont val="Tahoma"/>
            <charset val="1"/>
          </rPr>
          <t>lamhong:</t>
        </r>
        <r>
          <rPr>
            <sz val="9"/>
            <color indexed="81"/>
            <rFont val="Tahoma"/>
            <charset val="1"/>
          </rPr>
          <t xml:space="preserve">
</t>
        </r>
      </text>
    </comment>
  </commentList>
</comments>
</file>

<file path=xl/comments2.xml><?xml version="1.0" encoding="utf-8"?>
<comments xmlns="http://schemas.openxmlformats.org/spreadsheetml/2006/main">
  <authors>
    <author>lamhong</author>
  </authors>
  <commentList>
    <comment ref="B5" authorId="0">
      <text>
        <r>
          <rPr>
            <sz val="9"/>
            <color indexed="81"/>
            <rFont val="Tahoma"/>
            <charset val="1"/>
          </rPr>
          <t xml:space="preserve">Bảng 3
</t>
        </r>
      </text>
    </comment>
  </commentList>
</comments>
</file>

<file path=xl/comments3.xml><?xml version="1.0" encoding="utf-8"?>
<comments xmlns="http://schemas.openxmlformats.org/spreadsheetml/2006/main">
  <authors>
    <author>lamhong</author>
  </authors>
  <commentList>
    <comment ref="B8" authorId="0">
      <text>
        <r>
          <rPr>
            <sz val="9"/>
            <color indexed="81"/>
            <rFont val="Tahoma"/>
            <charset val="1"/>
          </rPr>
          <t xml:space="preserve">Bảng 40
</t>
        </r>
      </text>
    </comment>
  </commentList>
</comments>
</file>

<file path=xl/comments4.xml><?xml version="1.0" encoding="utf-8"?>
<comments xmlns="http://schemas.openxmlformats.org/spreadsheetml/2006/main">
  <authors>
    <author>lamhong</author>
  </authors>
  <commentList>
    <comment ref="B5" authorId="0">
      <text>
        <r>
          <rPr>
            <b/>
            <sz val="9"/>
            <color indexed="81"/>
            <rFont val="Tahoma"/>
            <charset val="1"/>
          </rPr>
          <t>Bảng 42</t>
        </r>
        <r>
          <rPr>
            <sz val="9"/>
            <color indexed="81"/>
            <rFont val="Tahoma"/>
            <charset val="1"/>
          </rPr>
          <t xml:space="preserve">
</t>
        </r>
      </text>
    </comment>
  </commentList>
</comments>
</file>

<file path=xl/comments5.xml><?xml version="1.0" encoding="utf-8"?>
<comments xmlns="http://schemas.openxmlformats.org/spreadsheetml/2006/main">
  <authors>
    <author>lamhong</author>
  </authors>
  <commentList>
    <comment ref="B7" authorId="0">
      <text>
        <r>
          <rPr>
            <sz val="9"/>
            <color indexed="81"/>
            <rFont val="Tahoma"/>
            <charset val="1"/>
          </rPr>
          <t xml:space="preserve">Bảng 43
</t>
        </r>
      </text>
    </comment>
  </commentList>
</comments>
</file>

<file path=xl/sharedStrings.xml><?xml version="1.0" encoding="utf-8"?>
<sst xmlns="http://schemas.openxmlformats.org/spreadsheetml/2006/main" count="1538" uniqueCount="508">
  <si>
    <t>KK</t>
  </si>
  <si>
    <t>TT</t>
  </si>
  <si>
    <t>I</t>
  </si>
  <si>
    <t>II</t>
  </si>
  <si>
    <t>A</t>
  </si>
  <si>
    <t>B</t>
  </si>
  <si>
    <t>C</t>
  </si>
  <si>
    <t>1</t>
  </si>
  <si>
    <t>2</t>
  </si>
  <si>
    <t>3</t>
  </si>
  <si>
    <t>4</t>
  </si>
  <si>
    <t>5</t>
  </si>
  <si>
    <t>6</t>
  </si>
  <si>
    <t>2,34</t>
  </si>
  <si>
    <t>T</t>
  </si>
  <si>
    <t>H</t>
  </si>
  <si>
    <t>Ca</t>
  </si>
  <si>
    <t>Bé</t>
  </si>
  <si>
    <t>C¸i</t>
  </si>
  <si>
    <t>E ke</t>
  </si>
  <si>
    <t>Q</t>
  </si>
  <si>
    <t>kg</t>
  </si>
  <si>
    <t>Ram</t>
  </si>
  <si>
    <t>Q.</t>
  </si>
  <si>
    <t>Kg</t>
  </si>
  <si>
    <t>m3</t>
  </si>
  <si>
    <t xml:space="preserve">TH </t>
  </si>
  <si>
    <t>1/500</t>
  </si>
  <si>
    <t>1/1000</t>
  </si>
  <si>
    <t>1/2000</t>
  </si>
  <si>
    <t>1/5000</t>
  </si>
  <si>
    <t>Kw</t>
  </si>
  <si>
    <t>Tuýp</t>
  </si>
  <si>
    <t>KK1</t>
  </si>
  <si>
    <t>KK2</t>
  </si>
  <si>
    <t>KK3</t>
  </si>
  <si>
    <t>KK4</t>
  </si>
  <si>
    <t>KK5</t>
  </si>
  <si>
    <t>a</t>
  </si>
  <si>
    <t>Mia</t>
  </si>
  <si>
    <t>Diamat</t>
  </si>
  <si>
    <t>®ång</t>
  </si>
  <si>
    <t>CS</t>
  </si>
  <si>
    <t>(1KTV6)</t>
  </si>
  <si>
    <t>ram</t>
  </si>
  <si>
    <t>ThiÕt bÞ nèi m¹ng</t>
  </si>
  <si>
    <t>M¸y chñ</t>
  </si>
  <si>
    <t>SL</t>
  </si>
  <si>
    <t>Số TT</t>
  </si>
  <si>
    <t>Bậc lương</t>
  </si>
  <si>
    <t>Hệ số</t>
  </si>
  <si>
    <t xml:space="preserve"> Ngoại nghiệp</t>
  </si>
  <si>
    <t xml:space="preserve"> Kỹ sư </t>
  </si>
  <si>
    <t>7</t>
  </si>
  <si>
    <t>8</t>
  </si>
  <si>
    <t>Kỹ thuật viên</t>
  </si>
  <si>
    <t>9</t>
  </si>
  <si>
    <t>10</t>
  </si>
  <si>
    <t>11</t>
  </si>
  <si>
    <t>12</t>
  </si>
  <si>
    <t>Lái xe</t>
  </si>
  <si>
    <t>Nội nghiệp</t>
  </si>
  <si>
    <t>STT</t>
  </si>
  <si>
    <t>Nội dung</t>
  </si>
  <si>
    <t>Đơn vị tính</t>
  </si>
  <si>
    <t>Mức áp dụng</t>
  </si>
  <si>
    <t>Ghi chú</t>
  </si>
  <si>
    <t>đồng/tháng</t>
  </si>
  <si>
    <t>Lương phụ</t>
  </si>
  <si>
    <t>%</t>
  </si>
  <si>
    <t>Trên lương cấp bậc</t>
  </si>
  <si>
    <t>Phụ cấp lưu động</t>
  </si>
  <si>
    <t>Trên lương tối thiểu chung</t>
  </si>
  <si>
    <t>Phụ cấp trách nhiệm</t>
  </si>
  <si>
    <t>Trên lương tối thiểu, tính cho tổ 5 người</t>
  </si>
  <si>
    <t>Phụ cấp độc hại, nguy hiểm</t>
  </si>
  <si>
    <t>Số ngày làm việc trong tháng</t>
  </si>
  <si>
    <t>ngày</t>
  </si>
  <si>
    <t>đồng/ngày</t>
  </si>
  <si>
    <t xml:space="preserve">Tỷ lệ tính chi phí chung </t>
  </si>
  <si>
    <t xml:space="preserve">                 Ngoại nghiệp </t>
  </si>
  <si>
    <t xml:space="preserve">                 Nội nghiệp</t>
  </si>
  <si>
    <t>Phụ cấp khu vực (mức 0,1) cho 1 ngày công ngoại nghiệp</t>
  </si>
  <si>
    <t xml:space="preserve">    Trong đó: - Chi phí trực tiếp</t>
  </si>
  <si>
    <t xml:space="preserve">                     - Chi phí chung</t>
  </si>
  <si>
    <t>Phụ cấp khu vực (mức 0,1) cho 1 ngày công nội nghiệp</t>
  </si>
  <si>
    <t>2.1</t>
  </si>
  <si>
    <t>2.2</t>
  </si>
  <si>
    <t>2.3</t>
  </si>
  <si>
    <t>2.4</t>
  </si>
  <si>
    <t>2.5</t>
  </si>
  <si>
    <t>b</t>
  </si>
  <si>
    <t>c</t>
  </si>
  <si>
    <t>d</t>
  </si>
  <si>
    <t>điểm</t>
  </si>
  <si>
    <t>mảnh</t>
  </si>
  <si>
    <t xml:space="preserve">Áo rét BHLĐ </t>
  </si>
  <si>
    <t>cái</t>
  </si>
  <si>
    <t xml:space="preserve">Áo mưa bạt </t>
  </si>
  <si>
    <t>Ba lô</t>
  </si>
  <si>
    <t>Bộ đồ nề</t>
  </si>
  <si>
    <t>bộ</t>
  </si>
  <si>
    <t>Cờ hiệu nhỏ</t>
  </si>
  <si>
    <t>Compa đơn</t>
  </si>
  <si>
    <t>Compa kép</t>
  </si>
  <si>
    <t>Cuốc bàn</t>
  </si>
  <si>
    <t>Dao phát cây</t>
  </si>
  <si>
    <t>Giầy cao cổ</t>
  </si>
  <si>
    <t>đôi</t>
  </si>
  <si>
    <t>Hòm sắt đựng tàI liệu</t>
  </si>
  <si>
    <t>Mũ cứng</t>
  </si>
  <si>
    <t>Nilon gói tài liệu</t>
  </si>
  <si>
    <t>tấm</t>
  </si>
  <si>
    <t>Quần áo BHLĐ</t>
  </si>
  <si>
    <t>Qui phạm</t>
  </si>
  <si>
    <t>Tất sợi</t>
  </si>
  <si>
    <t>Thước đo độ</t>
  </si>
  <si>
    <t>Thước thép cuộn 2m</t>
  </si>
  <si>
    <t>Xẻng</t>
  </si>
  <si>
    <t>Xô tôn đựng nước</t>
  </si>
  <si>
    <t>Bi đông nhựa</t>
  </si>
  <si>
    <t>Đèn pin</t>
  </si>
  <si>
    <t>Địa bàn kỹ thuật</t>
  </si>
  <si>
    <t>Găng tay bạt</t>
  </si>
  <si>
    <t>Kìm cắt thép</t>
  </si>
  <si>
    <t>Ô che máy</t>
  </si>
  <si>
    <t>Thước cuộn vải 50m</t>
  </si>
  <si>
    <t>Túi đựng tài liệu</t>
  </si>
  <si>
    <t>Bảng ngắm</t>
  </si>
  <si>
    <t>Nhiệt kế</t>
  </si>
  <si>
    <t>Khó khăn 1</t>
  </si>
  <si>
    <t>Khó khăn 2</t>
  </si>
  <si>
    <t>Khó khăn 3</t>
  </si>
  <si>
    <t>Khó khăn 4</t>
  </si>
  <si>
    <t>Khó khăn 5</t>
  </si>
  <si>
    <t>Bản đồ địa hình</t>
  </si>
  <si>
    <t>tờ</t>
  </si>
  <si>
    <t>Băng dính loại vừa</t>
  </si>
  <si>
    <t>cuộn</t>
  </si>
  <si>
    <t>Ghi chú điểm toạ độ cũ</t>
  </si>
  <si>
    <t>Ghi chú điểm độ cao cũ</t>
  </si>
  <si>
    <t>Ghi chú điểm toạ độ mới</t>
  </si>
  <si>
    <t>Sơn đỏ</t>
  </si>
  <si>
    <t>Sổ kiểm nghiệm máy</t>
  </si>
  <si>
    <t>Sổ đo góc</t>
  </si>
  <si>
    <t>Sổ đo cạnh</t>
  </si>
  <si>
    <t>Sổ đo thiên đỉnh</t>
  </si>
  <si>
    <t>Sổ ghi chép</t>
  </si>
  <si>
    <t>Xi măng</t>
  </si>
  <si>
    <t>Cát</t>
  </si>
  <si>
    <t>Đá dăm</t>
  </si>
  <si>
    <t>Dấu sứ</t>
  </si>
  <si>
    <t>Đinh</t>
  </si>
  <si>
    <t>Sắt 10</t>
  </si>
  <si>
    <t>Xăng</t>
  </si>
  <si>
    <t>lít</t>
  </si>
  <si>
    <t>Dầu nhờn</t>
  </si>
  <si>
    <t>lọ</t>
  </si>
  <si>
    <t>Pin đèn</t>
  </si>
  <si>
    <t>Cái</t>
  </si>
  <si>
    <t>Sổ điện tử</t>
  </si>
  <si>
    <t>CÁC MỨC CHỈ TIÊU, HỆ SỐ CHỦ YẾU ÁP DỤNG TRONG TÍNH TOÁN ĐƠN GIÁ</t>
  </si>
  <si>
    <t>ha</t>
  </si>
  <si>
    <t>Đơn vị tính: đồng</t>
  </si>
  <si>
    <t>Số</t>
  </si>
  <si>
    <t xml:space="preserve">Danh mục </t>
  </si>
  <si>
    <t>ĐV</t>
  </si>
  <si>
    <t xml:space="preserve"> đơn giá </t>
  </si>
  <si>
    <t>Vật liệu</t>
  </si>
  <si>
    <t>tính</t>
  </si>
  <si>
    <t xml:space="preserve"> (đ) </t>
  </si>
  <si>
    <t>Điện</t>
  </si>
  <si>
    <t xml:space="preserve">tờ </t>
  </si>
  <si>
    <t>Bảng tổng hợp TQ</t>
  </si>
  <si>
    <t>Bảng tính toán</t>
  </si>
  <si>
    <t>Cuộn</t>
  </si>
  <si>
    <t>Bìa đóng sổ</t>
  </si>
  <si>
    <t>Biên bản bàn giao TQ</t>
  </si>
  <si>
    <t xml:space="preserve">Đĩa mềm </t>
  </si>
  <si>
    <t>Đĩa CD</t>
  </si>
  <si>
    <t>đĩa</t>
  </si>
  <si>
    <t>Giấy Kroky</t>
  </si>
  <si>
    <t>Giấy A4 (nội)</t>
  </si>
  <si>
    <t>Mực in Lazer A4</t>
  </si>
  <si>
    <t>Hộp</t>
  </si>
  <si>
    <t>Mực  đen</t>
  </si>
  <si>
    <t>Số liệu toạ độ đIểm gốc</t>
  </si>
  <si>
    <t>đIểm</t>
  </si>
  <si>
    <t>Số liệu độ cao đIểm gốc</t>
  </si>
  <si>
    <t>Lít</t>
  </si>
  <si>
    <t>Ngòi bút vẽ KT</t>
  </si>
  <si>
    <t>Giấy Ao loại 100g/m2</t>
  </si>
  <si>
    <t>Gỗ cốt pha dày 3 cm</t>
  </si>
  <si>
    <t>Bản đồ ĐGHC 364/CT</t>
  </si>
  <si>
    <t>Cọc gỗ 4x30 cm +đinh 3cm</t>
  </si>
  <si>
    <t>Giấy can</t>
  </si>
  <si>
    <t>Mét</t>
  </si>
  <si>
    <t>Giấy gói hàng</t>
  </si>
  <si>
    <t>Tờ</t>
  </si>
  <si>
    <t>Mực màu</t>
  </si>
  <si>
    <t>Đinh sắt 10,15cm &amp; đệm</t>
  </si>
  <si>
    <t xml:space="preserve">Bảng thống kê hiện trạng đo đạc ĐC các loại đất </t>
  </si>
  <si>
    <t>Sổ mục kê</t>
  </si>
  <si>
    <t>Mực in phun (4 hộp màu)</t>
  </si>
  <si>
    <t>Giấy in A3 (nội)</t>
  </si>
  <si>
    <t>Mực in Lazer A3</t>
  </si>
  <si>
    <t>Cọc gỗ 4x4x30 cm để XĐRG</t>
  </si>
  <si>
    <t>Dụng cụ</t>
  </si>
  <si>
    <t xml:space="preserve"> (đ/ca) </t>
  </si>
  <si>
    <t>Bộ</t>
  </si>
  <si>
    <t>Bộ khắc chữ mặt mốc</t>
  </si>
  <si>
    <t>Cưa cành</t>
  </si>
  <si>
    <t>Cuốc chim</t>
  </si>
  <si>
    <t>Hòm đựng máy, d. cụ</t>
  </si>
  <si>
    <t>Máy tính tay casio</t>
  </si>
  <si>
    <t>Nilon che máy tấm 5m</t>
  </si>
  <si>
    <t>Tấm</t>
  </si>
  <si>
    <t>ống đựng bản đồ</t>
  </si>
  <si>
    <t>ống nhòm</t>
  </si>
  <si>
    <t>Áo Blu</t>
  </si>
  <si>
    <t>Dép xốp</t>
  </si>
  <si>
    <t>Đôi</t>
  </si>
  <si>
    <t>Bàn làm việc</t>
  </si>
  <si>
    <t>Ghế tựa</t>
  </si>
  <si>
    <t>Tủ tài liệu</t>
  </si>
  <si>
    <t>Thước nhựa 30 cm</t>
  </si>
  <si>
    <t>Bàn đục lỗ</t>
  </si>
  <si>
    <t>Bàn dập ghim bé</t>
  </si>
  <si>
    <t>Bàn dập ghim to</t>
  </si>
  <si>
    <t>Kéo cắt giấy</t>
  </si>
  <si>
    <t>Cặp tài liệu (trình ký)</t>
  </si>
  <si>
    <t>Quạt trần 100 W</t>
  </si>
  <si>
    <t>Đèn neon 40 W</t>
  </si>
  <si>
    <t>Bàn vẽ kỹ thuật</t>
  </si>
  <si>
    <t>Giá để tài liệu</t>
  </si>
  <si>
    <t>Máy hút ẩm 2KW</t>
  </si>
  <si>
    <t>Máy hút bụi 1,5KW</t>
  </si>
  <si>
    <t>Quạt thông gió 40W</t>
  </si>
  <si>
    <t>Đèn bàn 100W</t>
  </si>
  <si>
    <t>Thước 3 cạnh ( tỷ lệ)</t>
  </si>
  <si>
    <t>ẩm kế</t>
  </si>
  <si>
    <t>áp kế</t>
  </si>
  <si>
    <t>Bóng đèn 100w</t>
  </si>
  <si>
    <t>Máy in laze A4 0,5 kw</t>
  </si>
  <si>
    <t>Búa đập đá, đóng cọc</t>
  </si>
  <si>
    <t>Bút kẻ thẳng</t>
  </si>
  <si>
    <t>Compa vòng tròn nhỏ</t>
  </si>
  <si>
    <t>Thước thép 30 m</t>
  </si>
  <si>
    <t>Ký hiệu bản đồ</t>
  </si>
  <si>
    <t>Kẹp sắt</t>
  </si>
  <si>
    <t>Pin khô</t>
  </si>
  <si>
    <t>Đồng hồ báo thức</t>
  </si>
  <si>
    <t>Đồng hồ treo tường</t>
  </si>
  <si>
    <t>Bút xoay đơn</t>
  </si>
  <si>
    <t>Thước 3 cạnh (tỷ lệ)</t>
  </si>
  <si>
    <t>Thước bẹt nhựa 60 cm</t>
  </si>
  <si>
    <t>Máy ổn áp 10 KVA</t>
  </si>
  <si>
    <t>Lưu điện 600 VA</t>
  </si>
  <si>
    <t>Chuột máy tính</t>
  </si>
  <si>
    <t>Đầu ghi CD</t>
  </si>
  <si>
    <t>USB 1GB</t>
  </si>
  <si>
    <t>Đèn điện 0,1 kw</t>
  </si>
  <si>
    <t>THSD</t>
  </si>
  <si>
    <t>Thiết bị</t>
  </si>
  <si>
    <t>(năm)</t>
  </si>
  <si>
    <r>
      <t xml:space="preserve">Máy toàn đạc DCX </t>
    </r>
    <r>
      <rPr>
        <sz val="10"/>
        <rFont val="Times New Roman"/>
        <family val="1"/>
      </rPr>
      <t xml:space="preserve">≥ </t>
    </r>
    <r>
      <rPr>
        <sz val="10"/>
        <rFont val="Arial"/>
        <family val="2"/>
      </rPr>
      <t>5"</t>
    </r>
  </si>
  <si>
    <t>Máy tính xách tay</t>
  </si>
  <si>
    <t>Máy vi tính</t>
  </si>
  <si>
    <t>Máy in phun Ao</t>
  </si>
  <si>
    <t>Máy điều hòa</t>
  </si>
  <si>
    <t>Máy pho to Ao</t>
  </si>
  <si>
    <t>Phần mềm vẽ BĐ</t>
  </si>
  <si>
    <t>Điện năng</t>
  </si>
  <si>
    <r>
      <t xml:space="preserve">Máy toàn đạc DCX </t>
    </r>
    <r>
      <rPr>
        <sz val="10"/>
        <rFont val="Times New Roman"/>
        <family val="1"/>
      </rPr>
      <t xml:space="preserve">&lt; </t>
    </r>
    <r>
      <rPr>
        <sz val="10"/>
        <rFont val="Arial"/>
        <family val="2"/>
      </rPr>
      <t>5"</t>
    </r>
  </si>
  <si>
    <t>Xe ô tô 9-12 chỗ</t>
  </si>
  <si>
    <t>Bộ máy GPS 3 máy</t>
  </si>
  <si>
    <t>Máy bộ đàm (3 máy)</t>
  </si>
  <si>
    <t>Máy in Laser A4 0,6 kw</t>
  </si>
  <si>
    <t>2,67</t>
  </si>
  <si>
    <t>3,00</t>
  </si>
  <si>
    <t>3,33</t>
  </si>
  <si>
    <t>3,66</t>
  </si>
  <si>
    <t>3,99</t>
  </si>
  <si>
    <t>4,32</t>
  </si>
  <si>
    <t>4,65</t>
  </si>
  <si>
    <t>2,26</t>
  </si>
  <si>
    <t>2,46</t>
  </si>
  <si>
    <t>2,66</t>
  </si>
  <si>
    <t>2,86</t>
  </si>
  <si>
    <t>3,06</t>
  </si>
  <si>
    <t>3,26</t>
  </si>
  <si>
    <t>3,46</t>
  </si>
  <si>
    <t>3,86</t>
  </si>
  <si>
    <t>4,06</t>
  </si>
  <si>
    <t>2,41</t>
  </si>
  <si>
    <t>1-5</t>
  </si>
  <si>
    <t>(KTV6)</t>
  </si>
  <si>
    <t>Danh mục</t>
  </si>
  <si>
    <t>Lương</t>
  </si>
  <si>
    <t>Tỷ lệ 1/500</t>
  </si>
  <si>
    <t>Tỷ lệ 1/1000</t>
  </si>
  <si>
    <t>Tỷ lệ 1/2000</t>
  </si>
  <si>
    <t>Tỷ lệ 1/5000</t>
  </si>
  <si>
    <t>công việc</t>
  </si>
  <si>
    <t>ĐM</t>
  </si>
  <si>
    <t>Mảnh</t>
  </si>
  <si>
    <t>Phục vụ kiểm tra nghiệm thu</t>
  </si>
  <si>
    <t>Điểm</t>
  </si>
  <si>
    <t>Chuyển đổi bản đồ số</t>
  </si>
  <si>
    <t>Nắn chuyển</t>
  </si>
  <si>
    <t>T-tiền</t>
  </si>
  <si>
    <t>SỐ HÓA BẢN ĐỒ ĐỊA CHÍNH</t>
  </si>
  <si>
    <t>Biên tập nội dung bản đồ và in</t>
  </si>
  <si>
    <t>Giao nộp sản phẩm</t>
  </si>
  <si>
    <t xml:space="preserve">Số hóa nội dung bản đồ </t>
  </si>
  <si>
    <t>Quét tài liệu</t>
  </si>
  <si>
    <t>Xác định tọa độ phục vụ nắn chuyển</t>
  </si>
  <si>
    <t>Tính lại và so sánh diện tích</t>
  </si>
  <si>
    <t>ca / mảnh</t>
  </si>
  <si>
    <t>ĐVT</t>
  </si>
  <si>
    <t>Đơn giá dụng cụ     (đ)</t>
  </si>
  <si>
    <t>Đơn giá ca máy (đ/ca)</t>
  </si>
  <si>
    <t>Số h?a bản đồ đ?a ch?nh</t>
  </si>
  <si>
    <t>Chuyển hệ tọa độ BĐĐC</t>
  </si>
  <si>
    <t>đ/mh</t>
  </si>
  <si>
    <t>Số hóa bản đồ địa chính</t>
  </si>
  <si>
    <t>Giá để tài liệu bằng sắt</t>
  </si>
  <si>
    <t>Máy hút ẩm 2 Kw</t>
  </si>
  <si>
    <t>Máy hút bụi 1,5 Kw</t>
  </si>
  <si>
    <t>ổn áp dùng chung 10A</t>
  </si>
  <si>
    <t>Quạt trần 100 w</t>
  </si>
  <si>
    <t>Quy phạm</t>
  </si>
  <si>
    <t>Tủ đựng tài liệu</t>
  </si>
  <si>
    <t>Thước nhựa dài 1,2 m</t>
  </si>
  <si>
    <t>Lưu điện 600w</t>
  </si>
  <si>
    <t>Đầu ghi CD 0,4 kw</t>
  </si>
  <si>
    <t>Máy in Lazer A4 0,5 kw</t>
  </si>
  <si>
    <t xml:space="preserve">Ghi chú: </t>
  </si>
  <si>
    <t>ca/mảnh</t>
  </si>
  <si>
    <t>CHI PHÍ DỤNG CỤ SỐ HÓA, CHUYỂN HỆ TỌA ĐỘ BẢN ĐỒ ĐỊA CHÍNH</t>
  </si>
  <si>
    <t>Bàn máy vi tính</t>
  </si>
  <si>
    <t>Ghế xoay</t>
  </si>
  <si>
    <t>Đèn neon 40w</t>
  </si>
  <si>
    <t>Quạt thông gió 40 w</t>
  </si>
  <si>
    <t>Quy định số hóa</t>
  </si>
  <si>
    <t xml:space="preserve">   - Trường hợp đồng thời thực hiện số hóa và chuyển hệ tọa độ BĐĐC thì mức dụng cụ tính bằng 0,9 mức trong bảng trên</t>
  </si>
  <si>
    <t xml:space="preserve">   - Mức dụng cụ cho chuyển hệ tọa độ (chưa tính bước xác định tọa độ nắn chuyển) bản đồ tỷ lệ 1/500 tính bằng 0,65 mức tỷ lệ 1/2000; tỷ lệ 1/1000 tính bằng 0,8 mức tỷ lệ 1/2000</t>
  </si>
  <si>
    <t xml:space="preserve">   - Mức dụng cụ cho bước xác định tọa độ nắn chuyển hệ tọa độ tính bằng 0,5 mức KK3 của bước đo ngắm theo phương pháp đường chuyền của lưới địa chính</t>
  </si>
  <si>
    <t>Êke</t>
  </si>
  <si>
    <t>Thước Đrôbưsep</t>
  </si>
  <si>
    <t>Xô nhựa 10 lít</t>
  </si>
  <si>
    <t>Thước nhựa 1,2 m</t>
  </si>
  <si>
    <t>Bàn kính</t>
  </si>
  <si>
    <t>Giấy vẽ sơ đồ khu đo</t>
  </si>
  <si>
    <t>Thuốc tẩy rửa</t>
  </si>
  <si>
    <t>Đơn giá vật liệu (đồng)</t>
  </si>
  <si>
    <t>Giấy Ao loại 100 g/m2</t>
  </si>
  <si>
    <t>Mực in lazer</t>
  </si>
  <si>
    <t>hộp</t>
  </si>
  <si>
    <t>Đĩa CD (cơ số 2)</t>
  </si>
  <si>
    <t>Mực in phun (4 hộp 4 màu)</t>
  </si>
  <si>
    <t>Khăn mặt</t>
  </si>
  <si>
    <t>Khăn lau máy</t>
  </si>
  <si>
    <t>Bản đồ gốc</t>
  </si>
  <si>
    <t>Cồn công nghiệp</t>
  </si>
  <si>
    <t>CHI PHÍ VẬT LIỆU SỐ HÓA, CHUYỂN HỆ TỌA ĐỘ BẢN ĐỒ ĐỊA CHÍNH</t>
  </si>
  <si>
    <t>Giấy đóng gói thành quả</t>
  </si>
  <si>
    <t>Bóng đèn máy quét</t>
  </si>
  <si>
    <t xml:space="preserve">   - Mức chuyển hệ tọa độ (chưa tính bước xác định tọa độ phục vụ nắn chuyển) cho tỷ lệ 1/500 và 1/1000 tính như nhau và tính bằng 0,7 mức tỷ lệ 1/2000</t>
  </si>
  <si>
    <t xml:space="preserve">   - Mức cho bước xác định tọa độ phục vụ nắn chuyển hệ tọa độ tính bằng 0,75 mức KK3 của bước công việc đo nắm theo phương pháp đường chuyền của lưới địa chính </t>
  </si>
  <si>
    <t>mét</t>
  </si>
  <si>
    <t>Bản đồ địa chính</t>
  </si>
  <si>
    <t>Sổ giao ca</t>
  </si>
  <si>
    <t xml:space="preserve"> Nguyên giá </t>
  </si>
  <si>
    <t xml:space="preserve"> Khấu hao </t>
  </si>
  <si>
    <t xml:space="preserve"> ca máy </t>
  </si>
  <si>
    <t>CHI PHÍ THIẾT BỊ SỐ HÓA, CHUYỂN HỆ TỌA ĐỘ BẢN ĐỒ ĐỊA CHÍNH</t>
  </si>
  <si>
    <t xml:space="preserve"> (đồng) </t>
  </si>
  <si>
    <t>Bản đồ 1/500</t>
  </si>
  <si>
    <t>Máy chủ Netserver</t>
  </si>
  <si>
    <t>Máy in phun A0</t>
  </si>
  <si>
    <t>Bản</t>
  </si>
  <si>
    <t>Bản đồ 1/1000</t>
  </si>
  <si>
    <t>Bản đồ 1/2000</t>
  </si>
  <si>
    <t>Bản đồ 1/5000</t>
  </si>
  <si>
    <t>1- SỐ HÓA BẢN ĐỒ ĐỊA CHÍNH</t>
  </si>
  <si>
    <t>2- CHUYỂN HỆ TỌA ĐỘ BẢN ĐỒ ĐỊA CHÍNH</t>
  </si>
  <si>
    <t>Ghi chú:</t>
  </si>
  <si>
    <t xml:space="preserve">   - Trường hợp đồng thời thực hiện số hóa và chuyển hệ tọa độ BĐĐC thì không tính mức máy in phun cho chuyển hệ tọa độ</t>
  </si>
  <si>
    <t>Máy vi tính PC</t>
  </si>
  <si>
    <t>Thiết bị nối mạng Hub</t>
  </si>
  <si>
    <t>Phần mềm số hóa</t>
  </si>
  <si>
    <t>Điều hòa</t>
  </si>
  <si>
    <t>Máy quét</t>
  </si>
  <si>
    <t>Máy quét (Scan) A3</t>
  </si>
  <si>
    <t>ĐƠN GIÁ SẢN PHẨM SỐ HÓA, CHUYỂN HỆ TỌA ĐỘ BẢN ĐỒ ĐỊA CHÍNH TỶ LỆ 1/500</t>
  </si>
  <si>
    <t>Tên sản phẩm</t>
  </si>
  <si>
    <t>Loại KK</t>
  </si>
  <si>
    <t>Đơn giá              sản phẩm</t>
  </si>
  <si>
    <t>LĐKT</t>
  </si>
  <si>
    <t>LĐPT</t>
  </si>
  <si>
    <t>N. lượng</t>
  </si>
  <si>
    <t>Cộng</t>
  </si>
  <si>
    <t>Số
TT</t>
  </si>
  <si>
    <t>Đ vị tính</t>
  </si>
  <si>
    <t>Đơn vị
 tính</t>
  </si>
  <si>
    <t>Chi phí trực tiếp</t>
  </si>
  <si>
    <t>Chi phí chung</t>
  </si>
  <si>
    <t xml:space="preserve"> Đơn vị tính: đồng </t>
  </si>
  <si>
    <t>Số hóa nội dung bản đồ</t>
  </si>
  <si>
    <t>Xác định tọa độ nắn chuyển</t>
  </si>
  <si>
    <t>ĐƠN GIÁ CHI TIẾT SẢN PHẨM XÂY DỰNG LƯỚI ĐỊA CHÍNH - KHU VỰC NÔNG THÔN</t>
  </si>
  <si>
    <t>PCKV:</t>
  </si>
  <si>
    <t>Chi phí trực tiếp (CPTT)</t>
  </si>
  <si>
    <t>Chi phí      chung</t>
  </si>
  <si>
    <t>Đơn giá         sản phẩm</t>
  </si>
  <si>
    <t>PCKV</t>
  </si>
  <si>
    <t>PCKV 0,1</t>
  </si>
  <si>
    <t>ĐMức</t>
  </si>
  <si>
    <t xml:space="preserve">Vật liệu </t>
  </si>
  <si>
    <t>0,1</t>
  </si>
  <si>
    <t>(CPTT)</t>
  </si>
  <si>
    <t>(CP chung)</t>
  </si>
  <si>
    <t>công</t>
  </si>
  <si>
    <t>Chọn điểm, đổ và chôn mốc bê tông</t>
  </si>
  <si>
    <t>Chọn điểm, chôn mốc bê tông</t>
  </si>
  <si>
    <t>hè phố (có xây hố ga, nắp đậy)</t>
  </si>
  <si>
    <t>Chọn điểm, chôn mốc cọc gỗ</t>
  </si>
  <si>
    <t>Xây tường vây</t>
  </si>
  <si>
    <t>Tiếp điểm có tường vây</t>
  </si>
  <si>
    <t>Tiếp điểm không có tường vây</t>
  </si>
  <si>
    <t xml:space="preserve">Đo ngắm theo phương pháp </t>
  </si>
  <si>
    <t>đường chuyền</t>
  </si>
  <si>
    <t>Đo độ cao lượng giác</t>
  </si>
  <si>
    <t>Đo ngắm bằng GPS</t>
  </si>
  <si>
    <t>Tính toán khi đo đường chuyền</t>
  </si>
  <si>
    <t>Tính toán độ cao lượng giác</t>
  </si>
  <si>
    <t>Tính toán khi đo GPS</t>
  </si>
  <si>
    <t>13</t>
  </si>
  <si>
    <t>Phục vụ KTNT khi đo đường chuyền</t>
  </si>
  <si>
    <t>14</t>
  </si>
  <si>
    <t>Phục vụ KTNT khi đo GPS</t>
  </si>
  <si>
    <t>Tổng hợp đơn giá SP lưới địa chính đo bằng GPS (Chôn mốc bê tông ven nội; không bao gồm tiếp điểm và xây tường vây)</t>
  </si>
  <si>
    <t>Tổng hợp đơn giá sản phẩm lưới địa chính đo bằng GPS (Chôn mốc cọc gỗ; không bao gồm tiếp điểm và xây tường vây)</t>
  </si>
  <si>
    <t>III</t>
  </si>
  <si>
    <t>Tổng hợp đơn giá SP lưới địa chính đo bằng GPS (Chôn mốc bê tông ven nội, có xây tường vây; không bao gồm tiếp điểm)</t>
  </si>
  <si>
    <t>IV</t>
  </si>
  <si>
    <t>Tổng hợp đơn giá SP lưới địa chính đo bằng phương pháp đường chuyền (Chôn mốc bê tông ven nội; không bao gồm tiếp điểm và xây tường vây)</t>
  </si>
  <si>
    <t>V</t>
  </si>
  <si>
    <t>Tổng hợp đơn giá sản phẩm lưới địa chính đo bằng phương pháp đường chuyền (Chôn mốc cọc gỗ; không bao gồm tiếp điểm và xây tường vây)</t>
  </si>
  <si>
    <t>VI</t>
  </si>
  <si>
    <t>Tổng hợp đơn giá SP lưới địa chính đo bằng phương pháp đường chuyền (Chôn mốc bê tông ven nội, có xây tường vây; không bao gồm tiếp điểm)</t>
  </si>
  <si>
    <r>
      <rPr>
        <b/>
        <sz val="10"/>
        <rFont val="Arial"/>
        <family val="2"/>
      </rPr>
      <t>Ghi chú:</t>
    </r>
    <r>
      <rPr>
        <sz val="10"/>
        <rFont val="Arial"/>
        <family val="2"/>
      </rPr>
      <t xml:space="preserve"> Khi phải thực hiện công việc tiếp điểm hạng cao thì được tính thêm mức "tiếp điểm có tường vây" hoặc "tiếp điểm không có từng vây" tùy theo trường hợp cụ thể</t>
    </r>
  </si>
  <si>
    <t>Ghi chú: Trường hợp thực hiện đồng thời số hóa và chuyển hệ tọa độ bản đồ địa chính thì không tính mức 2.3 trong bảng trên.</t>
  </si>
  <si>
    <t>PCKV
0,1</t>
  </si>
  <si>
    <t>ĐƠN GIÁ SẢN PHẨM SỐ HÓA, CHUYỂN HỆ TỌA ĐỘ BẢN ĐỒ ĐỊA CHÍNH TỶ LỆ 1/1000</t>
  </si>
  <si>
    <t>ĐƠN GIÁ SẢN PHẨM SỐ HÓA, CHUYỂN HỆ TỌA ĐỘ BẢN ĐỒ ĐỊA CHÍNH TỶ LỆ 1/2000</t>
  </si>
  <si>
    <t>ĐƠN GIÁ SẢN PHẨM SỐ HÓA, CHUYỂN HỆ TỌA ĐỘ BẢN ĐỒ ĐỊA CHÍNH TỶ LỆ 1/5000</t>
  </si>
  <si>
    <t>Lương
cấp bậc</t>
  </si>
  <si>
    <t>Lương phụ
(11%)</t>
  </si>
  <si>
    <t>Phụ cấp
lưu động
(0,4)</t>
  </si>
  <si>
    <t>Phụ cấp
trách nhiệm
(0,2/5)</t>
  </si>
  <si>
    <t>PC độc hại,
nguy hiểm
(0,2)</t>
  </si>
  <si>
    <t>Lương
tháng</t>
  </si>
  <si>
    <t>Lương
ngày</t>
  </si>
  <si>
    <t>BẢNG LƯƠNG NGÀY SỐ HÓA, CHUYỂN HỆ TỌA ĐỘ BẢN ĐỒ ĐỊA CHÍNH</t>
  </si>
  <si>
    <t>Cộng (gồm 5% DC nhỏ)</t>
  </si>
  <si>
    <t>Cộng (gồm 8% hao hụt)</t>
  </si>
  <si>
    <t>CHUYỂN HỆ TỌA ĐỘ BĐĐC DẠNG SỐ TỪ HỆ TỌA ĐỘ HN-72 SANG HỆ TỌA ĐỘ VN-2000</t>
  </si>
  <si>
    <t>Số hóa BĐ ĐC (công/mảnh)</t>
  </si>
  <si>
    <t>1.1</t>
  </si>
  <si>
    <t>1.2</t>
  </si>
  <si>
    <t>1.3</t>
  </si>
  <si>
    <t>1.4</t>
  </si>
  <si>
    <t>Quét tài liệu (1KTV6)</t>
  </si>
  <si>
    <t>Chuyển hệ tọa độ BĐĐC dạng số từ hệ tọa độ HN-72 sang hệ tọa độ VN-2000</t>
  </si>
  <si>
    <t>2.2.1</t>
  </si>
  <si>
    <t>2.2.2</t>
  </si>
  <si>
    <t>2.2.3</t>
  </si>
  <si>
    <t>2.2.4</t>
  </si>
  <si>
    <t>2.2.5</t>
  </si>
  <si>
    <t>CHI PHÍ NHÂN CÔNG SỐ HÓA, CHUYỂN HỆ TỌA ĐỘ BẢN ĐỒ ĐỊA CHÍNH (bảng 3)</t>
  </si>
  <si>
    <t>Hệ số mức do thời tiết cho công tác ngoại nghiệp</t>
  </si>
  <si>
    <t>Hệ số mức do thời tiết cho công tác nội nghiệp</t>
  </si>
  <si>
    <t>Đơn giá tiền công LĐPT khu vực đô thị vùng IV</t>
  </si>
  <si>
    <t>Đơn giá tiền công LĐPT khu vực nông thôn vùng IV</t>
  </si>
  <si>
    <t>Áo blu</t>
  </si>
  <si>
    <t>Quyển</t>
  </si>
  <si>
    <t>Định mức theo tỷ lệ bản đồ (tính cho 1 mảnh)</t>
  </si>
  <si>
    <t xml:space="preserve">Thiết bị nối mạng </t>
  </si>
  <si>
    <t>KK6</t>
  </si>
  <si>
    <t xml:space="preserve">   - Mức tính bằng 0,5 mức KK3 của bước công việc đo ngắm theo phương pháp đường chuyền của lưới địa chính</t>
  </si>
  <si>
    <t>Băng dính phim</t>
  </si>
  <si>
    <t xml:space="preserve">   - Trường hợp đồng thời thực hiện số hóa và chuyển hệ tọa độ BĐĐC thì không tính mức số 7,9,11 cho chuyển hệ tọa độ</t>
  </si>
  <si>
    <t>Định Mức</t>
  </si>
  <si>
    <t>CHI PHÍ NĂNG LƯỢNG SỐ HÓA, CHUYỂN HỆ TỌA ĐỘ BẢN ĐỒ ĐỊA CHÍNH</t>
  </si>
  <si>
    <t xml:space="preserve"> Đơn giá </t>
  </si>
  <si>
    <t>Đơn giá
(đồng)</t>
  </si>
  <si>
    <t xml:space="preserve">   - Mức năng lượng trên chưa bao gồm mức cho bước công việc xác định tọa độ điểm phục vụ nắn chuyển hệ tọa độ</t>
  </si>
  <si>
    <t xml:space="preserve">   - Mức xác định tọa độ điểm phục vụ nắn chuyển hệ tọa độ tính bằng 0,5 mức KK3 của bước công việc đo ngắm theo phương pháp đường chuyền của lưới địa chính</t>
  </si>
  <si>
    <t>ww</t>
  </si>
  <si>
    <t>Quy định tại Thông tư liên tịch số 136/2017/TT-BTC ngày 22/12/2017</t>
  </si>
  <si>
    <t>Áp dụng từ 01/7/2018</t>
  </si>
  <si>
    <t>BHXH -BH TNLĐ - BNN-  BHYT - BH thất nghiệp - KPCĐ</t>
  </si>
  <si>
    <t>BHXH, BH TNLĐ -BNN, BHYT,
KPCĐ, BHTN
(23,5%)</t>
  </si>
  <si>
    <t xml:space="preserve">(Kèm theo Quyết định số          /2018/QĐ-UBND ngày     tháng     năm 2018 của UBND tỉnh Hà Tĩnh) </t>
  </si>
  <si>
    <t>Mức lương cơ sở</t>
  </si>
  <si>
    <t>Mức lương cơ sở:</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</si>
</sst>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87" formatCode="_-* #,##0.00_-;\-* #,##0.00_-;_-* &quot;-&quot;??_-;_-@_-"/>
    <numFmt numFmtId="188" formatCode="_(* #,##0_);_(* \(#,##0\);_(* &quot;-&quot;??_);_(@_)"/>
    <numFmt numFmtId="189" formatCode="0.000"/>
    <numFmt numFmtId="192" formatCode="#,##0.000"/>
    <numFmt numFmtId="194" formatCode="#,##0.0"/>
    <numFmt numFmtId="195" formatCode="_(* #,##0.0_);_(* \(#,##0.0\);_(* &quot;-&quot;??_);_(@_)"/>
    <numFmt numFmtId="197" formatCode="_(* #,##0.000_);_(* \(#,##0.000\);_(* &quot;-&quot;??_);_(@_)"/>
    <numFmt numFmtId="199" formatCode="_(* #,##0.0000_);_(* \(#,##0.0000\);_(* &quot;-&quot;??_);_(@_)"/>
    <numFmt numFmtId="201" formatCode="0.0000"/>
    <numFmt numFmtId="203" formatCode="0.00000"/>
  </numFmts>
  <fonts count="48">
    <font>
      <sz val="13"/>
      <name val=".VnTime"/>
    </font>
    <font>
      <sz val="13"/>
      <name val=".VnTime"/>
    </font>
    <font>
      <sz val="10"/>
      <name val=".VnArial"/>
      <family val="2"/>
    </font>
    <font>
      <sz val="10"/>
      <name val="Arial"/>
      <family val="2"/>
    </font>
    <font>
      <sz val="10"/>
      <name val=".VnTime"/>
      <family val="2"/>
    </font>
    <font>
      <sz val="8"/>
      <name val=".VnTime"/>
      <family val="2"/>
    </font>
    <font>
      <b/>
      <sz val="10"/>
      <name val=".VnTime"/>
      <family val="2"/>
    </font>
    <font>
      <b/>
      <sz val="10"/>
      <name val="Arial"/>
      <family val="2"/>
    </font>
    <font>
      <sz val="10"/>
      <color indexed="8"/>
      <name val=".VnArial"/>
      <family val="2"/>
    </font>
    <font>
      <sz val="13"/>
      <name val=".VnTime"/>
      <family val="2"/>
    </font>
    <font>
      <b/>
      <sz val="14"/>
      <name val="Times New Roman"/>
      <family val="1"/>
    </font>
    <font>
      <sz val="11"/>
      <name val="Arial"/>
      <family val="2"/>
    </font>
    <font>
      <sz val="13"/>
      <name val="Arial"/>
      <family val="2"/>
    </font>
    <font>
      <b/>
      <sz val="13"/>
      <name val="Arial"/>
      <family val="2"/>
    </font>
    <font>
      <sz val="10"/>
      <color indexed="8"/>
      <name val="Arial"/>
      <family val="2"/>
    </font>
    <font>
      <b/>
      <sz val="10"/>
      <name val="Arial"/>
      <family val="2"/>
      <charset val="163"/>
    </font>
    <font>
      <sz val="10"/>
      <name val="Times New Roman"/>
      <family val="1"/>
    </font>
    <font>
      <sz val="10"/>
      <name val="Times New Roman"/>
      <family val="1"/>
      <charset val="163"/>
    </font>
    <font>
      <b/>
      <sz val="10"/>
      <name val="Times New Roman"/>
      <family val="1"/>
      <charset val="163"/>
    </font>
    <font>
      <sz val="13"/>
      <name val="Times New Roman"/>
      <family val="1"/>
      <charset val="163"/>
    </font>
    <font>
      <sz val="10"/>
      <name val="Arial"/>
      <family val="2"/>
      <charset val="163"/>
    </font>
    <font>
      <b/>
      <sz val="12"/>
      <name val="Arial"/>
      <family val="2"/>
      <charset val="163"/>
    </font>
    <font>
      <sz val="8"/>
      <name val="Arial"/>
      <family val="2"/>
      <charset val="163"/>
    </font>
    <font>
      <sz val="10"/>
      <color indexed="8"/>
      <name val="Arial"/>
      <family val="2"/>
      <charset val="163"/>
    </font>
    <font>
      <sz val="13"/>
      <name val="Arial"/>
      <family val="2"/>
      <charset val="163"/>
    </font>
    <font>
      <sz val="12"/>
      <name val="Arial"/>
      <family val="2"/>
      <charset val="163"/>
    </font>
    <font>
      <b/>
      <sz val="8"/>
      <name val="Arial"/>
      <family val="2"/>
      <charset val="163"/>
    </font>
    <font>
      <b/>
      <sz val="14"/>
      <name val="Arial"/>
      <family val="2"/>
      <charset val="163"/>
    </font>
    <font>
      <sz val="10"/>
      <color indexed="48"/>
      <name val="Arial"/>
      <family val="2"/>
      <charset val="163"/>
    </font>
    <font>
      <b/>
      <i/>
      <sz val="10"/>
      <name val="Arial"/>
      <family val="2"/>
      <charset val="163"/>
    </font>
    <font>
      <sz val="11"/>
      <name val="Arial"/>
      <family val="2"/>
      <charset val="163"/>
    </font>
    <font>
      <i/>
      <sz val="9"/>
      <name val="Arial"/>
      <family val="2"/>
      <charset val="163"/>
    </font>
    <font>
      <b/>
      <sz val="14"/>
      <name val="Arial"/>
      <family val="2"/>
    </font>
    <font>
      <b/>
      <sz val="16"/>
      <name val=".VnArialH"/>
      <family val="2"/>
    </font>
    <font>
      <b/>
      <i/>
      <sz val="11"/>
      <name val="Arial"/>
      <family val="2"/>
    </font>
    <font>
      <b/>
      <i/>
      <sz val="10"/>
      <name val="Arial"/>
      <family val="2"/>
    </font>
    <font>
      <b/>
      <i/>
      <sz val="12"/>
      <name val="Times New Roman"/>
      <family val="1"/>
    </font>
    <font>
      <sz val="10"/>
      <color indexed="10"/>
      <name val="Times New Roman"/>
      <family val="1"/>
      <charset val="163"/>
    </font>
    <font>
      <sz val="8"/>
      <name val=".VnTime"/>
    </font>
    <font>
      <sz val="9"/>
      <color indexed="81"/>
      <name val="Tahoma"/>
      <charset val="1"/>
    </font>
    <font>
      <b/>
      <sz val="9"/>
      <color indexed="81"/>
      <name val="Tahoma"/>
      <charset val="1"/>
    </font>
    <font>
      <b/>
      <sz val="12"/>
      <name val="Arial"/>
      <family val="2"/>
    </font>
    <font>
      <b/>
      <sz val="10"/>
      <name val=".VnArial"/>
      <family val="2"/>
    </font>
    <font>
      <b/>
      <sz val="11"/>
      <name val="Arial"/>
      <family val="2"/>
      <charset val="163"/>
    </font>
    <font>
      <sz val="8"/>
      <name val=".VnArial"/>
      <family val="2"/>
    </font>
    <font>
      <sz val="12"/>
      <name val=".VnArial"/>
      <family val="2"/>
    </font>
    <font>
      <b/>
      <sz val="10"/>
      <name val=".VnTime"/>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s>
  <borders count="2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9" fillId="0" borderId="0"/>
    <xf numFmtId="187" fontId="1"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0" fontId="9" fillId="0" borderId="0"/>
  </cellStyleXfs>
  <cellXfs count="526">
    <xf numFmtId="0" fontId="0" fillId="0" borderId="0" xfId="0"/>
    <xf numFmtId="0" fontId="0" fillId="0" borderId="0" xfId="0" applyBorder="1"/>
    <xf numFmtId="0" fontId="3" fillId="0" borderId="0" xfId="0" applyFont="1"/>
    <xf numFmtId="188" fontId="6" fillId="0" borderId="0" xfId="2" applyNumberFormat="1" applyFont="1"/>
    <xf numFmtId="188" fontId="2" fillId="0" borderId="1" xfId="2" applyNumberFormat="1" applyFont="1" applyBorder="1" applyAlignment="1">
      <alignment horizontal="center"/>
    </xf>
    <xf numFmtId="188" fontId="6" fillId="0" borderId="0" xfId="2" applyNumberFormat="1" applyFont="1" applyAlignment="1">
      <alignment horizontal="right"/>
    </xf>
    <xf numFmtId="188" fontId="6" fillId="0" borderId="0" xfId="2" applyNumberFormat="1" applyFont="1" applyAlignment="1">
      <alignment horizontal="left"/>
    </xf>
    <xf numFmtId="0" fontId="3" fillId="0" borderId="2" xfId="0" applyFont="1" applyBorder="1"/>
    <xf numFmtId="188" fontId="2" fillId="0" borderId="2" xfId="2" applyNumberFormat="1" applyFont="1" applyBorder="1" applyAlignment="1">
      <alignment horizontal="center"/>
    </xf>
    <xf numFmtId="0" fontId="3" fillId="0" borderId="1" xfId="0" applyFont="1" applyBorder="1"/>
    <xf numFmtId="0" fontId="8" fillId="0" borderId="3" xfId="0" applyFont="1" applyFill="1" applyBorder="1"/>
    <xf numFmtId="0" fontId="8" fillId="0" borderId="3" xfId="0" applyFont="1" applyFill="1" applyBorder="1" applyAlignment="1">
      <alignment horizontal="center"/>
    </xf>
    <xf numFmtId="3" fontId="8" fillId="0" borderId="3" xfId="0" applyNumberFormat="1" applyFont="1" applyFill="1" applyBorder="1"/>
    <xf numFmtId="0" fontId="7" fillId="0" borderId="4" xfId="5"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188" fontId="7" fillId="0" borderId="7" xfId="2" applyNumberFormat="1" applyFont="1" applyBorder="1" applyAlignment="1">
      <alignment horizontal="center"/>
    </xf>
    <xf numFmtId="188" fontId="3" fillId="0" borderId="7" xfId="2" applyNumberFormat="1" applyFont="1" applyBorder="1" applyAlignment="1"/>
    <xf numFmtId="188" fontId="3" fillId="0" borderId="7" xfId="2" applyNumberFormat="1" applyFont="1" applyBorder="1" applyAlignment="1">
      <alignment horizontal="center"/>
    </xf>
    <xf numFmtId="0" fontId="3" fillId="0" borderId="3" xfId="0" applyFont="1" applyBorder="1" applyAlignment="1">
      <alignment horizontal="center"/>
    </xf>
    <xf numFmtId="49" fontId="3" fillId="0" borderId="3" xfId="2" applyNumberFormat="1" applyFont="1" applyBorder="1" applyAlignment="1">
      <alignment horizontal="center"/>
    </xf>
    <xf numFmtId="188" fontId="3" fillId="0" borderId="3" xfId="2" applyNumberFormat="1" applyFont="1" applyBorder="1" applyAlignment="1">
      <alignment horizontal="center"/>
    </xf>
    <xf numFmtId="188" fontId="7" fillId="0" borderId="3" xfId="2" applyNumberFormat="1" applyFont="1" applyBorder="1" applyAlignment="1">
      <alignment horizontal="center"/>
    </xf>
    <xf numFmtId="0" fontId="7" fillId="0" borderId="3" xfId="0" applyFont="1" applyBorder="1" applyAlignment="1">
      <alignment horizontal="center"/>
    </xf>
    <xf numFmtId="49" fontId="7" fillId="0" borderId="3" xfId="2" applyNumberFormat="1" applyFont="1" applyBorder="1" applyAlignment="1">
      <alignment horizontal="center"/>
    </xf>
    <xf numFmtId="0" fontId="3" fillId="0" borderId="8" xfId="0" applyFont="1" applyBorder="1" applyAlignment="1">
      <alignment horizontal="center"/>
    </xf>
    <xf numFmtId="49" fontId="3" fillId="0" borderId="8" xfId="2" applyNumberFormat="1" applyFont="1" applyBorder="1" applyAlignment="1">
      <alignment horizontal="center"/>
    </xf>
    <xf numFmtId="188" fontId="3" fillId="0" borderId="8" xfId="2" applyNumberFormat="1" applyFont="1" applyBorder="1" applyAlignment="1">
      <alignment horizontal="center"/>
    </xf>
    <xf numFmtId="188" fontId="7" fillId="0" borderId="8" xfId="2" applyNumberFormat="1" applyFont="1" applyBorder="1" applyAlignment="1">
      <alignment horizontal="center"/>
    </xf>
    <xf numFmtId="0" fontId="7" fillId="0" borderId="9" xfId="0" applyFont="1" applyBorder="1" applyAlignment="1">
      <alignment horizontal="center"/>
    </xf>
    <xf numFmtId="0" fontId="7" fillId="0" borderId="7" xfId="0" applyFont="1" applyBorder="1"/>
    <xf numFmtId="188" fontId="3" fillId="0" borderId="3" xfId="2" applyNumberFormat="1" applyFont="1" applyBorder="1" applyAlignment="1"/>
    <xf numFmtId="0" fontId="3" fillId="0" borderId="10" xfId="0" applyFont="1" applyBorder="1" applyAlignment="1">
      <alignment horizontal="center"/>
    </xf>
    <xf numFmtId="0" fontId="11" fillId="0" borderId="0" xfId="5" applyFont="1"/>
    <xf numFmtId="0" fontId="12" fillId="0" borderId="0" xfId="5" applyFont="1"/>
    <xf numFmtId="0" fontId="12" fillId="0" borderId="0" xfId="5" applyFont="1" applyAlignment="1">
      <alignment horizontal="center"/>
    </xf>
    <xf numFmtId="0" fontId="12" fillId="0" borderId="8" xfId="5" applyFont="1" applyBorder="1"/>
    <xf numFmtId="0" fontId="11" fillId="0" borderId="3" xfId="5" applyFont="1" applyBorder="1" applyAlignment="1">
      <alignment horizontal="center"/>
    </xf>
    <xf numFmtId="0" fontId="11" fillId="0" borderId="3" xfId="5" applyFont="1" applyBorder="1"/>
    <xf numFmtId="4" fontId="11" fillId="0" borderId="3" xfId="5" applyNumberFormat="1" applyFont="1" applyBorder="1" applyAlignment="1">
      <alignment horizontal="center"/>
    </xf>
    <xf numFmtId="0" fontId="11" fillId="0" borderId="3" xfId="5" applyFont="1" applyBorder="1" applyAlignment="1">
      <alignment horizontal="left"/>
    </xf>
    <xf numFmtId="0" fontId="12" fillId="0" borderId="8" xfId="5" applyFont="1" applyBorder="1" applyAlignment="1">
      <alignment horizontal="center"/>
    </xf>
    <xf numFmtId="0" fontId="11" fillId="0" borderId="7" xfId="5" applyFont="1" applyBorder="1" applyAlignment="1">
      <alignment horizontal="center"/>
    </xf>
    <xf numFmtId="0" fontId="11" fillId="0" borderId="7" xfId="5" applyFont="1" applyBorder="1"/>
    <xf numFmtId="0" fontId="10" fillId="0" borderId="11" xfId="5" applyFont="1" applyBorder="1" applyAlignment="1">
      <alignment horizontal="center" vertical="center"/>
    </xf>
    <xf numFmtId="0" fontId="10" fillId="0" borderId="0" xfId="5" applyFont="1" applyAlignment="1">
      <alignment vertical="center"/>
    </xf>
    <xf numFmtId="0" fontId="7" fillId="0" borderId="4" xfId="1" applyFont="1" applyBorder="1" applyAlignment="1">
      <alignment horizontal="center"/>
    </xf>
    <xf numFmtId="188" fontId="7" fillId="0" borderId="4" xfId="4" applyNumberFormat="1" applyFont="1" applyBorder="1" applyAlignment="1">
      <alignment horizontal="center"/>
    </xf>
    <xf numFmtId="0" fontId="9" fillId="0" borderId="0" xfId="1"/>
    <xf numFmtId="0" fontId="7" fillId="0" borderId="12" xfId="1" applyFont="1" applyBorder="1" applyAlignment="1">
      <alignment horizontal="center"/>
    </xf>
    <xf numFmtId="188" fontId="7" fillId="0" borderId="12" xfId="4" applyNumberFormat="1" applyFont="1" applyBorder="1" applyAlignment="1">
      <alignment horizontal="center"/>
    </xf>
    <xf numFmtId="0" fontId="3" fillId="0" borderId="13" xfId="1" applyFont="1" applyBorder="1" applyAlignment="1">
      <alignment horizontal="center"/>
    </xf>
    <xf numFmtId="0" fontId="3" fillId="0" borderId="13" xfId="1" applyFont="1" applyBorder="1"/>
    <xf numFmtId="188" fontId="3" fillId="0" borderId="13" xfId="4" applyNumberFormat="1" applyFont="1" applyBorder="1"/>
    <xf numFmtId="0" fontId="3" fillId="0" borderId="3" xfId="1" applyFont="1" applyBorder="1" applyAlignment="1">
      <alignment horizontal="center"/>
    </xf>
    <xf numFmtId="0" fontId="3" fillId="0" borderId="3" xfId="1" applyFont="1" applyBorder="1"/>
    <xf numFmtId="188" fontId="3" fillId="0" borderId="3" xfId="4" applyNumberFormat="1" applyFont="1" applyBorder="1" applyAlignment="1">
      <alignment horizontal="center"/>
    </xf>
    <xf numFmtId="0" fontId="9" fillId="0" borderId="0" xfId="1" applyAlignment="1">
      <alignment vertical="center"/>
    </xf>
    <xf numFmtId="0" fontId="3" fillId="0" borderId="7" xfId="1" applyFont="1" applyBorder="1"/>
    <xf numFmtId="0" fontId="3" fillId="0" borderId="7" xfId="1" applyFont="1" applyBorder="1" applyAlignment="1">
      <alignment horizontal="center"/>
    </xf>
    <xf numFmtId="188" fontId="3" fillId="0" borderId="7" xfId="4" applyNumberFormat="1" applyFont="1" applyBorder="1"/>
    <xf numFmtId="188" fontId="3" fillId="0" borderId="3" xfId="4" applyNumberFormat="1" applyFont="1" applyBorder="1"/>
    <xf numFmtId="0" fontId="3" fillId="0" borderId="3" xfId="1" applyFont="1" applyBorder="1" applyAlignment="1">
      <alignment vertical="center" wrapText="1"/>
    </xf>
    <xf numFmtId="0" fontId="3" fillId="0" borderId="3" xfId="1" applyFont="1" applyBorder="1" applyAlignment="1">
      <alignment horizontal="center" vertical="center"/>
    </xf>
    <xf numFmtId="188" fontId="3" fillId="0" borderId="3" xfId="4" applyNumberFormat="1" applyFont="1" applyBorder="1" applyAlignment="1">
      <alignment vertical="center"/>
    </xf>
    <xf numFmtId="0" fontId="3" fillId="0" borderId="3" xfId="1" applyFont="1" applyFill="1" applyBorder="1" applyAlignment="1">
      <alignment horizontal="left"/>
    </xf>
    <xf numFmtId="0" fontId="3" fillId="0" borderId="3" xfId="1" applyFont="1" applyFill="1" applyBorder="1" applyAlignment="1">
      <alignment horizontal="center"/>
    </xf>
    <xf numFmtId="188" fontId="3" fillId="0" borderId="3" xfId="4" applyNumberFormat="1" applyFont="1" applyFill="1" applyBorder="1" applyAlignment="1">
      <alignment horizontal="center"/>
    </xf>
    <xf numFmtId="0" fontId="9" fillId="0" borderId="0" xfId="1" applyAlignment="1">
      <alignment horizontal="center"/>
    </xf>
    <xf numFmtId="0" fontId="3" fillId="0" borderId="5" xfId="1" applyFont="1" applyBorder="1" applyAlignment="1">
      <alignment horizontal="center"/>
    </xf>
    <xf numFmtId="0" fontId="3" fillId="0" borderId="5" xfId="1" applyFont="1" applyBorder="1"/>
    <xf numFmtId="188" fontId="3" fillId="0" borderId="5" xfId="4" applyNumberFormat="1" applyFont="1" applyBorder="1" applyAlignment="1">
      <alignment horizontal="center"/>
    </xf>
    <xf numFmtId="188" fontId="3" fillId="0" borderId="5" xfId="4" applyNumberFormat="1" applyFont="1" applyBorder="1"/>
    <xf numFmtId="0" fontId="3" fillId="0" borderId="14" xfId="1" applyFont="1" applyBorder="1"/>
    <xf numFmtId="0" fontId="3" fillId="0" borderId="14" xfId="1" applyFont="1" applyBorder="1" applyAlignment="1">
      <alignment horizontal="center"/>
    </xf>
    <xf numFmtId="0" fontId="14" fillId="0" borderId="3" xfId="1" applyFont="1" applyBorder="1"/>
    <xf numFmtId="0" fontId="3" fillId="0" borderId="3" xfId="1" applyFont="1" applyBorder="1" applyAlignment="1">
      <alignment horizontal="left"/>
    </xf>
    <xf numFmtId="0" fontId="3" fillId="0" borderId="3" xfId="4" applyNumberFormat="1" applyFont="1" applyBorder="1" applyAlignment="1">
      <alignment horizontal="center"/>
    </xf>
    <xf numFmtId="0" fontId="3" fillId="0" borderId="3" xfId="4" applyNumberFormat="1" applyFont="1" applyFill="1" applyBorder="1" applyAlignment="1">
      <alignment horizontal="center"/>
    </xf>
    <xf numFmtId="0" fontId="7" fillId="0" borderId="4" xfId="1" applyFont="1" applyBorder="1" applyAlignment="1">
      <alignment vertical="center"/>
    </xf>
    <xf numFmtId="0" fontId="7" fillId="0" borderId="12" xfId="1" applyFont="1" applyBorder="1" applyAlignment="1">
      <alignment vertical="center"/>
    </xf>
    <xf numFmtId="0" fontId="15" fillId="0" borderId="12" xfId="1" applyFont="1" applyBorder="1" applyAlignment="1">
      <alignment horizontal="center"/>
    </xf>
    <xf numFmtId="0" fontId="3" fillId="0" borderId="13" xfId="1" applyFont="1" applyBorder="1" applyAlignment="1">
      <alignment vertical="center"/>
    </xf>
    <xf numFmtId="0" fontId="3" fillId="0" borderId="5" xfId="1" applyFont="1" applyBorder="1" applyAlignment="1">
      <alignment horizontal="center" vertical="center"/>
    </xf>
    <xf numFmtId="3" fontId="3" fillId="0" borderId="5" xfId="1" applyNumberFormat="1" applyFont="1" applyBorder="1"/>
    <xf numFmtId="3" fontId="3" fillId="0" borderId="3" xfId="1" applyNumberFormat="1" applyFont="1" applyBorder="1"/>
    <xf numFmtId="0" fontId="9" fillId="0" borderId="8" xfId="1" applyBorder="1" applyAlignment="1">
      <alignment vertical="center"/>
    </xf>
    <xf numFmtId="0" fontId="9" fillId="0" borderId="8" xfId="1" applyBorder="1"/>
    <xf numFmtId="188" fontId="2" fillId="0" borderId="0" xfId="4" applyNumberFormat="1" applyFont="1" applyBorder="1"/>
    <xf numFmtId="49" fontId="3" fillId="0" borderId="3" xfId="3" applyNumberFormat="1" applyFont="1" applyBorder="1" applyAlignment="1">
      <alignment horizontal="center"/>
    </xf>
    <xf numFmtId="49" fontId="3" fillId="0" borderId="8" xfId="3" applyNumberFormat="1" applyFont="1" applyBorder="1" applyAlignment="1">
      <alignment horizontal="center"/>
    </xf>
    <xf numFmtId="0" fontId="17" fillId="0" borderId="0" xfId="0" applyFont="1"/>
    <xf numFmtId="0" fontId="17" fillId="0" borderId="0" xfId="0" applyFont="1" applyAlignment="1">
      <alignment horizontal="center"/>
    </xf>
    <xf numFmtId="0" fontId="18" fillId="0" borderId="5" xfId="0" applyFont="1" applyBorder="1" applyAlignment="1">
      <alignment horizontal="center"/>
    </xf>
    <xf numFmtId="2" fontId="17" fillId="0" borderId="7" xfId="0" applyNumberFormat="1" applyFont="1" applyBorder="1"/>
    <xf numFmtId="188" fontId="17" fillId="0" borderId="7" xfId="0" applyNumberFormat="1" applyFont="1" applyBorder="1"/>
    <xf numFmtId="188" fontId="17" fillId="0" borderId="7" xfId="2" applyNumberFormat="1" applyFont="1" applyBorder="1"/>
    <xf numFmtId="0" fontId="37" fillId="0" borderId="0" xfId="0" applyFont="1"/>
    <xf numFmtId="0" fontId="17" fillId="0" borderId="2" xfId="0" applyFont="1" applyFill="1" applyBorder="1" applyAlignment="1">
      <alignment horizontal="center"/>
    </xf>
    <xf numFmtId="0" fontId="17" fillId="0" borderId="2" xfId="0" applyFont="1" applyFill="1" applyBorder="1"/>
    <xf numFmtId="188" fontId="17" fillId="0" borderId="2" xfId="2" applyNumberFormat="1" applyFont="1" applyFill="1" applyBorder="1"/>
    <xf numFmtId="2" fontId="17" fillId="0" borderId="2" xfId="0" applyNumberFormat="1" applyFont="1" applyBorder="1"/>
    <xf numFmtId="188" fontId="17" fillId="0" borderId="2" xfId="0" applyNumberFormat="1" applyFont="1" applyBorder="1"/>
    <xf numFmtId="188" fontId="17" fillId="0" borderId="2" xfId="2" applyNumberFormat="1" applyFont="1" applyBorder="1"/>
    <xf numFmtId="0" fontId="17" fillId="0" borderId="2" xfId="0" applyFont="1" applyBorder="1"/>
    <xf numFmtId="0" fontId="17" fillId="0" borderId="0" xfId="0" applyFont="1" applyFill="1" applyBorder="1" applyAlignment="1">
      <alignment horizontal="center"/>
    </xf>
    <xf numFmtId="0" fontId="17" fillId="0" borderId="0" xfId="0" applyFont="1" applyFill="1" applyBorder="1"/>
    <xf numFmtId="188" fontId="17" fillId="0" borderId="0" xfId="2" applyNumberFormat="1" applyFont="1" applyFill="1" applyBorder="1"/>
    <xf numFmtId="2" fontId="17" fillId="0" borderId="0" xfId="0" applyNumberFormat="1" applyFont="1" applyBorder="1"/>
    <xf numFmtId="188" fontId="17" fillId="0" borderId="0" xfId="0" applyNumberFormat="1" applyFont="1" applyBorder="1"/>
    <xf numFmtId="188" fontId="17" fillId="0" borderId="0" xfId="2" applyNumberFormat="1" applyFont="1" applyBorder="1"/>
    <xf numFmtId="0" fontId="17" fillId="0" borderId="0" xfId="0" applyFont="1" applyBorder="1"/>
    <xf numFmtId="0" fontId="19" fillId="0" borderId="0" xfId="0" applyFont="1"/>
    <xf numFmtId="0" fontId="15" fillId="0" borderId="4" xfId="0" applyFont="1" applyBorder="1" applyAlignment="1">
      <alignment horizontal="center"/>
    </xf>
    <xf numFmtId="0" fontId="20" fillId="0" borderId="0" xfId="0" applyFont="1"/>
    <xf numFmtId="0" fontId="15" fillId="0" borderId="13" xfId="0" applyFont="1" applyBorder="1" applyAlignment="1">
      <alignment horizontal="center"/>
    </xf>
    <xf numFmtId="0" fontId="15" fillId="0" borderId="11" xfId="0" applyFont="1" applyBorder="1" applyAlignment="1">
      <alignment horizontal="center"/>
    </xf>
    <xf numFmtId="0" fontId="20" fillId="0" borderId="3" xfId="0" applyFont="1" applyFill="1" applyBorder="1" applyAlignment="1">
      <alignment horizontal="center"/>
    </xf>
    <xf numFmtId="0" fontId="20" fillId="0" borderId="3" xfId="0" applyFont="1" applyFill="1" applyBorder="1"/>
    <xf numFmtId="49" fontId="20" fillId="0" borderId="3" xfId="0" applyNumberFormat="1" applyFont="1" applyFill="1" applyBorder="1" applyAlignment="1">
      <alignment horizontal="center"/>
    </xf>
    <xf numFmtId="188" fontId="20" fillId="0" borderId="3" xfId="2" applyNumberFormat="1" applyFont="1" applyFill="1" applyBorder="1"/>
    <xf numFmtId="0" fontId="20" fillId="0" borderId="3" xfId="0" applyFont="1" applyBorder="1"/>
    <xf numFmtId="188" fontId="20" fillId="0" borderId="3" xfId="0" applyNumberFormat="1" applyFont="1" applyBorder="1"/>
    <xf numFmtId="2" fontId="20" fillId="0" borderId="3" xfId="0" applyNumberFormat="1" applyFont="1" applyBorder="1"/>
    <xf numFmtId="188" fontId="20" fillId="0" borderId="3" xfId="2" applyNumberFormat="1" applyFont="1" applyBorder="1"/>
    <xf numFmtId="0" fontId="20" fillId="0" borderId="3" xfId="0" applyFont="1" applyBorder="1" applyAlignment="1">
      <alignment horizontal="center"/>
    </xf>
    <xf numFmtId="0" fontId="20" fillId="0" borderId="3" xfId="0" applyFont="1" applyBorder="1" applyAlignment="1">
      <alignment horizontal="left"/>
    </xf>
    <xf numFmtId="0" fontId="20" fillId="0" borderId="7" xfId="0" applyFont="1" applyBorder="1" applyAlignment="1">
      <alignment horizontal="center"/>
    </xf>
    <xf numFmtId="188" fontId="20" fillId="0" borderId="7" xfId="0" applyNumberFormat="1" applyFont="1" applyBorder="1"/>
    <xf numFmtId="188" fontId="20" fillId="0" borderId="7" xfId="2" applyNumberFormat="1" applyFont="1" applyBorder="1"/>
    <xf numFmtId="0" fontId="15" fillId="0" borderId="0" xfId="0" applyFont="1"/>
    <xf numFmtId="17" fontId="20" fillId="0" borderId="0" xfId="0" applyNumberFormat="1" applyFont="1"/>
    <xf numFmtId="0" fontId="22" fillId="0" borderId="0" xfId="0" applyFont="1"/>
    <xf numFmtId="49" fontId="15" fillId="0" borderId="11" xfId="0" applyNumberFormat="1" applyFont="1" applyBorder="1" applyAlignment="1">
      <alignment horizontal="center"/>
    </xf>
    <xf numFmtId="0" fontId="23" fillId="0" borderId="3" xfId="0" applyFont="1" applyBorder="1"/>
    <xf numFmtId="0" fontId="24" fillId="0" borderId="3" xfId="0" applyFont="1" applyBorder="1" applyAlignment="1">
      <alignment horizontal="center"/>
    </xf>
    <xf numFmtId="0" fontId="15" fillId="0" borderId="3" xfId="0" applyFont="1" applyBorder="1"/>
    <xf numFmtId="0" fontId="15" fillId="0" borderId="3" xfId="0" applyFont="1" applyBorder="1" applyAlignment="1">
      <alignment horizontal="center"/>
    </xf>
    <xf numFmtId="0" fontId="24" fillId="0" borderId="8" xfId="0" applyFont="1" applyBorder="1"/>
    <xf numFmtId="0" fontId="15" fillId="0" borderId="8" xfId="0" applyFont="1" applyBorder="1" applyAlignment="1">
      <alignment horizontal="center"/>
    </xf>
    <xf numFmtId="0" fontId="20" fillId="0" borderId="7" xfId="0" applyFont="1" applyBorder="1"/>
    <xf numFmtId="0" fontId="15" fillId="0" borderId="7" xfId="0" applyFont="1" applyBorder="1"/>
    <xf numFmtId="0" fontId="15" fillId="0" borderId="7" xfId="0" applyFont="1" applyBorder="1" applyAlignment="1">
      <alignment horizontal="center"/>
    </xf>
    <xf numFmtId="0" fontId="20" fillId="0" borderId="8" xfId="0" applyFont="1" applyBorder="1"/>
    <xf numFmtId="0" fontId="15" fillId="0" borderId="8" xfId="0" applyFont="1" applyBorder="1"/>
    <xf numFmtId="0" fontId="24" fillId="0" borderId="0" xfId="0" applyFont="1"/>
    <xf numFmtId="0" fontId="21" fillId="0" borderId="0" xfId="0" applyFont="1"/>
    <xf numFmtId="187" fontId="24" fillId="0" borderId="0" xfId="0" applyNumberFormat="1" applyFont="1"/>
    <xf numFmtId="49" fontId="25" fillId="0" borderId="0" xfId="0" applyNumberFormat="1" applyFont="1"/>
    <xf numFmtId="188" fontId="20" fillId="0" borderId="3" xfId="2" applyNumberFormat="1" applyFont="1" applyBorder="1" applyAlignment="1">
      <alignment horizontal="center"/>
    </xf>
    <xf numFmtId="188" fontId="15" fillId="0" borderId="3" xfId="2" applyNumberFormat="1" applyFont="1" applyBorder="1"/>
    <xf numFmtId="188" fontId="15" fillId="0" borderId="8" xfId="0" applyNumberFormat="1" applyFont="1" applyBorder="1"/>
    <xf numFmtId="188" fontId="15" fillId="0" borderId="8" xfId="2" applyNumberFormat="1" applyFont="1" applyBorder="1"/>
    <xf numFmtId="188" fontId="15" fillId="0" borderId="7" xfId="2" applyNumberFormat="1" applyFont="1" applyBorder="1"/>
    <xf numFmtId="188" fontId="20" fillId="0" borderId="8" xfId="0" applyNumberFormat="1" applyFont="1" applyBorder="1"/>
    <xf numFmtId="188" fontId="20" fillId="0" borderId="8" xfId="2" applyNumberFormat="1" applyFont="1" applyBorder="1"/>
    <xf numFmtId="0" fontId="24" fillId="0" borderId="0" xfId="0" applyFont="1" applyBorder="1"/>
    <xf numFmtId="0" fontId="20" fillId="0" borderId="3" xfId="1" applyFont="1" applyBorder="1" applyAlignment="1">
      <alignment horizontal="center"/>
    </xf>
    <xf numFmtId="188" fontId="20" fillId="0" borderId="3" xfId="2" applyNumberFormat="1" applyFont="1" applyFill="1" applyBorder="1" applyAlignment="1">
      <alignment horizontal="center"/>
    </xf>
    <xf numFmtId="188" fontId="20" fillId="0" borderId="3" xfId="4" applyNumberFormat="1" applyFont="1" applyBorder="1" applyAlignment="1">
      <alignment horizontal="center"/>
    </xf>
    <xf numFmtId="0" fontId="24" fillId="0" borderId="0" xfId="1" applyFont="1"/>
    <xf numFmtId="0" fontId="20" fillId="0" borderId="3" xfId="1" applyFont="1" applyFill="1" applyBorder="1" applyAlignment="1">
      <alignment horizontal="left"/>
    </xf>
    <xf numFmtId="0" fontId="20" fillId="0" borderId="3" xfId="1" applyFont="1" applyFill="1" applyBorder="1" applyAlignment="1">
      <alignment horizontal="center"/>
    </xf>
    <xf numFmtId="0" fontId="20" fillId="0" borderId="3" xfId="4" applyNumberFormat="1" applyFont="1" applyFill="1" applyBorder="1" applyAlignment="1">
      <alignment horizontal="center"/>
    </xf>
    <xf numFmtId="188" fontId="20" fillId="0" borderId="3" xfId="4" applyNumberFormat="1" applyFont="1" applyFill="1" applyBorder="1" applyAlignment="1">
      <alignment horizontal="center"/>
    </xf>
    <xf numFmtId="197" fontId="20" fillId="0" borderId="3" xfId="2" applyNumberFormat="1" applyFont="1" applyBorder="1"/>
    <xf numFmtId="189" fontId="20" fillId="0" borderId="3" xfId="0" applyNumberFormat="1" applyFont="1" applyBorder="1"/>
    <xf numFmtId="199" fontId="20" fillId="0" borderId="3" xfId="2" applyNumberFormat="1" applyFont="1" applyBorder="1"/>
    <xf numFmtId="49" fontId="25" fillId="0" borderId="0" xfId="0" applyNumberFormat="1" applyFont="1" applyAlignment="1">
      <alignment horizontal="left"/>
    </xf>
    <xf numFmtId="201" fontId="20" fillId="0" borderId="3" xfId="0" applyNumberFormat="1" applyFont="1" applyBorder="1"/>
    <xf numFmtId="0" fontId="15" fillId="0" borderId="0" xfId="0" applyFont="1" applyBorder="1" applyAlignment="1">
      <alignment horizontal="center"/>
    </xf>
    <xf numFmtId="0" fontId="15" fillId="0" borderId="0" xfId="0" applyFont="1" applyBorder="1"/>
    <xf numFmtId="0" fontId="20" fillId="0" borderId="0" xfId="0" applyFont="1" applyBorder="1" applyAlignment="1">
      <alignment horizontal="center"/>
    </xf>
    <xf numFmtId="188" fontId="20" fillId="0" borderId="0" xfId="2" applyNumberFormat="1" applyFont="1" applyBorder="1" applyAlignment="1">
      <alignment horizontal="center"/>
    </xf>
    <xf numFmtId="0" fontId="20" fillId="0" borderId="0" xfId="0" applyFont="1" applyBorder="1"/>
    <xf numFmtId="188" fontId="20" fillId="0" borderId="0" xfId="0" applyNumberFormat="1" applyFont="1" applyBorder="1"/>
    <xf numFmtId="188" fontId="26" fillId="0" borderId="4" xfId="2" applyNumberFormat="1" applyFont="1" applyBorder="1" applyAlignment="1">
      <alignment horizontal="center"/>
    </xf>
    <xf numFmtId="0" fontId="26" fillId="0" borderId="11" xfId="0" applyFont="1" applyBorder="1" applyAlignment="1">
      <alignment horizontal="center"/>
    </xf>
    <xf numFmtId="188" fontId="22" fillId="0" borderId="13" xfId="2" applyNumberFormat="1" applyFont="1" applyBorder="1" applyAlignment="1">
      <alignment horizontal="center"/>
    </xf>
    <xf numFmtId="188" fontId="26" fillId="0" borderId="13" xfId="2" applyNumberFormat="1" applyFont="1" applyBorder="1" applyAlignment="1">
      <alignment horizontal="center"/>
    </xf>
    <xf numFmtId="49" fontId="15" fillId="2" borderId="5" xfId="0" applyNumberFormat="1" applyFont="1" applyFill="1" applyBorder="1" applyAlignment="1">
      <alignment horizontal="left"/>
    </xf>
    <xf numFmtId="0" fontId="26" fillId="2" borderId="5" xfId="0" applyFont="1" applyFill="1" applyBorder="1"/>
    <xf numFmtId="0" fontId="22" fillId="0" borderId="5" xfId="0" applyFont="1" applyBorder="1" applyAlignment="1">
      <alignment horizontal="center"/>
    </xf>
    <xf numFmtId="0" fontId="26" fillId="0" borderId="3" xfId="0" applyFont="1" applyBorder="1" applyAlignment="1">
      <alignment horizontal="center"/>
    </xf>
    <xf numFmtId="0" fontId="26" fillId="0" borderId="3" xfId="0" applyFont="1" applyBorder="1"/>
    <xf numFmtId="0" fontId="22" fillId="0" borderId="3" xfId="0" applyFont="1" applyBorder="1" applyAlignment="1">
      <alignment horizontal="center"/>
    </xf>
    <xf numFmtId="0" fontId="22" fillId="0" borderId="3" xfId="0" applyFont="1" applyBorder="1"/>
    <xf numFmtId="0" fontId="22" fillId="0" borderId="8" xfId="0" applyFont="1" applyBorder="1" applyAlignment="1">
      <alignment horizontal="center"/>
    </xf>
    <xf numFmtId="0" fontId="22" fillId="0" borderId="8" xfId="0" applyFont="1" applyBorder="1"/>
    <xf numFmtId="0" fontId="26" fillId="0" borderId="7" xfId="0" applyFont="1" applyBorder="1" applyAlignment="1">
      <alignment horizontal="center"/>
    </xf>
    <xf numFmtId="0" fontId="26" fillId="0" borderId="7" xfId="0" applyFont="1" applyBorder="1"/>
    <xf numFmtId="0" fontId="22" fillId="0" borderId="14" xfId="0" applyFont="1" applyBorder="1" applyAlignment="1">
      <alignment horizontal="center"/>
    </xf>
    <xf numFmtId="49" fontId="15" fillId="2" borderId="3" xfId="0" applyNumberFormat="1" applyFont="1" applyFill="1" applyBorder="1" applyAlignment="1">
      <alignment horizontal="left"/>
    </xf>
    <xf numFmtId="188" fontId="22" fillId="0" borderId="5" xfId="2" applyNumberFormat="1" applyFont="1" applyBorder="1" applyAlignment="1">
      <alignment horizontal="center"/>
    </xf>
    <xf numFmtId="0" fontId="22" fillId="0" borderId="5" xfId="0" applyFont="1" applyBorder="1"/>
    <xf numFmtId="188" fontId="22" fillId="0" borderId="5" xfId="0" applyNumberFormat="1" applyFont="1" applyBorder="1"/>
    <xf numFmtId="188" fontId="22" fillId="0" borderId="3" xfId="2" applyNumberFormat="1" applyFont="1" applyBorder="1" applyAlignment="1">
      <alignment horizontal="center"/>
    </xf>
    <xf numFmtId="188" fontId="22" fillId="0" borderId="3" xfId="0" applyNumberFormat="1" applyFont="1" applyBorder="1"/>
    <xf numFmtId="188" fontId="26" fillId="0" borderId="3" xfId="0" applyNumberFormat="1" applyFont="1" applyBorder="1"/>
    <xf numFmtId="188" fontId="22" fillId="0" borderId="8" xfId="2" applyNumberFormat="1" applyFont="1" applyBorder="1" applyAlignment="1">
      <alignment horizontal="center"/>
    </xf>
    <xf numFmtId="188" fontId="22" fillId="0" borderId="8" xfId="0" applyNumberFormat="1" applyFont="1" applyBorder="1"/>
    <xf numFmtId="0" fontId="22" fillId="0" borderId="7" xfId="0" applyFont="1" applyBorder="1" applyAlignment="1">
      <alignment horizontal="center"/>
    </xf>
    <xf numFmtId="188" fontId="22" fillId="0" borderId="7" xfId="2" applyNumberFormat="1" applyFont="1" applyBorder="1" applyAlignment="1">
      <alignment horizontal="center"/>
    </xf>
    <xf numFmtId="0" fontId="22" fillId="0" borderId="7" xfId="0" applyFont="1" applyBorder="1"/>
    <xf numFmtId="188" fontId="26" fillId="0" borderId="7" xfId="0" applyNumberFormat="1" applyFont="1" applyBorder="1"/>
    <xf numFmtId="0" fontId="14" fillId="0" borderId="3" xfId="0" applyFont="1" applyFill="1" applyBorder="1" applyAlignment="1">
      <alignment horizontal="center"/>
    </xf>
    <xf numFmtId="0" fontId="14" fillId="0" borderId="3" xfId="0" applyFont="1" applyFill="1" applyBorder="1"/>
    <xf numFmtId="3" fontId="14" fillId="0" borderId="3" xfId="0" applyNumberFormat="1" applyFont="1" applyFill="1" applyBorder="1"/>
    <xf numFmtId="49" fontId="20" fillId="0" borderId="0" xfId="0" applyNumberFormat="1" applyFont="1" applyFill="1" applyBorder="1" applyAlignment="1">
      <alignment horizontal="center"/>
    </xf>
    <xf numFmtId="188" fontId="20" fillId="0" borderId="0" xfId="2" applyNumberFormat="1" applyFont="1" applyFill="1" applyBorder="1"/>
    <xf numFmtId="0" fontId="15" fillId="0" borderId="0" xfId="0" applyFont="1" applyFill="1"/>
    <xf numFmtId="2" fontId="15" fillId="0" borderId="0" xfId="0" applyNumberFormat="1" applyFont="1" applyFill="1"/>
    <xf numFmtId="0" fontId="32" fillId="0" borderId="0" xfId="1" applyFont="1" applyAlignment="1"/>
    <xf numFmtId="194" fontId="33" fillId="0" borderId="0" xfId="1" applyNumberFormat="1" applyFont="1" applyAlignment="1">
      <alignment horizontal="center"/>
    </xf>
    <xf numFmtId="192" fontId="12" fillId="0" borderId="0" xfId="1" applyNumberFormat="1" applyFont="1"/>
    <xf numFmtId="0" fontId="34" fillId="0" borderId="1" xfId="1" applyFont="1" applyBorder="1" applyAlignment="1">
      <alignment horizontal="center"/>
    </xf>
    <xf numFmtId="3" fontId="12" fillId="0" borderId="0" xfId="1" applyNumberFormat="1" applyFont="1"/>
    <xf numFmtId="3" fontId="7" fillId="0" borderId="4" xfId="1" applyNumberFormat="1" applyFont="1" applyBorder="1" applyAlignment="1">
      <alignment horizontal="center"/>
    </xf>
    <xf numFmtId="192" fontId="7" fillId="0" borderId="4" xfId="1" applyNumberFormat="1" applyFont="1" applyBorder="1" applyAlignment="1">
      <alignment horizontal="center"/>
    </xf>
    <xf numFmtId="0" fontId="4" fillId="0" borderId="0" xfId="1" applyFont="1"/>
    <xf numFmtId="0" fontId="7" fillId="0" borderId="11" xfId="1" applyFont="1" applyBorder="1" applyAlignment="1">
      <alignment horizontal="center" vertical="center" wrapText="1"/>
    </xf>
    <xf numFmtId="49" fontId="7" fillId="0" borderId="13" xfId="1" applyNumberFormat="1" applyFont="1" applyBorder="1" applyAlignment="1">
      <alignment horizontal="center" vertical="center"/>
    </xf>
    <xf numFmtId="49" fontId="7" fillId="0" borderId="13" xfId="1" applyNumberFormat="1" applyFont="1" applyBorder="1" applyAlignment="1">
      <alignment horizontal="center"/>
    </xf>
    <xf numFmtId="192" fontId="7" fillId="0" borderId="13" xfId="1" applyNumberFormat="1" applyFont="1" applyBorder="1" applyAlignment="1">
      <alignment horizontal="center"/>
    </xf>
    <xf numFmtId="49" fontId="7" fillId="0" borderId="12"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15" xfId="1" applyFont="1" applyBorder="1" applyAlignment="1">
      <alignment horizontal="center" vertical="center" wrapText="1"/>
    </xf>
    <xf numFmtId="4" fontId="7" fillId="0" borderId="12" xfId="1" applyNumberFormat="1" applyFont="1" applyBorder="1" applyAlignment="1">
      <alignment horizontal="right"/>
    </xf>
    <xf numFmtId="192" fontId="7" fillId="0" borderId="12" xfId="1" applyNumberFormat="1" applyFont="1" applyBorder="1" applyAlignment="1">
      <alignment horizontal="center"/>
    </xf>
    <xf numFmtId="49" fontId="3" fillId="0" borderId="3" xfId="1" applyNumberFormat="1" applyFont="1" applyBorder="1" applyAlignment="1">
      <alignment horizontal="center"/>
    </xf>
    <xf numFmtId="188" fontId="3" fillId="0" borderId="16" xfId="4" applyNumberFormat="1" applyFont="1" applyBorder="1"/>
    <xf numFmtId="188" fontId="7" fillId="0" borderId="3" xfId="4" applyNumberFormat="1" applyFont="1" applyBorder="1"/>
    <xf numFmtId="192" fontId="3" fillId="0" borderId="3" xfId="1" applyNumberFormat="1" applyFont="1" applyBorder="1"/>
    <xf numFmtId="3" fontId="3" fillId="0" borderId="16" xfId="1" applyNumberFormat="1" applyFont="1" applyBorder="1"/>
    <xf numFmtId="4" fontId="7" fillId="0" borderId="3" xfId="1" applyNumberFormat="1" applyFont="1" applyBorder="1"/>
    <xf numFmtId="49" fontId="7" fillId="0" borderId="3" xfId="1" applyNumberFormat="1" applyFont="1" applyBorder="1" applyAlignment="1">
      <alignment horizontal="center"/>
    </xf>
    <xf numFmtId="0" fontId="7" fillId="0" borderId="3" xfId="1" applyFont="1" applyBorder="1"/>
    <xf numFmtId="49" fontId="7" fillId="0" borderId="8" xfId="1" applyNumberFormat="1" applyFont="1" applyBorder="1" applyAlignment="1">
      <alignment horizontal="center"/>
    </xf>
    <xf numFmtId="0" fontId="7" fillId="0" borderId="8" xfId="1" applyFont="1" applyBorder="1"/>
    <xf numFmtId="0" fontId="3" fillId="0" borderId="8" xfId="1" applyFont="1" applyBorder="1" applyAlignment="1">
      <alignment horizontal="center"/>
    </xf>
    <xf numFmtId="49" fontId="3" fillId="0" borderId="8" xfId="1" applyNumberFormat="1" applyFont="1" applyBorder="1" applyAlignment="1">
      <alignment horizontal="center"/>
    </xf>
    <xf numFmtId="188" fontId="3" fillId="0" borderId="17" xfId="4" applyNumberFormat="1" applyFont="1" applyBorder="1"/>
    <xf numFmtId="188" fontId="3" fillId="0" borderId="8" xfId="4" applyNumberFormat="1" applyFont="1" applyBorder="1"/>
    <xf numFmtId="188" fontId="7" fillId="0" borderId="8" xfId="4" applyNumberFormat="1" applyFont="1" applyBorder="1"/>
    <xf numFmtId="3" fontId="3" fillId="0" borderId="8" xfId="1" applyNumberFormat="1" applyFont="1" applyBorder="1"/>
    <xf numFmtId="49" fontId="3" fillId="0" borderId="7" xfId="1" applyNumberFormat="1" applyFont="1" applyBorder="1" applyAlignment="1">
      <alignment horizontal="center"/>
    </xf>
    <xf numFmtId="188" fontId="3" fillId="0" borderId="18" xfId="4" applyNumberFormat="1" applyFont="1" applyBorder="1"/>
    <xf numFmtId="188" fontId="7" fillId="0" borderId="7" xfId="4" applyNumberFormat="1" applyFont="1" applyBorder="1"/>
    <xf numFmtId="3" fontId="3" fillId="0" borderId="7" xfId="1" applyNumberFormat="1" applyFont="1" applyBorder="1"/>
    <xf numFmtId="49" fontId="3" fillId="0" borderId="14" xfId="1" applyNumberFormat="1" applyFont="1" applyBorder="1" applyAlignment="1">
      <alignment horizontal="center"/>
    </xf>
    <xf numFmtId="188" fontId="3" fillId="0" borderId="19" xfId="4" applyNumberFormat="1" applyFont="1" applyBorder="1"/>
    <xf numFmtId="188" fontId="3" fillId="0" borderId="14" xfId="4" applyNumberFormat="1" applyFont="1" applyBorder="1"/>
    <xf numFmtId="3" fontId="3" fillId="0" borderId="14" xfId="1" applyNumberFormat="1" applyFont="1" applyBorder="1"/>
    <xf numFmtId="188" fontId="7" fillId="0" borderId="14" xfId="4" applyNumberFormat="1" applyFont="1" applyBorder="1"/>
    <xf numFmtId="0" fontId="3" fillId="0" borderId="8" xfId="1" applyFont="1" applyBorder="1"/>
    <xf numFmtId="192" fontId="3" fillId="0" borderId="8" xfId="1" applyNumberFormat="1" applyFont="1" applyBorder="1"/>
    <xf numFmtId="49" fontId="7" fillId="3" borderId="5" xfId="4" applyNumberFormat="1" applyFont="1" applyFill="1" applyBorder="1" applyAlignment="1">
      <alignment horizontal="center"/>
    </xf>
    <xf numFmtId="188" fontId="7" fillId="3" borderId="5" xfId="4" applyNumberFormat="1" applyFont="1" applyFill="1" applyBorder="1"/>
    <xf numFmtId="0" fontId="6" fillId="0" borderId="0" xfId="1" applyFont="1"/>
    <xf numFmtId="49" fontId="7" fillId="3" borderId="3" xfId="4" applyNumberFormat="1" applyFont="1" applyFill="1" applyBorder="1" applyAlignment="1">
      <alignment horizontal="center"/>
    </xf>
    <xf numFmtId="188" fontId="7" fillId="3" borderId="3" xfId="4" applyNumberFormat="1" applyFont="1" applyFill="1" applyBorder="1"/>
    <xf numFmtId="49" fontId="7" fillId="3" borderId="14" xfId="4" applyNumberFormat="1" applyFont="1" applyFill="1" applyBorder="1" applyAlignment="1">
      <alignment horizontal="center"/>
    </xf>
    <xf numFmtId="49" fontId="7" fillId="3" borderId="8" xfId="4" applyNumberFormat="1" applyFont="1" applyFill="1" applyBorder="1" applyAlignment="1">
      <alignment horizontal="center"/>
    </xf>
    <xf numFmtId="188" fontId="7" fillId="3" borderId="8" xfId="4" applyNumberFormat="1" applyFont="1" applyFill="1" applyBorder="1"/>
    <xf numFmtId="49" fontId="6" fillId="0" borderId="0" xfId="1" applyNumberFormat="1" applyFont="1" applyBorder="1" applyAlignment="1">
      <alignment horizontal="center" vertical="center"/>
    </xf>
    <xf numFmtId="0" fontId="6" fillId="0" borderId="0" xfId="1" applyFont="1" applyBorder="1"/>
    <xf numFmtId="49" fontId="6" fillId="0" borderId="0" xfId="1" applyNumberFormat="1" applyFont="1" applyBorder="1" applyAlignment="1">
      <alignment horizontal="center"/>
    </xf>
    <xf numFmtId="3" fontId="6" fillId="0" borderId="0" xfId="1" applyNumberFormat="1" applyFont="1"/>
    <xf numFmtId="192" fontId="6" fillId="0" borderId="0" xfId="1" applyNumberFormat="1" applyFont="1"/>
    <xf numFmtId="49" fontId="4" fillId="0" borderId="0" xfId="1" applyNumberFormat="1" applyFont="1" applyBorder="1" applyAlignment="1">
      <alignment horizontal="center"/>
    </xf>
    <xf numFmtId="0" fontId="3" fillId="0" borderId="0" xfId="1" applyFont="1" applyBorder="1" applyAlignment="1">
      <alignment vertical="center"/>
    </xf>
    <xf numFmtId="0" fontId="4" fillId="0" borderId="0" xfId="1" applyFont="1" applyBorder="1"/>
    <xf numFmtId="3" fontId="4" fillId="0" borderId="0" xfId="1" applyNumberFormat="1" applyFont="1"/>
    <xf numFmtId="192" fontId="4" fillId="0" borderId="0" xfId="1" applyNumberFormat="1" applyFont="1"/>
    <xf numFmtId="0" fontId="9" fillId="0" borderId="0" xfId="1" applyBorder="1"/>
    <xf numFmtId="49" fontId="9" fillId="0" borderId="0" xfId="1" applyNumberFormat="1" applyBorder="1" applyAlignment="1">
      <alignment horizontal="center"/>
    </xf>
    <xf numFmtId="3" fontId="9" fillId="0" borderId="0" xfId="1" applyNumberFormat="1"/>
    <xf numFmtId="192" fontId="9" fillId="0" borderId="0" xfId="1" applyNumberFormat="1"/>
    <xf numFmtId="188" fontId="24" fillId="0" borderId="0" xfId="0" applyNumberFormat="1" applyFont="1"/>
    <xf numFmtId="189" fontId="24" fillId="0" borderId="0" xfId="0" applyNumberFormat="1" applyFont="1"/>
    <xf numFmtId="188" fontId="15" fillId="0" borderId="0" xfId="0" applyNumberFormat="1" applyFont="1" applyFill="1"/>
    <xf numFmtId="201" fontId="15" fillId="0" borderId="0" xfId="0" applyNumberFormat="1" applyFont="1" applyFill="1"/>
    <xf numFmtId="0" fontId="24" fillId="0" borderId="0" xfId="0" applyFont="1" applyAlignment="1">
      <alignment vertical="center"/>
    </xf>
    <xf numFmtId="0" fontId="0" fillId="0" borderId="0" xfId="0" applyAlignment="1">
      <alignment vertical="center"/>
    </xf>
    <xf numFmtId="3" fontId="11" fillId="0" borderId="7" xfId="5" applyNumberFormat="1" applyFont="1" applyBorder="1" applyAlignment="1">
      <alignment horizontal="center"/>
    </xf>
    <xf numFmtId="0" fontId="30" fillId="0" borderId="3" xfId="0" applyFont="1" applyBorder="1" applyAlignment="1">
      <alignment horizontal="center"/>
    </xf>
    <xf numFmtId="0" fontId="35" fillId="0" borderId="3" xfId="0" applyFont="1" applyFill="1" applyBorder="1" applyAlignment="1">
      <alignment horizontal="center"/>
    </xf>
    <xf numFmtId="0" fontId="35" fillId="0" borderId="3" xfId="0" applyFont="1" applyFill="1" applyBorder="1"/>
    <xf numFmtId="0" fontId="36" fillId="0" borderId="7" xfId="0" applyFont="1" applyBorder="1" applyAlignment="1">
      <alignment horizontal="center"/>
    </xf>
    <xf numFmtId="0" fontId="29" fillId="0" borderId="3" xfId="0" applyFont="1" applyBorder="1" applyAlignment="1">
      <alignment horizontal="left"/>
    </xf>
    <xf numFmtId="0" fontId="32" fillId="0" borderId="0" xfId="0" applyFont="1" applyFill="1" applyAlignment="1"/>
    <xf numFmtId="194" fontId="33" fillId="0" borderId="0" xfId="0" applyNumberFormat="1" applyFont="1" applyFill="1" applyAlignment="1">
      <alignment horizontal="center"/>
    </xf>
    <xf numFmtId="0" fontId="20" fillId="0" borderId="0" xfId="0" applyFont="1" applyFill="1"/>
    <xf numFmtId="49" fontId="31" fillId="0" borderId="0" xfId="0" applyNumberFormat="1" applyFont="1" applyFill="1" applyBorder="1" applyAlignment="1">
      <alignment horizontal="center"/>
    </xf>
    <xf numFmtId="0" fontId="26" fillId="0" borderId="0" xfId="0" applyFont="1" applyFill="1" applyBorder="1"/>
    <xf numFmtId="0" fontId="20" fillId="0" borderId="0" xfId="0" applyFont="1" applyFill="1" applyBorder="1"/>
    <xf numFmtId="188" fontId="30" fillId="0" borderId="1" xfId="2" applyNumberFormat="1" applyFont="1" applyFill="1" applyBorder="1" applyAlignment="1">
      <alignment horizontal="center"/>
    </xf>
    <xf numFmtId="188" fontId="22" fillId="0" borderId="1" xfId="2" applyNumberFormat="1" applyFont="1" applyFill="1" applyBorder="1" applyAlignment="1">
      <alignment horizontal="center"/>
    </xf>
    <xf numFmtId="188" fontId="22" fillId="0" borderId="0" xfId="2" applyNumberFormat="1" applyFont="1" applyFill="1" applyBorder="1" applyAlignment="1">
      <alignment horizontal="center"/>
    </xf>
    <xf numFmtId="3" fontId="7" fillId="0" borderId="4" xfId="0" applyNumberFormat="1" applyFont="1" applyFill="1" applyBorder="1" applyAlignment="1">
      <alignment horizontal="center"/>
    </xf>
    <xf numFmtId="192" fontId="7" fillId="0" borderId="4" xfId="0" applyNumberFormat="1" applyFont="1" applyFill="1" applyBorder="1" applyAlignment="1">
      <alignment horizontal="center"/>
    </xf>
    <xf numFmtId="0" fontId="15" fillId="0" borderId="13" xfId="0" applyFont="1" applyFill="1" applyBorder="1" applyAlignment="1">
      <alignment horizontal="center" vertical="center" wrapText="1"/>
    </xf>
    <xf numFmtId="0" fontId="15" fillId="0" borderId="20" xfId="0" applyFont="1" applyFill="1" applyBorder="1" applyAlignment="1">
      <alignment horizontal="center" vertical="center" wrapText="1"/>
    </xf>
    <xf numFmtId="194" fontId="15"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xf>
    <xf numFmtId="192" fontId="7" fillId="0" borderId="13" xfId="0" applyNumberFormat="1" applyFont="1" applyFill="1" applyBorder="1" applyAlignment="1">
      <alignment horizontal="center"/>
    </xf>
    <xf numFmtId="188" fontId="15" fillId="0" borderId="0" xfId="0" applyNumberFormat="1" applyFont="1" applyFill="1" applyBorder="1" applyAlignment="1">
      <alignment horizontal="center" vertical="center" wrapText="1"/>
    </xf>
    <xf numFmtId="4" fontId="15" fillId="0" borderId="0" xfId="0" applyNumberFormat="1" applyFont="1" applyFill="1" applyBorder="1"/>
    <xf numFmtId="3" fontId="20" fillId="0" borderId="0" xfId="0" applyNumberFormat="1" applyFont="1" applyFill="1" applyBorder="1"/>
    <xf numFmtId="2" fontId="20" fillId="0" borderId="0" xfId="0" applyNumberFormat="1" applyFont="1" applyFill="1"/>
    <xf numFmtId="188" fontId="20" fillId="0" borderId="0" xfId="0" applyNumberFormat="1" applyFont="1" applyFill="1"/>
    <xf numFmtId="0" fontId="30" fillId="0" borderId="0" xfId="0" applyFont="1" applyFill="1" applyBorder="1"/>
    <xf numFmtId="0" fontId="20" fillId="0" borderId="0" xfId="0" applyFont="1" applyFill="1" applyBorder="1" applyAlignment="1">
      <alignment horizontal="center"/>
    </xf>
    <xf numFmtId="189" fontId="20" fillId="0" borderId="0" xfId="0" applyNumberFormat="1" applyFont="1" applyFill="1"/>
    <xf numFmtId="203" fontId="20" fillId="0" borderId="0" xfId="0" applyNumberFormat="1" applyFont="1" applyFill="1"/>
    <xf numFmtId="201" fontId="20" fillId="0" borderId="0" xfId="0" applyNumberFormat="1" applyFont="1" applyFill="1"/>
    <xf numFmtId="49" fontId="24" fillId="0" borderId="0" xfId="0" applyNumberFormat="1" applyFont="1" applyFill="1" applyBorder="1" applyAlignment="1">
      <alignment horizontal="center"/>
    </xf>
    <xf numFmtId="0" fontId="24" fillId="0" borderId="0" xfId="0" applyFont="1" applyFill="1" applyBorder="1"/>
    <xf numFmtId="0" fontId="24" fillId="0" borderId="0" xfId="0" applyFont="1" applyFill="1"/>
    <xf numFmtId="0" fontId="11" fillId="4" borderId="3" xfId="5" applyFont="1" applyFill="1" applyBorder="1" applyAlignment="1">
      <alignment horizontal="center"/>
    </xf>
    <xf numFmtId="0" fontId="11" fillId="4" borderId="3" xfId="5" applyFont="1" applyFill="1" applyBorder="1"/>
    <xf numFmtId="4" fontId="11" fillId="4" borderId="3" xfId="5" applyNumberFormat="1" applyFont="1" applyFill="1" applyBorder="1" applyAlignment="1">
      <alignment horizontal="center"/>
    </xf>
    <xf numFmtId="0" fontId="11" fillId="4" borderId="0" xfId="5" applyFont="1" applyFill="1"/>
    <xf numFmtId="0" fontId="11" fillId="4" borderId="3" xfId="0" applyFont="1" applyFill="1" applyBorder="1"/>
    <xf numFmtId="0" fontId="11" fillId="0" borderId="3" xfId="5" applyFont="1" applyFill="1" applyBorder="1" applyAlignment="1">
      <alignment horizontal="center"/>
    </xf>
    <xf numFmtId="0" fontId="11" fillId="0" borderId="3" xfId="0" applyFont="1" applyFill="1" applyBorder="1"/>
    <xf numFmtId="0" fontId="11" fillId="0" borderId="3" xfId="0" applyFont="1" applyFill="1" applyBorder="1" applyAlignment="1">
      <alignment horizontal="center"/>
    </xf>
    <xf numFmtId="4" fontId="11" fillId="0" borderId="3" xfId="0" applyNumberFormat="1" applyFont="1" applyFill="1" applyBorder="1" applyAlignment="1">
      <alignment horizontal="center"/>
    </xf>
    <xf numFmtId="0" fontId="11" fillId="0" borderId="3" xfId="5" applyFont="1" applyFill="1" applyBorder="1"/>
    <xf numFmtId="0" fontId="11" fillId="0" borderId="0" xfId="5" applyFont="1" applyFill="1"/>
    <xf numFmtId="0" fontId="12" fillId="4" borderId="0" xfId="5" applyFont="1" applyFill="1"/>
    <xf numFmtId="3" fontId="11" fillId="0" borderId="3" xfId="5" applyNumberFormat="1" applyFont="1" applyBorder="1" applyAlignment="1">
      <alignment horizontal="center"/>
    </xf>
    <xf numFmtId="3" fontId="7" fillId="0" borderId="21" xfId="0" applyNumberFormat="1" applyFont="1" applyFill="1" applyBorder="1" applyAlignment="1">
      <alignment horizontal="center"/>
    </xf>
    <xf numFmtId="49" fontId="7" fillId="0" borderId="20" xfId="0" applyNumberFormat="1" applyFont="1" applyFill="1" applyBorder="1" applyAlignment="1">
      <alignment horizontal="center"/>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188" fontId="15" fillId="0" borderId="11" xfId="0" applyNumberFormat="1" applyFont="1" applyFill="1" applyBorder="1" applyAlignment="1">
      <alignment horizontal="center" vertical="center" wrapText="1"/>
    </xf>
    <xf numFmtId="194" fontId="15" fillId="0" borderId="11"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vertical="center"/>
    </xf>
    <xf numFmtId="49" fontId="20" fillId="0" borderId="11" xfId="0" applyNumberFormat="1" applyFont="1" applyFill="1" applyBorder="1" applyAlignment="1">
      <alignment horizontal="center" vertical="center"/>
    </xf>
    <xf numFmtId="188" fontId="20" fillId="0" borderId="11" xfId="2" applyNumberFormat="1" applyFont="1" applyFill="1" applyBorder="1" applyAlignment="1">
      <alignment vertical="center"/>
    </xf>
    <xf numFmtId="188" fontId="15" fillId="0" borderId="11" xfId="2" applyNumberFormat="1" applyFont="1" applyFill="1" applyBorder="1" applyAlignment="1">
      <alignment vertical="center"/>
    </xf>
    <xf numFmtId="0" fontId="15" fillId="0" borderId="11" xfId="0" applyFont="1" applyFill="1" applyBorder="1" applyAlignment="1">
      <alignment vertical="center"/>
    </xf>
    <xf numFmtId="49" fontId="29" fillId="0" borderId="11" xfId="0" applyNumberFormat="1" applyFont="1" applyFill="1" applyBorder="1" applyAlignment="1">
      <alignment horizontal="center"/>
    </xf>
    <xf numFmtId="0" fontId="29" fillId="0" borderId="11" xfId="0" applyFont="1" applyFill="1" applyBorder="1"/>
    <xf numFmtId="0" fontId="20" fillId="0" borderId="11" xfId="0" applyFont="1" applyFill="1" applyBorder="1" applyAlignment="1">
      <alignment horizontal="center"/>
    </xf>
    <xf numFmtId="49" fontId="20" fillId="0" borderId="11" xfId="0" applyNumberFormat="1" applyFont="1" applyFill="1" applyBorder="1" applyAlignment="1">
      <alignment horizontal="center"/>
    </xf>
    <xf numFmtId="188" fontId="20" fillId="0" borderId="11" xfId="2" applyNumberFormat="1" applyFont="1" applyFill="1" applyBorder="1"/>
    <xf numFmtId="188" fontId="15" fillId="0" borderId="11" xfId="2" applyNumberFormat="1" applyFont="1" applyFill="1" applyBorder="1"/>
    <xf numFmtId="0" fontId="28" fillId="0" borderId="11" xfId="0" applyFont="1" applyFill="1" applyBorder="1" applyAlignment="1">
      <alignment vertical="center"/>
    </xf>
    <xf numFmtId="49" fontId="31" fillId="0" borderId="1" xfId="0" applyNumberFormat="1" applyFont="1" applyFill="1" applyBorder="1" applyAlignment="1">
      <alignment horizontal="center"/>
    </xf>
    <xf numFmtId="0" fontId="26" fillId="0" borderId="1" xfId="0" applyFont="1" applyFill="1" applyBorder="1"/>
    <xf numFmtId="0" fontId="20" fillId="0" borderId="1" xfId="0" applyFont="1" applyFill="1" applyBorder="1"/>
    <xf numFmtId="49" fontId="20" fillId="0" borderId="1" xfId="0" applyNumberFormat="1" applyFont="1" applyFill="1" applyBorder="1" applyAlignment="1">
      <alignment horizontal="center"/>
    </xf>
    <xf numFmtId="0" fontId="27" fillId="0" borderId="0" xfId="0" applyFont="1" applyFill="1" applyBorder="1" applyAlignment="1">
      <alignment horizontal="center"/>
    </xf>
    <xf numFmtId="49" fontId="20" fillId="0" borderId="2" xfId="0" applyNumberFormat="1" applyFont="1" applyFill="1" applyBorder="1" applyAlignment="1">
      <alignment horizontal="center"/>
    </xf>
    <xf numFmtId="0" fontId="30" fillId="0" borderId="2" xfId="0" applyFont="1" applyFill="1" applyBorder="1"/>
    <xf numFmtId="0" fontId="20" fillId="0" borderId="2" xfId="0" applyFont="1" applyFill="1" applyBorder="1" applyAlignment="1">
      <alignment horizontal="center"/>
    </xf>
    <xf numFmtId="188" fontId="20" fillId="0" borderId="2" xfId="2" applyNumberFormat="1" applyFont="1" applyFill="1" applyBorder="1"/>
    <xf numFmtId="0" fontId="20" fillId="0" borderId="2" xfId="0" applyFont="1" applyFill="1" applyBorder="1"/>
    <xf numFmtId="0" fontId="7" fillId="0" borderId="8" xfId="0" applyFont="1" applyBorder="1"/>
    <xf numFmtId="0" fontId="7" fillId="0" borderId="3" xfId="0" applyFont="1" applyBorder="1"/>
    <xf numFmtId="0" fontId="3" fillId="0" borderId="8" xfId="0" applyFont="1" applyBorder="1"/>
    <xf numFmtId="43" fontId="15" fillId="0" borderId="3" xfId="2" applyNumberFormat="1" applyFont="1" applyBorder="1"/>
    <xf numFmtId="43" fontId="7" fillId="0" borderId="8" xfId="2" applyNumberFormat="1" applyFont="1" applyBorder="1"/>
    <xf numFmtId="43" fontId="15" fillId="0" borderId="3" xfId="0" applyNumberFormat="1" applyFont="1" applyBorder="1"/>
    <xf numFmtId="43" fontId="7" fillId="0" borderId="3" xfId="0" applyNumberFormat="1" applyFont="1" applyBorder="1"/>
    <xf numFmtId="0" fontId="20" fillId="2" borderId="3" xfId="0" applyFont="1" applyFill="1" applyBorder="1" applyAlignment="1">
      <alignment horizontal="center"/>
    </xf>
    <xf numFmtId="0" fontId="20" fillId="2" borderId="3" xfId="0" applyFont="1" applyFill="1" applyBorder="1"/>
    <xf numFmtId="188" fontId="20" fillId="2" borderId="3" xfId="2" applyNumberFormat="1" applyFont="1" applyFill="1" applyBorder="1" applyAlignment="1">
      <alignment horizontal="center"/>
    </xf>
    <xf numFmtId="188" fontId="20" fillId="2" borderId="3" xfId="2" applyNumberFormat="1" applyFont="1" applyFill="1" applyBorder="1"/>
    <xf numFmtId="188" fontId="20" fillId="2" borderId="3" xfId="0" applyNumberFormat="1" applyFont="1" applyFill="1" applyBorder="1"/>
    <xf numFmtId="43" fontId="20" fillId="2" borderId="3" xfId="2" applyNumberFormat="1" applyFont="1" applyFill="1" applyBorder="1"/>
    <xf numFmtId="0" fontId="24" fillId="2" borderId="0" xfId="0" applyFont="1" applyFill="1"/>
    <xf numFmtId="0" fontId="0" fillId="2" borderId="0" xfId="0" applyFill="1"/>
    <xf numFmtId="0" fontId="23" fillId="2" borderId="3" xfId="0" applyFont="1" applyFill="1" applyBorder="1"/>
    <xf numFmtId="0" fontId="24" fillId="2" borderId="3" xfId="0" applyFont="1" applyFill="1" applyBorder="1" applyAlignment="1">
      <alignment horizontal="center"/>
    </xf>
    <xf numFmtId="0" fontId="15" fillId="2" borderId="3" xfId="0" applyFont="1" applyFill="1" applyBorder="1"/>
    <xf numFmtId="0" fontId="15" fillId="2" borderId="3" xfId="0" applyFont="1" applyFill="1" applyBorder="1" applyAlignment="1">
      <alignment horizontal="center"/>
    </xf>
    <xf numFmtId="188" fontId="15" fillId="2" borderId="3" xfId="2" applyNumberFormat="1" applyFont="1" applyFill="1" applyBorder="1"/>
    <xf numFmtId="0" fontId="41" fillId="0" borderId="0" xfId="0" applyFont="1"/>
    <xf numFmtId="0" fontId="22" fillId="0" borderId="12" xfId="0" applyFont="1" applyBorder="1" applyAlignment="1">
      <alignment horizontal="center"/>
    </xf>
    <xf numFmtId="0" fontId="22" fillId="0" borderId="12" xfId="0" applyFont="1" applyBorder="1"/>
    <xf numFmtId="188" fontId="22" fillId="0" borderId="12" xfId="2" applyNumberFormat="1" applyFont="1" applyBorder="1" applyAlignment="1">
      <alignment horizontal="center"/>
    </xf>
    <xf numFmtId="188" fontId="22" fillId="0" borderId="12" xfId="0" applyNumberFormat="1" applyFont="1" applyBorder="1"/>
    <xf numFmtId="0" fontId="22" fillId="0" borderId="14" xfId="0" applyFont="1" applyBorder="1"/>
    <xf numFmtId="188" fontId="22" fillId="0" borderId="14" xfId="2" applyNumberFormat="1" applyFont="1" applyBorder="1" applyAlignment="1">
      <alignment horizontal="center"/>
    </xf>
    <xf numFmtId="188" fontId="22" fillId="0" borderId="14" xfId="0" applyNumberFormat="1" applyFont="1" applyBorder="1"/>
    <xf numFmtId="43" fontId="22" fillId="0" borderId="3" xfId="0" applyNumberFormat="1" applyFont="1" applyBorder="1"/>
    <xf numFmtId="2" fontId="22" fillId="0" borderId="3" xfId="0" applyNumberFormat="1" applyFont="1" applyBorder="1"/>
    <xf numFmtId="0" fontId="42" fillId="0" borderId="0" xfId="0" applyFont="1" applyBorder="1" applyAlignment="1">
      <alignment horizontal="center"/>
    </xf>
    <xf numFmtId="0" fontId="42" fillId="0" borderId="0" xfId="0" applyFont="1" applyBorder="1"/>
    <xf numFmtId="0" fontId="2" fillId="0" borderId="0" xfId="0" applyFont="1" applyBorder="1" applyAlignment="1">
      <alignment horizontal="center"/>
    </xf>
    <xf numFmtId="188" fontId="2" fillId="0" borderId="0" xfId="2" applyNumberFormat="1" applyFont="1" applyBorder="1" applyAlignment="1">
      <alignment horizontal="center"/>
    </xf>
    <xf numFmtId="0" fontId="2" fillId="0" borderId="0" xfId="0" applyFont="1" applyBorder="1"/>
    <xf numFmtId="188" fontId="2" fillId="0" borderId="0" xfId="0" applyNumberFormat="1" applyFont="1" applyBorder="1"/>
    <xf numFmtId="188" fontId="15" fillId="0" borderId="4" xfId="2" applyNumberFormat="1" applyFont="1" applyBorder="1" applyAlignment="1">
      <alignment horizontal="center" vertical="center"/>
    </xf>
    <xf numFmtId="188" fontId="20" fillId="0" borderId="13" xfId="2" applyNumberFormat="1" applyFont="1" applyBorder="1" applyAlignment="1">
      <alignment horizontal="center" vertical="center"/>
    </xf>
    <xf numFmtId="0" fontId="15" fillId="0" borderId="11" xfId="0" applyFont="1" applyBorder="1" applyAlignment="1">
      <alignment horizontal="center" vertical="center"/>
    </xf>
    <xf numFmtId="49" fontId="43" fillId="2" borderId="5" xfId="0" applyNumberFormat="1" applyFont="1" applyFill="1" applyBorder="1" applyAlignment="1">
      <alignment horizontal="left"/>
    </xf>
    <xf numFmtId="188" fontId="44" fillId="0" borderId="5" xfId="2" applyNumberFormat="1" applyFont="1" applyBorder="1" applyAlignment="1">
      <alignment horizontal="center"/>
    </xf>
    <xf numFmtId="0" fontId="44" fillId="0" borderId="5" xfId="0" applyFont="1" applyBorder="1"/>
    <xf numFmtId="188" fontId="44" fillId="0" borderId="5" xfId="0" applyNumberFormat="1" applyFont="1" applyBorder="1"/>
    <xf numFmtId="188" fontId="44" fillId="0" borderId="3" xfId="2" applyNumberFormat="1" applyFont="1" applyBorder="1" applyAlignment="1">
      <alignment horizontal="center"/>
    </xf>
    <xf numFmtId="0" fontId="44" fillId="0" borderId="3" xfId="0" applyFont="1" applyBorder="1"/>
    <xf numFmtId="188" fontId="44" fillId="0" borderId="3" xfId="0" applyNumberFormat="1" applyFont="1" applyBorder="1"/>
    <xf numFmtId="188" fontId="2" fillId="0" borderId="3" xfId="2" applyNumberFormat="1" applyFont="1" applyBorder="1" applyAlignment="1">
      <alignment horizontal="center"/>
    </xf>
    <xf numFmtId="0" fontId="2" fillId="0" borderId="3" xfId="0" applyFont="1" applyBorder="1"/>
    <xf numFmtId="188" fontId="42" fillId="0" borderId="3" xfId="0" applyNumberFormat="1" applyFont="1" applyBorder="1"/>
    <xf numFmtId="0" fontId="4" fillId="0" borderId="0" xfId="0" applyFont="1"/>
    <xf numFmtId="2" fontId="2" fillId="0" borderId="3" xfId="0" applyNumberFormat="1" applyFont="1" applyBorder="1"/>
    <xf numFmtId="188" fontId="2" fillId="0" borderId="3" xfId="0" applyNumberFormat="1" applyFont="1" applyBorder="1"/>
    <xf numFmtId="0" fontId="20" fillId="0" borderId="14" xfId="0" applyFont="1" applyBorder="1" applyAlignment="1">
      <alignment horizontal="center"/>
    </xf>
    <xf numFmtId="0" fontId="20" fillId="0" borderId="8" xfId="0" applyFont="1" applyBorder="1" applyAlignment="1">
      <alignment horizontal="center"/>
    </xf>
    <xf numFmtId="188" fontId="2" fillId="0" borderId="8" xfId="2" applyNumberFormat="1" applyFont="1" applyBorder="1" applyAlignment="1">
      <alignment horizontal="center"/>
    </xf>
    <xf numFmtId="2" fontId="2" fillId="0" borderId="8" xfId="0" applyNumberFormat="1" applyFont="1" applyBorder="1"/>
    <xf numFmtId="188" fontId="2" fillId="0" borderId="8" xfId="0" applyNumberFormat="1" applyFont="1" applyBorder="1"/>
    <xf numFmtId="188" fontId="2" fillId="0" borderId="7" xfId="2" applyNumberFormat="1" applyFont="1" applyBorder="1" applyAlignment="1">
      <alignment horizontal="center"/>
    </xf>
    <xf numFmtId="2" fontId="2" fillId="0" borderId="7" xfId="0" applyNumberFormat="1" applyFont="1" applyBorder="1"/>
    <xf numFmtId="188" fontId="42" fillId="0" borderId="7" xfId="0" applyNumberFormat="1" applyFont="1" applyBorder="1"/>
    <xf numFmtId="0" fontId="2" fillId="0" borderId="8" xfId="0" applyFont="1" applyBorder="1"/>
    <xf numFmtId="49" fontId="45" fillId="0" borderId="0" xfId="0" applyNumberFormat="1" applyFont="1" applyAlignment="1">
      <alignment horizontal="left"/>
    </xf>
    <xf numFmtId="49" fontId="45" fillId="0" borderId="0" xfId="0" applyNumberFormat="1" applyFont="1" applyAlignment="1">
      <alignment horizontal="left" vertical="center" wrapText="1"/>
    </xf>
    <xf numFmtId="0" fontId="0" fillId="0" borderId="21" xfId="0" applyBorder="1"/>
    <xf numFmtId="0" fontId="0" fillId="0" borderId="15" xfId="0" applyBorder="1"/>
    <xf numFmtId="0" fontId="4" fillId="0" borderId="15" xfId="0" applyFont="1" applyBorder="1"/>
    <xf numFmtId="0" fontId="4" fillId="0" borderId="20" xfId="0" applyFont="1" applyBorder="1"/>
    <xf numFmtId="0" fontId="0" fillId="0" borderId="4" xfId="0" applyBorder="1"/>
    <xf numFmtId="0" fontId="0" fillId="0" borderId="12" xfId="0" applyBorder="1"/>
    <xf numFmtId="0" fontId="4" fillId="0" borderId="12" xfId="0" applyFont="1" applyBorder="1"/>
    <xf numFmtId="0" fontId="4" fillId="0" borderId="13" xfId="0" applyFont="1" applyBorder="1"/>
    <xf numFmtId="0" fontId="46" fillId="0" borderId="15" xfId="0" applyFont="1" applyBorder="1"/>
    <xf numFmtId="0" fontId="7" fillId="0" borderId="11" xfId="0" applyFont="1" applyBorder="1" applyAlignment="1">
      <alignment horizontal="center" vertical="center"/>
    </xf>
    <xf numFmtId="0" fontId="7" fillId="0" borderId="22" xfId="0" applyFont="1" applyBorder="1" applyAlignment="1">
      <alignment horizontal="center" vertical="center"/>
    </xf>
    <xf numFmtId="195" fontId="4" fillId="0" borderId="15" xfId="0" applyNumberFormat="1" applyFont="1" applyBorder="1"/>
    <xf numFmtId="195" fontId="42" fillId="0" borderId="3" xfId="0" applyNumberFormat="1" applyFont="1" applyBorder="1"/>
    <xf numFmtId="43" fontId="42" fillId="0" borderId="3" xfId="0" applyNumberFormat="1" applyFont="1" applyBorder="1"/>
    <xf numFmtId="188" fontId="3" fillId="0" borderId="23" xfId="0" applyNumberFormat="1" applyFont="1" applyBorder="1"/>
    <xf numFmtId="189" fontId="3" fillId="0" borderId="24" xfId="0" applyNumberFormat="1" applyFont="1" applyBorder="1"/>
    <xf numFmtId="0" fontId="15" fillId="0" borderId="11" xfId="0" applyFont="1" applyFill="1" applyBorder="1" applyAlignment="1">
      <alignment horizontal="center"/>
    </xf>
    <xf numFmtId="43" fontId="20" fillId="0" borderId="3" xfId="2" applyNumberFormat="1" applyFont="1" applyFill="1" applyBorder="1"/>
    <xf numFmtId="188" fontId="15" fillId="0" borderId="3" xfId="2" applyNumberFormat="1" applyFont="1" applyFill="1" applyBorder="1"/>
    <xf numFmtId="188" fontId="15" fillId="0" borderId="8" xfId="2" applyNumberFormat="1" applyFont="1" applyFill="1" applyBorder="1"/>
    <xf numFmtId="188" fontId="20" fillId="0" borderId="8" xfId="2" applyNumberFormat="1" applyFont="1" applyFill="1" applyBorder="1"/>
    <xf numFmtId="188" fontId="20" fillId="0" borderId="7" xfId="2" applyNumberFormat="1" applyFont="1" applyFill="1" applyBorder="1"/>
    <xf numFmtId="187" fontId="24" fillId="0" borderId="0" xfId="0" applyNumberFormat="1" applyFont="1" applyFill="1"/>
    <xf numFmtId="0" fontId="20" fillId="0" borderId="5" xfId="0" applyFont="1" applyBorder="1"/>
    <xf numFmtId="0" fontId="15" fillId="0" borderId="5" xfId="0" applyFont="1" applyBorder="1"/>
    <xf numFmtId="0" fontId="15" fillId="0" borderId="5" xfId="0" applyFont="1" applyBorder="1" applyAlignment="1">
      <alignment horizontal="center"/>
    </xf>
    <xf numFmtId="188" fontId="15" fillId="0" borderId="5" xfId="2" applyNumberFormat="1" applyFont="1" applyBorder="1"/>
    <xf numFmtId="188" fontId="15" fillId="0" borderId="5" xfId="2" applyNumberFormat="1" applyFont="1" applyFill="1" applyBorder="1"/>
    <xf numFmtId="43" fontId="15" fillId="0" borderId="5" xfId="2" applyNumberFormat="1" applyFont="1" applyBorder="1"/>
    <xf numFmtId="43" fontId="15" fillId="0" borderId="5" xfId="0" applyNumberFormat="1" applyFont="1" applyBorder="1"/>
    <xf numFmtId="188" fontId="15" fillId="0" borderId="13" xfId="2" applyNumberFormat="1" applyFont="1" applyBorder="1"/>
    <xf numFmtId="0" fontId="22" fillId="5" borderId="3" xfId="0" applyFont="1" applyFill="1" applyBorder="1"/>
    <xf numFmtId="2" fontId="2" fillId="5" borderId="3" xfId="0" applyNumberFormat="1" applyFont="1" applyFill="1" applyBorder="1"/>
    <xf numFmtId="0" fontId="11" fillId="0" borderId="25" xfId="0" applyFont="1" applyBorder="1"/>
    <xf numFmtId="0" fontId="11" fillId="0" borderId="24" xfId="0" applyFont="1" applyBorder="1"/>
    <xf numFmtId="0" fontId="7" fillId="0" borderId="26" xfId="0" applyFont="1" applyFill="1" applyBorder="1" applyAlignment="1">
      <alignment horizontal="center" vertical="center" wrapText="1"/>
    </xf>
    <xf numFmtId="0" fontId="30" fillId="0" borderId="11" xfId="0" applyFont="1" applyFill="1" applyBorder="1"/>
    <xf numFmtId="0" fontId="21" fillId="0" borderId="0" xfId="0" applyFont="1" applyAlignment="1">
      <alignment horizontal="center"/>
    </xf>
    <xf numFmtId="0" fontId="47" fillId="0" borderId="0" xfId="0" applyFont="1" applyFill="1" applyAlignment="1">
      <alignment horizontal="center"/>
    </xf>
    <xf numFmtId="0" fontId="27" fillId="0" borderId="0" xfId="0" applyFont="1" applyFill="1" applyAlignment="1">
      <alignment horizontal="center"/>
    </xf>
    <xf numFmtId="0" fontId="15" fillId="0" borderId="1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2"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27" fillId="0" borderId="0" xfId="0" applyFont="1" applyFill="1" applyBorder="1" applyAlignment="1">
      <alignment horizontal="center"/>
    </xf>
    <xf numFmtId="0" fontId="15" fillId="0" borderId="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wrapText="1"/>
    </xf>
    <xf numFmtId="0" fontId="11" fillId="0" borderId="3" xfId="5" applyFont="1" applyBorder="1" applyAlignment="1">
      <alignment horizontal="left" vertical="center" wrapText="1"/>
    </xf>
    <xf numFmtId="0" fontId="13" fillId="0" borderId="0" xfId="0" applyFont="1" applyAlignment="1">
      <alignment horizontal="center"/>
    </xf>
    <xf numFmtId="0" fontId="21" fillId="4" borderId="0" xfId="0" applyFont="1" applyFill="1" applyAlignment="1">
      <alignment horizontal="center"/>
    </xf>
    <xf numFmtId="0" fontId="15" fillId="0" borderId="27" xfId="0" applyFont="1" applyBorder="1" applyAlignment="1">
      <alignment horizontal="center"/>
    </xf>
    <xf numFmtId="0" fontId="15" fillId="0" borderId="22" xfId="0" applyFont="1" applyBorder="1" applyAlignment="1">
      <alignment horizontal="center"/>
    </xf>
    <xf numFmtId="0" fontId="13" fillId="0" borderId="1" xfId="0" applyFont="1" applyBorder="1" applyAlignment="1">
      <alignment horizontal="center"/>
    </xf>
    <xf numFmtId="0" fontId="15" fillId="0" borderId="28" xfId="0" applyFont="1" applyBorder="1" applyAlignment="1">
      <alignment horizontal="center"/>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xf>
    <xf numFmtId="0" fontId="15" fillId="0" borderId="27" xfId="0" applyFont="1" applyBorder="1" applyAlignment="1">
      <alignment horizontal="center" vertical="center"/>
    </xf>
    <xf numFmtId="0" fontId="15" fillId="0" borderId="22" xfId="0" applyFont="1" applyBorder="1" applyAlignment="1">
      <alignment horizontal="center" vertical="center"/>
    </xf>
    <xf numFmtId="49" fontId="15" fillId="0" borderId="27"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25" fillId="0" borderId="0" xfId="0" applyNumberFormat="1" applyFont="1" applyAlignment="1">
      <alignment horizontal="left"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26" fillId="0" borderId="27" xfId="0" applyFont="1" applyBorder="1" applyAlignment="1">
      <alignment horizontal="center"/>
    </xf>
    <xf numFmtId="0" fontId="26" fillId="0" borderId="22" xfId="0" applyFont="1" applyBorder="1" applyAlignment="1">
      <alignment horizontal="center"/>
    </xf>
    <xf numFmtId="0" fontId="15" fillId="0" borderId="4" xfId="0" applyFont="1" applyBorder="1" applyAlignment="1">
      <alignment horizontal="center" vertical="center"/>
    </xf>
    <xf numFmtId="0" fontId="15" fillId="0" borderId="13" xfId="0" applyFont="1" applyBorder="1" applyAlignment="1">
      <alignment horizontal="center" vertical="center"/>
    </xf>
    <xf numFmtId="188" fontId="15" fillId="0" borderId="4" xfId="2" applyNumberFormat="1" applyFont="1" applyBorder="1" applyAlignment="1">
      <alignment horizontal="center" vertical="center" wrapText="1"/>
    </xf>
    <xf numFmtId="188" fontId="15" fillId="0" borderId="13" xfId="2" applyNumberFormat="1" applyFont="1" applyBorder="1" applyAlignment="1">
      <alignment horizontal="center" vertical="center"/>
    </xf>
    <xf numFmtId="0" fontId="7" fillId="0" borderId="27" xfId="0" applyFont="1" applyBorder="1" applyAlignment="1">
      <alignment horizontal="center" wrapText="1"/>
    </xf>
    <xf numFmtId="0" fontId="7" fillId="0" borderId="22" xfId="0" applyFont="1" applyBorder="1" applyAlignment="1">
      <alignment horizontal="center" wrapText="1"/>
    </xf>
    <xf numFmtId="49" fontId="15" fillId="0" borderId="27" xfId="0" applyNumberFormat="1" applyFont="1" applyBorder="1" applyAlignment="1">
      <alignment horizontal="center"/>
    </xf>
    <xf numFmtId="49" fontId="15" fillId="0" borderId="22" xfId="0" applyNumberFormat="1" applyFont="1" applyBorder="1" applyAlignment="1">
      <alignment horizontal="center"/>
    </xf>
    <xf numFmtId="49" fontId="7" fillId="3" borderId="4" xfId="1" applyNumberFormat="1" applyFont="1" applyFill="1" applyBorder="1" applyAlignment="1">
      <alignment horizontal="center" vertical="center"/>
    </xf>
    <xf numFmtId="49" fontId="7" fillId="3" borderId="12" xfId="1" applyNumberFormat="1" applyFont="1" applyFill="1" applyBorder="1" applyAlignment="1">
      <alignment horizontal="center" vertical="center"/>
    </xf>
    <xf numFmtId="49" fontId="7" fillId="3" borderId="13" xfId="1" applyNumberFormat="1" applyFont="1" applyFill="1" applyBorder="1" applyAlignment="1">
      <alignment horizontal="center" vertical="center"/>
    </xf>
    <xf numFmtId="0" fontId="7" fillId="3" borderId="4"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3" borderId="4"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32" fillId="0" borderId="0" xfId="1" applyFont="1" applyAlignment="1">
      <alignment horizontal="center"/>
    </xf>
    <xf numFmtId="0" fontId="11" fillId="0" borderId="1" xfId="1" applyFont="1" applyBorder="1" applyAlignment="1">
      <alignment horizontal="center"/>
    </xf>
    <xf numFmtId="49" fontId="7" fillId="0" borderId="4" xfId="1" applyNumberFormat="1" applyFont="1" applyBorder="1" applyAlignment="1">
      <alignment horizontal="center" vertical="center" wrapText="1"/>
    </xf>
    <xf numFmtId="49" fontId="7" fillId="0" borderId="13"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2" xfId="1" applyFont="1" applyBorder="1" applyAlignment="1">
      <alignment horizontal="center" vertical="center" wrapText="1"/>
    </xf>
  </cellXfs>
  <cellStyles count="6">
    <cellStyle name="Chuẩn 2" xfId="1"/>
    <cellStyle name="Comma" xfId="2" builtinId="3"/>
    <cellStyle name="Comma 2" xfId="3"/>
    <cellStyle name="Dấu phẩy 2" xfId="4"/>
    <cellStyle name="Normal" xfId="0" builtinId="0"/>
    <cellStyle name="Norm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IN%20DG%20thong%20tu%2050%20Chuan%20ngay25-5(Luong%201300)/III-DON%20GIA%20S&#7888;%20H&#211;A%20CHUYEN%20BAN%20DO%20DIA%20CHINH%20GO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IN%20DG%20thong%20tu%2050%20Chuan%20ngay25-5(Luong%201300)/III-DON%20GIA%20S&#7888;%20H&#211;A%20CHUYEN%20BAN%20DO%20DIA%20CHINH%20GO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L_chonm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Gia-DC"/>
      <sheetName val="Gia-TB"/>
      <sheetName val="LUONGNGAY"/>
      <sheetName val="DON GIA SỐ HÓA"/>
      <sheetName val="He so chung"/>
      <sheetName val="NC-NAN "/>
      <sheetName val="DC-NAN "/>
      <sheetName val="TB-NAN"/>
      <sheetName val="VL-NAN "/>
      <sheetName val="NL-NAN"/>
      <sheetName val="DC-VL-TB xacdinhtoado"/>
    </sheetNames>
    <sheetDataSet>
      <sheetData sheetId="0"/>
      <sheetData sheetId="1"/>
      <sheetData sheetId="2"/>
      <sheetData sheetId="3"/>
      <sheetData sheetId="4"/>
      <sheetData sheetId="5">
        <row r="17">
          <cell r="D17">
            <v>15</v>
          </cell>
        </row>
        <row r="22">
          <cell r="D22">
            <v>5000</v>
          </cell>
        </row>
        <row r="23">
          <cell r="D23">
            <v>750</v>
          </cell>
        </row>
      </sheetData>
      <sheetData sheetId="6">
        <row r="6">
          <cell r="F6">
            <v>0.4</v>
          </cell>
          <cell r="H6">
            <v>0.4</v>
          </cell>
          <cell r="J6">
            <v>0.4</v>
          </cell>
          <cell r="L6">
            <v>0.4</v>
          </cell>
        </row>
        <row r="7">
          <cell r="F7">
            <v>3.51</v>
          </cell>
          <cell r="H7">
            <v>6.65</v>
          </cell>
          <cell r="J7">
            <v>12.7</v>
          </cell>
          <cell r="L7">
            <v>23.23</v>
          </cell>
        </row>
        <row r="8">
          <cell r="F8">
            <v>4.03</v>
          </cell>
          <cell r="H8">
            <v>7.65</v>
          </cell>
          <cell r="J8">
            <v>14.61</v>
          </cell>
          <cell r="L8">
            <v>26.71</v>
          </cell>
        </row>
        <row r="9">
          <cell r="F9">
            <v>4.6399999999999997</v>
          </cell>
          <cell r="H9">
            <v>8.8000000000000007</v>
          </cell>
          <cell r="J9">
            <v>16.8</v>
          </cell>
          <cell r="L9">
            <v>30.72</v>
          </cell>
        </row>
        <row r="10">
          <cell r="F10">
            <v>5.34</v>
          </cell>
          <cell r="H10">
            <v>10.119999999999999</v>
          </cell>
          <cell r="J10">
            <v>19.32</v>
          </cell>
          <cell r="L10">
            <v>35.33</v>
          </cell>
        </row>
        <row r="11">
          <cell r="F11">
            <v>6.14</v>
          </cell>
          <cell r="H11">
            <v>11.64</v>
          </cell>
          <cell r="J11">
            <v>22.22</v>
          </cell>
        </row>
        <row r="12">
          <cell r="F12">
            <v>0.51</v>
          </cell>
          <cell r="H12">
            <v>0.6</v>
          </cell>
          <cell r="J12">
            <v>0.68</v>
          </cell>
          <cell r="L12">
            <v>0.77</v>
          </cell>
        </row>
        <row r="14">
          <cell r="F14">
            <v>1</v>
          </cell>
          <cell r="H14">
            <v>1</v>
          </cell>
          <cell r="L14">
            <v>1.5</v>
          </cell>
        </row>
        <row r="16">
          <cell r="F16">
            <v>0.63</v>
          </cell>
          <cell r="H16">
            <v>0.85</v>
          </cell>
          <cell r="J16">
            <v>1.27</v>
          </cell>
          <cell r="L16">
            <v>1.7</v>
          </cell>
        </row>
        <row r="19">
          <cell r="F19">
            <v>2</v>
          </cell>
          <cell r="H19">
            <v>2</v>
          </cell>
          <cell r="J19">
            <v>2</v>
          </cell>
          <cell r="L19">
            <v>2</v>
          </cell>
        </row>
        <row r="21">
          <cell r="F21">
            <v>2.2400000000000002</v>
          </cell>
          <cell r="H21">
            <v>2.8</v>
          </cell>
          <cell r="J21">
            <v>3.5</v>
          </cell>
          <cell r="L21">
            <v>5.5</v>
          </cell>
        </row>
        <row r="22">
          <cell r="F22">
            <v>2.56</v>
          </cell>
          <cell r="H22">
            <v>3.2</v>
          </cell>
          <cell r="J22">
            <v>4</v>
          </cell>
          <cell r="L22">
            <v>6</v>
          </cell>
        </row>
        <row r="23">
          <cell r="F23">
            <v>2.88</v>
          </cell>
          <cell r="H23">
            <v>3.6</v>
          </cell>
          <cell r="J23">
            <v>4.5</v>
          </cell>
          <cell r="L23">
            <v>6.5</v>
          </cell>
        </row>
        <row r="24">
          <cell r="F24">
            <v>3.2</v>
          </cell>
          <cell r="H24">
            <v>4</v>
          </cell>
          <cell r="J24">
            <v>5</v>
          </cell>
          <cell r="L24">
            <v>7</v>
          </cell>
        </row>
        <row r="25">
          <cell r="F25">
            <v>3.68</v>
          </cell>
          <cell r="H25">
            <v>4.5999999999999996</v>
          </cell>
          <cell r="J25">
            <v>5.75</v>
          </cell>
        </row>
        <row r="26">
          <cell r="F26">
            <v>0.43</v>
          </cell>
          <cell r="H26">
            <v>0.6</v>
          </cell>
          <cell r="J26">
            <v>0.77</v>
          </cell>
          <cell r="L26">
            <v>0.94</v>
          </cell>
        </row>
        <row r="28">
          <cell r="F28">
            <v>0.51</v>
          </cell>
          <cell r="H28">
            <v>0.6</v>
          </cell>
          <cell r="J28">
            <v>0.68</v>
          </cell>
          <cell r="L28">
            <v>0.77</v>
          </cell>
        </row>
        <row r="30">
          <cell r="F30">
            <v>1</v>
          </cell>
          <cell r="H30">
            <v>1</v>
          </cell>
          <cell r="J30">
            <v>1</v>
          </cell>
          <cell r="L30">
            <v>1.5</v>
          </cell>
        </row>
        <row r="32">
          <cell r="F32">
            <v>0.63</v>
          </cell>
          <cell r="H32">
            <v>0.85</v>
          </cell>
          <cell r="J32">
            <v>1.27</v>
          </cell>
          <cell r="L32">
            <v>1.7</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Gia-DC"/>
      <sheetName val="Gia-TB"/>
      <sheetName val="LUONGNGAY"/>
      <sheetName val="DON GIA SỐ HÓA"/>
      <sheetName val="He so chung"/>
      <sheetName val="NC-NAN "/>
      <sheetName val="DC-NAN "/>
      <sheetName val="TB-NAN"/>
      <sheetName val="VL-NAN "/>
      <sheetName val="NL-NAN"/>
      <sheetName val="DC-VL-TB xacdinhtoad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 so chung"/>
      <sheetName val="Gia-VL"/>
      <sheetName val="Gia-DC"/>
      <sheetName val="Gia-TB"/>
      <sheetName val="LUONGNGAY"/>
      <sheetName val="DCu-CHON"/>
      <sheetName val="Dcu-Do,tinh"/>
      <sheetName val="NC-luoiDC"/>
      <sheetName val="TBi-luoiDC"/>
      <sheetName val="VL-do,tinh"/>
      <sheetName val="VL_chonmoc"/>
      <sheetName val="I. DGTH-luoi ĐC"/>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1">
          <cell r="L31">
            <v>10357.200000000001</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L63"/>
  <sheetViews>
    <sheetView workbookViewId="0">
      <selection activeCell="H12" sqref="H12"/>
    </sheetView>
  </sheetViews>
  <sheetFormatPr defaultColWidth="8.77734375" defaultRowHeight="16.5"/>
  <cols>
    <col min="1" max="1" width="5.77734375" style="49" customWidth="1"/>
    <col min="2" max="2" width="24.21875" style="49" customWidth="1"/>
    <col min="3" max="3" width="7.5546875" style="49" customWidth="1"/>
    <col min="4" max="4" width="6.109375" style="69" customWidth="1"/>
    <col min="5" max="5" width="14.21875" style="49" customWidth="1"/>
    <col min="6" max="16384" width="8.77734375" style="49"/>
  </cols>
  <sheetData>
    <row r="1" spans="1:12">
      <c r="A1" s="47" t="s">
        <v>164</v>
      </c>
      <c r="B1" s="47" t="s">
        <v>165</v>
      </c>
      <c r="C1" s="47" t="s">
        <v>166</v>
      </c>
      <c r="D1" s="47" t="s">
        <v>14</v>
      </c>
      <c r="E1" s="48" t="s">
        <v>167</v>
      </c>
    </row>
    <row r="2" spans="1:12">
      <c r="A2" s="50" t="s">
        <v>1</v>
      </c>
      <c r="B2" s="50" t="s">
        <v>168</v>
      </c>
      <c r="C2" s="50" t="s">
        <v>169</v>
      </c>
      <c r="D2" s="50" t="s">
        <v>15</v>
      </c>
      <c r="E2" s="51" t="s">
        <v>170</v>
      </c>
    </row>
    <row r="3" spans="1:12">
      <c r="A3" s="52"/>
      <c r="B3" s="53"/>
      <c r="C3" s="52"/>
      <c r="D3" s="52"/>
      <c r="E3" s="54"/>
    </row>
    <row r="4" spans="1:12" s="58" customFormat="1">
      <c r="A4" s="55">
        <v>1</v>
      </c>
      <c r="B4" s="56" t="s">
        <v>171</v>
      </c>
      <c r="C4" s="55" t="s">
        <v>31</v>
      </c>
      <c r="D4" s="55"/>
      <c r="E4" s="57">
        <v>1755</v>
      </c>
      <c r="F4" s="49"/>
      <c r="G4" s="49"/>
      <c r="H4" s="49"/>
      <c r="I4" s="49"/>
      <c r="J4" s="49"/>
      <c r="K4" s="49"/>
      <c r="L4" s="49"/>
    </row>
    <row r="5" spans="1:12" s="58" customFormat="1">
      <c r="A5" s="55">
        <v>2</v>
      </c>
      <c r="B5" s="59" t="s">
        <v>135</v>
      </c>
      <c r="C5" s="60" t="s">
        <v>136</v>
      </c>
      <c r="D5" s="60"/>
      <c r="E5" s="61">
        <v>50000</v>
      </c>
      <c r="F5" s="49"/>
      <c r="G5" s="49"/>
      <c r="H5" s="49"/>
      <c r="I5" s="49"/>
      <c r="J5" s="49"/>
      <c r="K5" s="49"/>
      <c r="L5" s="49"/>
    </row>
    <row r="6" spans="1:12" s="58" customFormat="1">
      <c r="A6" s="55">
        <v>3</v>
      </c>
      <c r="B6" s="59" t="s">
        <v>371</v>
      </c>
      <c r="C6" s="60" t="s">
        <v>172</v>
      </c>
      <c r="D6" s="60"/>
      <c r="E6" s="61">
        <v>25000</v>
      </c>
      <c r="F6" s="49"/>
      <c r="G6" s="49"/>
      <c r="H6" s="49"/>
      <c r="I6" s="49"/>
      <c r="J6" s="49"/>
      <c r="K6" s="49"/>
      <c r="L6" s="49"/>
    </row>
    <row r="7" spans="1:12" s="58" customFormat="1">
      <c r="A7" s="55">
        <v>4</v>
      </c>
      <c r="B7" s="56" t="s">
        <v>173</v>
      </c>
      <c r="C7" s="55" t="s">
        <v>136</v>
      </c>
      <c r="D7" s="55"/>
      <c r="E7" s="62">
        <v>500</v>
      </c>
      <c r="F7" s="49"/>
      <c r="G7" s="49"/>
      <c r="H7" s="49"/>
      <c r="I7" s="49"/>
      <c r="J7" s="49"/>
      <c r="K7" s="49"/>
      <c r="L7" s="49"/>
    </row>
    <row r="8" spans="1:12" s="58" customFormat="1">
      <c r="A8" s="55">
        <v>5</v>
      </c>
      <c r="B8" s="56" t="s">
        <v>174</v>
      </c>
      <c r="C8" s="55" t="s">
        <v>136</v>
      </c>
      <c r="D8" s="55"/>
      <c r="E8" s="62">
        <v>500</v>
      </c>
      <c r="F8" s="49"/>
      <c r="G8" s="49"/>
      <c r="H8" s="49"/>
      <c r="I8" s="49"/>
      <c r="J8" s="49"/>
      <c r="K8" s="49"/>
      <c r="L8" s="49"/>
    </row>
    <row r="9" spans="1:12" s="58" customFormat="1">
      <c r="A9" s="55">
        <v>6</v>
      </c>
      <c r="B9" s="56" t="s">
        <v>137</v>
      </c>
      <c r="C9" s="55" t="s">
        <v>175</v>
      </c>
      <c r="D9" s="55"/>
      <c r="E9" s="62">
        <v>10000</v>
      </c>
      <c r="F9" s="49"/>
      <c r="G9" s="49"/>
      <c r="H9" s="49"/>
      <c r="I9" s="49"/>
      <c r="J9" s="49"/>
      <c r="K9" s="49"/>
      <c r="L9" s="49"/>
    </row>
    <row r="10" spans="1:12" s="58" customFormat="1">
      <c r="A10" s="55">
        <v>7</v>
      </c>
      <c r="B10" s="56" t="s">
        <v>176</v>
      </c>
      <c r="C10" s="55" t="s">
        <v>97</v>
      </c>
      <c r="D10" s="55"/>
      <c r="E10" s="62">
        <v>2000</v>
      </c>
      <c r="F10" s="49"/>
      <c r="G10" s="49"/>
      <c r="H10" s="49"/>
      <c r="I10" s="49"/>
      <c r="J10" s="49"/>
      <c r="K10" s="49"/>
      <c r="L10" s="49"/>
    </row>
    <row r="11" spans="1:12" s="58" customFormat="1">
      <c r="A11" s="55">
        <v>8</v>
      </c>
      <c r="B11" s="56" t="s">
        <v>177</v>
      </c>
      <c r="C11" s="55" t="s">
        <v>136</v>
      </c>
      <c r="D11" s="55"/>
      <c r="E11" s="62">
        <v>500</v>
      </c>
      <c r="F11" s="49"/>
      <c r="G11" s="49"/>
      <c r="H11" s="49"/>
      <c r="I11" s="49"/>
      <c r="J11" s="49"/>
      <c r="K11" s="49"/>
      <c r="L11" s="49"/>
    </row>
    <row r="12" spans="1:12" s="58" customFormat="1">
      <c r="A12" s="55">
        <v>9</v>
      </c>
      <c r="B12" s="56" t="s">
        <v>178</v>
      </c>
      <c r="C12" s="55" t="s">
        <v>97</v>
      </c>
      <c r="D12" s="55"/>
      <c r="E12" s="62">
        <v>10000</v>
      </c>
      <c r="F12" s="49"/>
      <c r="G12" s="49"/>
      <c r="H12" s="49"/>
      <c r="I12" s="49"/>
      <c r="J12" s="49"/>
      <c r="K12" s="49"/>
      <c r="L12" s="49"/>
    </row>
    <row r="13" spans="1:12" s="58" customFormat="1">
      <c r="A13" s="55">
        <v>10</v>
      </c>
      <c r="B13" s="56" t="s">
        <v>179</v>
      </c>
      <c r="C13" s="55" t="s">
        <v>180</v>
      </c>
      <c r="D13" s="55"/>
      <c r="E13" s="62">
        <v>10000</v>
      </c>
      <c r="F13" s="49"/>
      <c r="G13" s="49"/>
      <c r="H13" s="49"/>
      <c r="I13" s="49"/>
      <c r="J13" s="49"/>
      <c r="K13" s="49"/>
      <c r="L13" s="49"/>
    </row>
    <row r="14" spans="1:12" s="58" customFormat="1">
      <c r="A14" s="55">
        <v>11</v>
      </c>
      <c r="B14" s="56" t="s">
        <v>181</v>
      </c>
      <c r="C14" s="55" t="s">
        <v>136</v>
      </c>
      <c r="D14" s="55"/>
      <c r="E14" s="62">
        <v>8000</v>
      </c>
      <c r="F14" s="49"/>
      <c r="G14" s="49"/>
      <c r="H14" s="49"/>
      <c r="I14" s="49"/>
      <c r="J14" s="49"/>
      <c r="K14" s="49"/>
      <c r="L14" s="49"/>
    </row>
    <row r="15" spans="1:12" s="58" customFormat="1">
      <c r="A15" s="55">
        <v>12</v>
      </c>
      <c r="B15" s="56" t="s">
        <v>182</v>
      </c>
      <c r="C15" s="55" t="s">
        <v>22</v>
      </c>
      <c r="D15" s="55"/>
      <c r="E15" s="62">
        <v>45000</v>
      </c>
      <c r="F15" s="49"/>
      <c r="G15" s="49"/>
      <c r="H15" s="49"/>
      <c r="I15" s="49"/>
      <c r="J15" s="49"/>
      <c r="K15" s="49"/>
      <c r="L15" s="49"/>
    </row>
    <row r="16" spans="1:12" s="58" customFormat="1">
      <c r="A16" s="55">
        <v>13</v>
      </c>
      <c r="B16" s="56" t="s">
        <v>183</v>
      </c>
      <c r="C16" s="55" t="s">
        <v>184</v>
      </c>
      <c r="D16" s="55"/>
      <c r="E16" s="62">
        <v>1450000</v>
      </c>
      <c r="F16" s="49"/>
      <c r="G16" s="49"/>
      <c r="H16" s="49"/>
      <c r="I16" s="49"/>
      <c r="J16" s="49"/>
      <c r="K16" s="49"/>
      <c r="L16" s="49"/>
    </row>
    <row r="17" spans="1:12" s="58" customFormat="1">
      <c r="A17" s="55">
        <v>14</v>
      </c>
      <c r="B17" s="56" t="s">
        <v>185</v>
      </c>
      <c r="C17" s="55" t="s">
        <v>157</v>
      </c>
      <c r="D17" s="55"/>
      <c r="E17" s="62">
        <v>10000</v>
      </c>
      <c r="F17" s="49"/>
      <c r="G17" s="49"/>
      <c r="H17" s="49"/>
      <c r="I17" s="49"/>
      <c r="J17" s="49"/>
      <c r="K17" s="49"/>
      <c r="L17" s="49"/>
    </row>
    <row r="18" spans="1:12" s="58" customFormat="1">
      <c r="A18" s="55">
        <v>15</v>
      </c>
      <c r="B18" s="56" t="s">
        <v>158</v>
      </c>
      <c r="C18" s="55" t="s">
        <v>108</v>
      </c>
      <c r="D18" s="55"/>
      <c r="E18" s="62">
        <v>10000</v>
      </c>
      <c r="F18" s="49"/>
      <c r="G18" s="49"/>
      <c r="H18" s="49"/>
      <c r="I18" s="49"/>
      <c r="J18" s="49"/>
      <c r="K18" s="49"/>
      <c r="L18" s="49"/>
    </row>
    <row r="19" spans="1:12" s="58" customFormat="1">
      <c r="A19" s="55">
        <v>16</v>
      </c>
      <c r="B19" s="56" t="s">
        <v>143</v>
      </c>
      <c r="C19" s="55" t="s">
        <v>20</v>
      </c>
      <c r="D19" s="55"/>
      <c r="E19" s="62">
        <v>5000</v>
      </c>
      <c r="F19" s="49"/>
      <c r="G19" s="49"/>
      <c r="H19" s="49"/>
      <c r="I19" s="49"/>
      <c r="J19" s="49"/>
      <c r="K19" s="49"/>
      <c r="L19" s="49"/>
    </row>
    <row r="20" spans="1:12" s="58" customFormat="1">
      <c r="A20" s="55">
        <v>17</v>
      </c>
      <c r="B20" s="56" t="s">
        <v>147</v>
      </c>
      <c r="C20" s="55" t="s">
        <v>20</v>
      </c>
      <c r="D20" s="55"/>
      <c r="E20" s="62">
        <v>10000</v>
      </c>
      <c r="F20" s="49"/>
      <c r="G20" s="49"/>
      <c r="H20" s="49"/>
      <c r="I20" s="49"/>
      <c r="J20" s="49"/>
      <c r="K20" s="49"/>
      <c r="L20" s="49"/>
    </row>
    <row r="21" spans="1:12" s="58" customFormat="1">
      <c r="A21" s="55">
        <v>18</v>
      </c>
      <c r="B21" s="56" t="s">
        <v>186</v>
      </c>
      <c r="C21" s="55" t="s">
        <v>187</v>
      </c>
      <c r="D21" s="55"/>
      <c r="E21" s="62">
        <v>200000</v>
      </c>
      <c r="F21" s="49"/>
      <c r="G21" s="49"/>
      <c r="H21" s="49"/>
      <c r="I21" s="49"/>
      <c r="J21" s="49"/>
      <c r="K21" s="49"/>
      <c r="L21" s="49"/>
    </row>
    <row r="22" spans="1:12" s="58" customFormat="1">
      <c r="A22" s="55">
        <v>19</v>
      </c>
      <c r="B22" s="56" t="s">
        <v>188</v>
      </c>
      <c r="C22" s="55" t="s">
        <v>187</v>
      </c>
      <c r="D22" s="55"/>
      <c r="E22" s="62">
        <v>150000</v>
      </c>
      <c r="F22" s="49"/>
      <c r="G22" s="49"/>
      <c r="H22" s="49"/>
      <c r="I22" s="49"/>
      <c r="J22" s="49"/>
      <c r="K22" s="49"/>
      <c r="L22" s="49"/>
    </row>
    <row r="23" spans="1:12" s="58" customFormat="1">
      <c r="A23" s="55">
        <v>20</v>
      </c>
      <c r="B23" s="56" t="s">
        <v>154</v>
      </c>
      <c r="C23" s="55" t="s">
        <v>189</v>
      </c>
      <c r="D23" s="55"/>
      <c r="E23" s="62">
        <v>23027</v>
      </c>
      <c r="F23" s="49"/>
      <c r="G23" s="49"/>
      <c r="H23" s="49"/>
      <c r="I23" s="49"/>
      <c r="J23" s="49"/>
      <c r="K23" s="49"/>
      <c r="L23" s="49"/>
    </row>
    <row r="24" spans="1:12" s="58" customFormat="1">
      <c r="A24" s="55">
        <v>21</v>
      </c>
      <c r="B24" s="56" t="s">
        <v>156</v>
      </c>
      <c r="C24" s="55" t="s">
        <v>189</v>
      </c>
      <c r="D24" s="55"/>
      <c r="E24" s="62">
        <v>78000</v>
      </c>
      <c r="F24" s="49"/>
      <c r="G24" s="49"/>
      <c r="H24" s="49"/>
      <c r="I24" s="49"/>
      <c r="J24" s="49"/>
      <c r="K24" s="49"/>
      <c r="L24" s="49"/>
    </row>
    <row r="25" spans="1:12" s="58" customFormat="1">
      <c r="A25" s="55">
        <v>22</v>
      </c>
      <c r="B25" s="56" t="s">
        <v>190</v>
      </c>
      <c r="C25" s="55" t="s">
        <v>97</v>
      </c>
      <c r="D25" s="55"/>
      <c r="E25" s="62">
        <v>50000</v>
      </c>
      <c r="F25" s="49"/>
      <c r="G25" s="49"/>
      <c r="H25" s="49"/>
      <c r="I25" s="49"/>
      <c r="J25" s="49"/>
      <c r="K25" s="49"/>
      <c r="L25" s="49"/>
    </row>
    <row r="26" spans="1:12" s="58" customFormat="1">
      <c r="A26" s="55">
        <v>23</v>
      </c>
      <c r="B26" s="56" t="s">
        <v>191</v>
      </c>
      <c r="C26" s="55" t="s">
        <v>136</v>
      </c>
      <c r="D26" s="55"/>
      <c r="E26" s="62">
        <v>4500</v>
      </c>
      <c r="F26" s="49"/>
      <c r="G26" s="49"/>
      <c r="H26" s="49"/>
      <c r="I26" s="49"/>
      <c r="J26" s="49"/>
      <c r="K26" s="49"/>
      <c r="L26" s="49"/>
    </row>
    <row r="27" spans="1:12" s="58" customFormat="1">
      <c r="A27" s="55">
        <v>24</v>
      </c>
      <c r="B27" s="56" t="s">
        <v>139</v>
      </c>
      <c r="C27" s="55" t="s">
        <v>101</v>
      </c>
      <c r="D27" s="55"/>
      <c r="E27" s="62">
        <v>20000</v>
      </c>
      <c r="F27" s="49"/>
      <c r="G27" s="49"/>
      <c r="H27" s="49"/>
      <c r="I27" s="49"/>
      <c r="J27" s="49"/>
      <c r="K27" s="49"/>
      <c r="L27" s="49"/>
    </row>
    <row r="28" spans="1:12" s="58" customFormat="1">
      <c r="A28" s="55">
        <v>25</v>
      </c>
      <c r="B28" s="56" t="s">
        <v>140</v>
      </c>
      <c r="C28" s="55" t="s">
        <v>101</v>
      </c>
      <c r="D28" s="55"/>
      <c r="E28" s="62">
        <v>20000</v>
      </c>
      <c r="F28" s="49"/>
      <c r="G28" s="49"/>
      <c r="H28" s="49"/>
      <c r="I28" s="49"/>
      <c r="J28" s="49"/>
      <c r="K28" s="49"/>
      <c r="L28" s="49"/>
    </row>
    <row r="29" spans="1:12" s="58" customFormat="1">
      <c r="A29" s="55">
        <v>26</v>
      </c>
      <c r="B29" s="56" t="s">
        <v>141</v>
      </c>
      <c r="C29" s="55" t="s">
        <v>101</v>
      </c>
      <c r="D29" s="55"/>
      <c r="E29" s="62">
        <v>500</v>
      </c>
      <c r="F29" s="49"/>
      <c r="G29" s="49"/>
      <c r="H29" s="49"/>
      <c r="I29" s="49"/>
      <c r="J29" s="49"/>
      <c r="K29" s="49"/>
      <c r="L29" s="49"/>
    </row>
    <row r="30" spans="1:12" s="58" customFormat="1">
      <c r="A30" s="55">
        <v>27</v>
      </c>
      <c r="B30" s="56" t="s">
        <v>142</v>
      </c>
      <c r="C30" s="55" t="s">
        <v>21</v>
      </c>
      <c r="D30" s="55"/>
      <c r="E30" s="62">
        <v>25000</v>
      </c>
      <c r="F30" s="49"/>
      <c r="G30" s="49"/>
      <c r="H30" s="49"/>
      <c r="I30" s="49"/>
      <c r="J30" s="49"/>
      <c r="K30" s="49"/>
      <c r="L30" s="49"/>
    </row>
    <row r="31" spans="1:12" s="58" customFormat="1">
      <c r="A31" s="55">
        <v>28</v>
      </c>
      <c r="B31" s="56" t="s">
        <v>143</v>
      </c>
      <c r="C31" s="55" t="s">
        <v>20</v>
      </c>
      <c r="D31" s="55"/>
      <c r="E31" s="62">
        <v>5000</v>
      </c>
      <c r="F31" s="49"/>
      <c r="G31" s="49"/>
      <c r="H31" s="49"/>
      <c r="I31" s="49"/>
      <c r="J31" s="49"/>
      <c r="K31" s="49"/>
      <c r="L31" s="49"/>
    </row>
    <row r="32" spans="1:12" s="58" customFormat="1">
      <c r="A32" s="55">
        <v>29</v>
      </c>
      <c r="B32" s="56" t="s">
        <v>144</v>
      </c>
      <c r="C32" s="55" t="s">
        <v>23</v>
      </c>
      <c r="D32" s="55"/>
      <c r="E32" s="62">
        <v>5000</v>
      </c>
      <c r="F32" s="49"/>
      <c r="G32" s="49"/>
      <c r="H32" s="49"/>
      <c r="I32" s="49"/>
      <c r="J32" s="49"/>
      <c r="K32" s="49"/>
      <c r="L32" s="49"/>
    </row>
    <row r="33" spans="1:12" s="58" customFormat="1">
      <c r="A33" s="55">
        <v>30</v>
      </c>
      <c r="B33" s="56" t="s">
        <v>145</v>
      </c>
      <c r="C33" s="55" t="s">
        <v>23</v>
      </c>
      <c r="D33" s="55"/>
      <c r="E33" s="62">
        <v>5000</v>
      </c>
      <c r="F33" s="49"/>
      <c r="G33" s="49"/>
      <c r="H33" s="49"/>
      <c r="I33" s="49"/>
      <c r="J33" s="49"/>
      <c r="K33" s="49"/>
      <c r="L33" s="49"/>
    </row>
    <row r="34" spans="1:12" s="58" customFormat="1">
      <c r="A34" s="55">
        <v>31</v>
      </c>
      <c r="B34" s="56" t="s">
        <v>146</v>
      </c>
      <c r="C34" s="55" t="s">
        <v>23</v>
      </c>
      <c r="D34" s="55"/>
      <c r="E34" s="62">
        <v>5000</v>
      </c>
      <c r="F34" s="49"/>
      <c r="G34" s="49"/>
      <c r="H34" s="49"/>
      <c r="I34" s="49"/>
      <c r="J34" s="49"/>
      <c r="K34" s="49"/>
      <c r="L34" s="49"/>
    </row>
    <row r="35" spans="1:12" s="58" customFormat="1">
      <c r="A35" s="55">
        <v>32</v>
      </c>
      <c r="B35" s="56" t="s">
        <v>148</v>
      </c>
      <c r="C35" s="55" t="s">
        <v>24</v>
      </c>
      <c r="D35" s="55"/>
      <c r="E35" s="62">
        <v>1185</v>
      </c>
      <c r="F35" s="49"/>
      <c r="G35" s="49"/>
      <c r="H35" s="49"/>
      <c r="I35" s="49"/>
      <c r="J35" s="49"/>
      <c r="K35" s="49"/>
      <c r="L35" s="49"/>
    </row>
    <row r="36" spans="1:12" s="58" customFormat="1">
      <c r="A36" s="55">
        <v>33</v>
      </c>
      <c r="B36" s="56" t="s">
        <v>149</v>
      </c>
      <c r="C36" s="55" t="s">
        <v>25</v>
      </c>
      <c r="D36" s="55"/>
      <c r="E36" s="62">
        <v>90000</v>
      </c>
      <c r="F36" s="49"/>
      <c r="G36" s="49"/>
      <c r="H36" s="49"/>
      <c r="I36" s="49"/>
      <c r="J36" s="49"/>
      <c r="K36" s="49"/>
      <c r="L36" s="49"/>
    </row>
    <row r="37" spans="1:12" s="58" customFormat="1">
      <c r="A37" s="55">
        <v>34</v>
      </c>
      <c r="B37" s="56" t="s">
        <v>150</v>
      </c>
      <c r="C37" s="55" t="s">
        <v>25</v>
      </c>
      <c r="D37" s="55"/>
      <c r="E37" s="62">
        <v>200000</v>
      </c>
      <c r="F37" s="49"/>
      <c r="G37" s="49"/>
      <c r="H37" s="49"/>
      <c r="I37" s="49"/>
      <c r="J37" s="49"/>
      <c r="K37" s="49"/>
      <c r="L37" s="49"/>
    </row>
    <row r="38" spans="1:12" s="58" customFormat="1">
      <c r="A38" s="55">
        <v>35</v>
      </c>
      <c r="B38" s="56" t="s">
        <v>151</v>
      </c>
      <c r="C38" s="55" t="s">
        <v>159</v>
      </c>
      <c r="D38" s="55"/>
      <c r="E38" s="62">
        <v>5000</v>
      </c>
      <c r="F38" s="49"/>
      <c r="G38" s="49"/>
      <c r="H38" s="49"/>
      <c r="I38" s="49"/>
      <c r="J38" s="49"/>
      <c r="K38" s="49"/>
      <c r="L38" s="49"/>
    </row>
    <row r="39" spans="1:12" s="58" customFormat="1">
      <c r="A39" s="55">
        <v>36</v>
      </c>
      <c r="B39" s="56" t="s">
        <v>192</v>
      </c>
      <c r="C39" s="55" t="s">
        <v>25</v>
      </c>
      <c r="D39" s="55"/>
      <c r="E39" s="62">
        <v>3150000</v>
      </c>
      <c r="F39" s="49"/>
      <c r="G39" s="49"/>
      <c r="H39" s="49"/>
      <c r="I39" s="49"/>
      <c r="J39" s="49"/>
      <c r="K39" s="49"/>
      <c r="L39" s="49"/>
    </row>
    <row r="40" spans="1:12" s="58" customFormat="1">
      <c r="A40" s="55">
        <v>37</v>
      </c>
      <c r="B40" s="56" t="s">
        <v>152</v>
      </c>
      <c r="C40" s="55" t="s">
        <v>24</v>
      </c>
      <c r="D40" s="55"/>
      <c r="E40" s="62">
        <v>17500</v>
      </c>
      <c r="F40" s="49"/>
      <c r="G40" s="49"/>
      <c r="H40" s="49"/>
      <c r="I40" s="49"/>
      <c r="J40" s="49"/>
      <c r="K40" s="49"/>
      <c r="L40" s="49"/>
    </row>
    <row r="41" spans="1:12" s="58" customFormat="1">
      <c r="A41" s="55">
        <v>38</v>
      </c>
      <c r="B41" s="56" t="s">
        <v>153</v>
      </c>
      <c r="C41" s="55" t="s">
        <v>21</v>
      </c>
      <c r="D41" s="55"/>
      <c r="E41" s="62">
        <v>14500</v>
      </c>
      <c r="F41" s="49"/>
      <c r="G41" s="49"/>
      <c r="H41" s="49"/>
      <c r="I41" s="49"/>
      <c r="J41" s="49"/>
      <c r="K41" s="49"/>
      <c r="L41" s="49"/>
    </row>
    <row r="42" spans="1:12" s="58" customFormat="1">
      <c r="A42" s="55">
        <v>39</v>
      </c>
      <c r="B42" s="56" t="s">
        <v>193</v>
      </c>
      <c r="C42" s="55" t="s">
        <v>136</v>
      </c>
      <c r="D42" s="55"/>
      <c r="E42" s="62">
        <v>12000</v>
      </c>
      <c r="F42" s="49"/>
      <c r="G42" s="49"/>
      <c r="H42" s="49"/>
      <c r="I42" s="49"/>
      <c r="J42" s="49"/>
      <c r="K42" s="49"/>
      <c r="L42" s="49"/>
    </row>
    <row r="43" spans="1:12" s="58" customFormat="1">
      <c r="A43" s="55">
        <v>40</v>
      </c>
      <c r="B43" s="56" t="s">
        <v>194</v>
      </c>
      <c r="C43" s="55" t="s">
        <v>97</v>
      </c>
      <c r="D43" s="55"/>
      <c r="E43" s="62">
        <v>4000</v>
      </c>
      <c r="F43" s="49"/>
      <c r="G43" s="49"/>
      <c r="H43" s="49"/>
      <c r="I43" s="49"/>
      <c r="J43" s="49"/>
      <c r="K43" s="49"/>
      <c r="L43" s="49"/>
    </row>
    <row r="44" spans="1:12" s="58" customFormat="1">
      <c r="A44" s="55">
        <v>41</v>
      </c>
      <c r="B44" s="56" t="s">
        <v>195</v>
      </c>
      <c r="C44" s="55" t="s">
        <v>196</v>
      </c>
      <c r="D44" s="55"/>
      <c r="E44" s="62">
        <v>10000</v>
      </c>
      <c r="F44" s="49"/>
      <c r="G44" s="49"/>
      <c r="H44" s="49"/>
      <c r="I44" s="49"/>
      <c r="J44" s="49"/>
      <c r="K44" s="49"/>
      <c r="L44" s="49"/>
    </row>
    <row r="45" spans="1:12" s="58" customFormat="1">
      <c r="A45" s="55">
        <v>42</v>
      </c>
      <c r="B45" s="56" t="s">
        <v>40</v>
      </c>
      <c r="C45" s="55" t="s">
        <v>196</v>
      </c>
      <c r="D45" s="55"/>
      <c r="E45" s="62">
        <v>50000</v>
      </c>
      <c r="F45" s="49"/>
      <c r="G45" s="49"/>
      <c r="H45" s="49"/>
      <c r="I45" s="49"/>
      <c r="J45" s="49"/>
      <c r="K45" s="49"/>
      <c r="L45" s="49"/>
    </row>
    <row r="46" spans="1:12" s="58" customFormat="1">
      <c r="A46" s="55">
        <v>43</v>
      </c>
      <c r="B46" s="56" t="s">
        <v>197</v>
      </c>
      <c r="C46" s="55" t="s">
        <v>198</v>
      </c>
      <c r="D46" s="55"/>
      <c r="E46" s="62">
        <v>2000</v>
      </c>
      <c r="F46" s="49"/>
      <c r="G46" s="49"/>
      <c r="H46" s="49"/>
      <c r="I46" s="49"/>
      <c r="J46" s="49"/>
      <c r="K46" s="49"/>
      <c r="L46" s="49"/>
    </row>
    <row r="47" spans="1:12" s="58" customFormat="1">
      <c r="A47" s="55">
        <v>44</v>
      </c>
      <c r="B47" s="56" t="s">
        <v>199</v>
      </c>
      <c r="C47" s="55" t="s">
        <v>32</v>
      </c>
      <c r="D47" s="55"/>
      <c r="E47" s="62">
        <v>10000</v>
      </c>
      <c r="F47" s="49"/>
      <c r="G47" s="49"/>
      <c r="H47" s="49"/>
      <c r="I47" s="49"/>
      <c r="J47" s="49"/>
      <c r="K47" s="49"/>
      <c r="L47" s="49"/>
    </row>
    <row r="48" spans="1:12" s="58" customFormat="1">
      <c r="A48" s="55">
        <v>45</v>
      </c>
      <c r="B48" s="56" t="s">
        <v>200</v>
      </c>
      <c r="C48" s="55" t="s">
        <v>97</v>
      </c>
      <c r="D48" s="55"/>
      <c r="E48" s="62">
        <v>2000</v>
      </c>
      <c r="F48" s="49"/>
      <c r="G48" s="49"/>
      <c r="H48" s="49"/>
      <c r="I48" s="49"/>
      <c r="J48" s="49"/>
      <c r="K48" s="49"/>
      <c r="L48" s="49"/>
    </row>
    <row r="49" spans="1:12" s="58" customFormat="1" ht="25.5">
      <c r="A49" s="55">
        <v>46</v>
      </c>
      <c r="B49" s="63" t="s">
        <v>201</v>
      </c>
      <c r="C49" s="64" t="s">
        <v>101</v>
      </c>
      <c r="D49" s="64"/>
      <c r="E49" s="65">
        <v>5000</v>
      </c>
    </row>
    <row r="50" spans="1:12" s="58" customFormat="1">
      <c r="A50" s="55">
        <v>47</v>
      </c>
      <c r="B50" s="56" t="s">
        <v>202</v>
      </c>
      <c r="C50" s="55" t="s">
        <v>20</v>
      </c>
      <c r="D50" s="55"/>
      <c r="E50" s="62">
        <v>100000</v>
      </c>
      <c r="F50" s="49"/>
      <c r="G50" s="49"/>
      <c r="H50" s="49"/>
      <c r="I50" s="49"/>
      <c r="J50" s="49"/>
      <c r="K50" s="49"/>
      <c r="L50" s="49"/>
    </row>
    <row r="51" spans="1:12" s="58" customFormat="1">
      <c r="A51" s="55">
        <v>48</v>
      </c>
      <c r="B51" s="56" t="s">
        <v>203</v>
      </c>
      <c r="C51" s="55" t="s">
        <v>184</v>
      </c>
      <c r="D51" s="55"/>
      <c r="E51" s="62">
        <v>2400000</v>
      </c>
      <c r="F51" s="49"/>
      <c r="G51" s="49"/>
      <c r="H51" s="49"/>
      <c r="I51" s="49"/>
      <c r="J51" s="49"/>
      <c r="K51" s="49"/>
      <c r="L51" s="49"/>
    </row>
    <row r="52" spans="1:12" s="58" customFormat="1">
      <c r="A52" s="55">
        <v>49</v>
      </c>
      <c r="B52" s="66" t="s">
        <v>204</v>
      </c>
      <c r="C52" s="67" t="s">
        <v>44</v>
      </c>
      <c r="D52" s="55"/>
      <c r="E52" s="68">
        <v>90000</v>
      </c>
      <c r="F52" s="49"/>
      <c r="G52" s="49"/>
      <c r="H52" s="49"/>
      <c r="I52" s="49"/>
      <c r="J52" s="49"/>
      <c r="K52" s="49"/>
      <c r="L52" s="49"/>
    </row>
    <row r="53" spans="1:12" s="58" customFormat="1">
      <c r="A53" s="55">
        <v>50</v>
      </c>
      <c r="B53" s="66" t="s">
        <v>205</v>
      </c>
      <c r="C53" s="67" t="s">
        <v>184</v>
      </c>
      <c r="D53" s="55"/>
      <c r="E53" s="68">
        <v>3350000</v>
      </c>
      <c r="F53" s="49"/>
      <c r="G53" s="49"/>
      <c r="H53" s="49"/>
      <c r="I53" s="49"/>
      <c r="J53" s="49"/>
      <c r="K53" s="49"/>
      <c r="L53" s="49"/>
    </row>
    <row r="54" spans="1:12">
      <c r="A54" s="55">
        <v>51</v>
      </c>
      <c r="B54" s="56" t="s">
        <v>206</v>
      </c>
      <c r="C54" s="55" t="s">
        <v>159</v>
      </c>
      <c r="D54" s="55"/>
      <c r="E54" s="62">
        <v>4000</v>
      </c>
    </row>
    <row r="55" spans="1:12">
      <c r="A55" s="55"/>
      <c r="B55" s="66" t="s">
        <v>354</v>
      </c>
      <c r="C55" s="67" t="s">
        <v>189</v>
      </c>
      <c r="D55" s="55"/>
      <c r="E55" s="68">
        <v>25000</v>
      </c>
    </row>
    <row r="56" spans="1:12">
      <c r="A56" s="55"/>
      <c r="B56" s="66" t="s">
        <v>361</v>
      </c>
      <c r="C56" s="67" t="s">
        <v>159</v>
      </c>
      <c r="D56" s="55"/>
      <c r="E56" s="68">
        <v>15500</v>
      </c>
    </row>
    <row r="57" spans="1:12">
      <c r="A57" s="55"/>
      <c r="B57" s="56" t="s">
        <v>362</v>
      </c>
      <c r="C57" s="55" t="s">
        <v>159</v>
      </c>
      <c r="D57" s="55"/>
      <c r="E57" s="62">
        <v>12000</v>
      </c>
    </row>
    <row r="58" spans="1:12">
      <c r="A58" s="55"/>
      <c r="B58" s="66" t="s">
        <v>364</v>
      </c>
      <c r="C58" s="67" t="s">
        <v>189</v>
      </c>
      <c r="D58" s="55"/>
      <c r="E58" s="68">
        <v>21000</v>
      </c>
    </row>
    <row r="59" spans="1:12">
      <c r="A59" s="55"/>
      <c r="B59" s="66" t="s">
        <v>367</v>
      </c>
      <c r="C59" s="67" t="s">
        <v>159</v>
      </c>
      <c r="D59" s="55"/>
      <c r="E59" s="68">
        <v>880000</v>
      </c>
    </row>
    <row r="60" spans="1:12">
      <c r="A60" s="55"/>
      <c r="B60" s="56" t="s">
        <v>372</v>
      </c>
      <c r="C60" s="55" t="s">
        <v>20</v>
      </c>
      <c r="D60" s="55"/>
      <c r="E60" s="62">
        <v>5000</v>
      </c>
    </row>
    <row r="61" spans="1:12">
      <c r="A61" s="55"/>
      <c r="B61" s="66"/>
      <c r="C61" s="67"/>
      <c r="D61" s="55"/>
      <c r="E61" s="68"/>
    </row>
    <row r="62" spans="1:12">
      <c r="A62" s="55"/>
      <c r="B62" s="66"/>
      <c r="C62" s="67"/>
      <c r="D62" s="55"/>
      <c r="E62" s="68"/>
    </row>
    <row r="63" spans="1:12">
      <c r="A63" s="55"/>
      <c r="B63" s="56"/>
      <c r="C63" s="55"/>
      <c r="D63" s="55"/>
      <c r="E63" s="62"/>
    </row>
  </sheetData>
  <phoneticPr fontId="38"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3E2ED"/>
  </sheetPr>
  <dimension ref="A1:Q38"/>
  <sheetViews>
    <sheetView topLeftCell="A19" workbookViewId="0">
      <selection activeCell="G22" sqref="G22"/>
    </sheetView>
  </sheetViews>
  <sheetFormatPr defaultRowHeight="16.5"/>
  <cols>
    <col min="1" max="1" width="3.6640625" customWidth="1"/>
    <col min="2" max="2" width="15.6640625" customWidth="1"/>
    <col min="3" max="3" width="5.88671875" customWidth="1"/>
    <col min="4" max="4" width="0.6640625" hidden="1" customWidth="1"/>
    <col min="5" max="5" width="8.109375" customWidth="1"/>
    <col min="6" max="6" width="6" customWidth="1"/>
    <col min="7" max="7" width="7.44140625" customWidth="1"/>
    <col min="8" max="8" width="5.6640625" customWidth="1"/>
    <col min="9" max="9" width="7.5546875" customWidth="1"/>
    <col min="10" max="10" width="6.109375" customWidth="1"/>
    <col min="11" max="11" width="8.109375" customWidth="1"/>
    <col min="12" max="12" width="6.33203125" customWidth="1"/>
    <col min="13" max="13" width="8.109375" customWidth="1"/>
    <col min="14" max="14" width="6.109375" customWidth="1"/>
    <col min="15" max="15" width="8.33203125" customWidth="1"/>
  </cols>
  <sheetData>
    <row r="1" spans="1:17" ht="38.450000000000003" customHeight="1">
      <c r="A1" s="465" t="s">
        <v>495</v>
      </c>
      <c r="B1" s="465"/>
      <c r="C1" s="465"/>
      <c r="D1" s="465"/>
      <c r="E1" s="465"/>
      <c r="F1" s="465"/>
      <c r="G1" s="465"/>
      <c r="H1" s="465"/>
      <c r="I1" s="465"/>
      <c r="J1" s="465"/>
      <c r="K1" s="465"/>
      <c r="L1" s="465"/>
      <c r="M1" s="465"/>
      <c r="N1" s="465"/>
      <c r="O1" s="465"/>
    </row>
    <row r="2" spans="1:17" s="146" customFormat="1" ht="16.5" customHeight="1">
      <c r="A2" s="171"/>
      <c r="B2" s="172"/>
      <c r="C2" s="173"/>
      <c r="D2" s="174"/>
      <c r="E2" s="174"/>
      <c r="F2" s="175"/>
      <c r="G2" s="176"/>
      <c r="H2" s="175"/>
      <c r="I2" s="176"/>
      <c r="J2" s="175"/>
      <c r="K2" s="176"/>
      <c r="L2" s="175"/>
      <c r="M2" s="176"/>
      <c r="N2" s="175"/>
      <c r="O2" s="175" t="s">
        <v>338</v>
      </c>
    </row>
    <row r="3" spans="1:17" ht="10.5" customHeight="1">
      <c r="A3" s="395"/>
      <c r="B3" s="396"/>
      <c r="C3" s="397"/>
      <c r="D3" s="398"/>
      <c r="E3" s="398"/>
      <c r="F3" s="399"/>
      <c r="G3" s="400"/>
      <c r="H3" s="399"/>
      <c r="I3" s="400"/>
      <c r="J3" s="399"/>
      <c r="K3" s="400"/>
      <c r="L3" s="399"/>
      <c r="M3" s="400"/>
      <c r="N3" s="399"/>
      <c r="O3" s="399"/>
    </row>
    <row r="4" spans="1:17" ht="24.6" customHeight="1">
      <c r="A4" s="500" t="s">
        <v>1</v>
      </c>
      <c r="B4" s="500" t="s">
        <v>297</v>
      </c>
      <c r="C4" s="500" t="s">
        <v>319</v>
      </c>
      <c r="D4" s="401" t="s">
        <v>496</v>
      </c>
      <c r="E4" s="502" t="s">
        <v>497</v>
      </c>
      <c r="F4" s="483" t="s">
        <v>33</v>
      </c>
      <c r="G4" s="484"/>
      <c r="H4" s="483" t="s">
        <v>34</v>
      </c>
      <c r="I4" s="484"/>
      <c r="J4" s="483" t="s">
        <v>35</v>
      </c>
      <c r="K4" s="484"/>
      <c r="L4" s="483" t="s">
        <v>36</v>
      </c>
      <c r="M4" s="484"/>
      <c r="N4" s="483" t="s">
        <v>37</v>
      </c>
      <c r="O4" s="484"/>
      <c r="P4" s="504" t="s">
        <v>490</v>
      </c>
      <c r="Q4" s="505"/>
    </row>
    <row r="5" spans="1:17" ht="22.5" customHeight="1">
      <c r="A5" s="501"/>
      <c r="B5" s="501"/>
      <c r="C5" s="501"/>
      <c r="D5" s="402" t="s">
        <v>170</v>
      </c>
      <c r="E5" s="503"/>
      <c r="F5" s="403" t="s">
        <v>16</v>
      </c>
      <c r="G5" s="403" t="s">
        <v>310</v>
      </c>
      <c r="H5" s="403" t="s">
        <v>16</v>
      </c>
      <c r="I5" s="403" t="s">
        <v>310</v>
      </c>
      <c r="J5" s="403" t="s">
        <v>16</v>
      </c>
      <c r="K5" s="403" t="s">
        <v>310</v>
      </c>
      <c r="L5" s="403" t="s">
        <v>16</v>
      </c>
      <c r="M5" s="403" t="s">
        <v>310</v>
      </c>
      <c r="N5" s="403" t="s">
        <v>16</v>
      </c>
      <c r="O5" s="403" t="s">
        <v>310</v>
      </c>
      <c r="P5" s="437" t="s">
        <v>16</v>
      </c>
      <c r="Q5" s="438" t="s">
        <v>310</v>
      </c>
    </row>
    <row r="6" spans="1:17" ht="24" customHeight="1">
      <c r="A6" s="404" t="s">
        <v>385</v>
      </c>
      <c r="B6" s="182"/>
      <c r="C6" s="183"/>
      <c r="D6" s="405"/>
      <c r="E6" s="405"/>
      <c r="F6" s="406"/>
      <c r="G6" s="407"/>
      <c r="H6" s="406"/>
      <c r="I6" s="407"/>
      <c r="J6" s="406"/>
      <c r="K6" s="407"/>
      <c r="L6" s="406"/>
      <c r="M6" s="407"/>
      <c r="N6" s="406"/>
      <c r="O6" s="407"/>
      <c r="P6" s="432"/>
      <c r="Q6" s="428"/>
    </row>
    <row r="7" spans="1:17" ht="15" customHeight="1">
      <c r="A7" s="184"/>
      <c r="B7" s="185"/>
      <c r="C7" s="186"/>
      <c r="D7" s="408"/>
      <c r="E7" s="408"/>
      <c r="F7" s="409"/>
      <c r="G7" s="410"/>
      <c r="H7" s="409"/>
      <c r="I7" s="410"/>
      <c r="J7" s="409"/>
      <c r="K7" s="410"/>
      <c r="L7" s="409"/>
      <c r="M7" s="410"/>
      <c r="N7" s="409"/>
      <c r="O7" s="410"/>
      <c r="P7" s="433"/>
      <c r="Q7" s="429"/>
    </row>
    <row r="8" spans="1:17" s="414" customFormat="1" ht="20.100000000000001" customHeight="1">
      <c r="A8" s="138" t="s">
        <v>38</v>
      </c>
      <c r="B8" s="137" t="s">
        <v>378</v>
      </c>
      <c r="C8" s="138" t="s">
        <v>305</v>
      </c>
      <c r="D8" s="411"/>
      <c r="E8" s="411">
        <f>D8/8/250</f>
        <v>0</v>
      </c>
      <c r="F8" s="412"/>
      <c r="G8" s="413">
        <f>SUM(G9:G9)</f>
        <v>34654.200000000004</v>
      </c>
      <c r="H8" s="413"/>
      <c r="I8" s="413">
        <f t="shared" ref="I8:Q8" si="0">SUM(I9:I9)</f>
        <v>39316.200000000004</v>
      </c>
      <c r="J8" s="413"/>
      <c r="K8" s="413">
        <f t="shared" si="0"/>
        <v>45221.4</v>
      </c>
      <c r="L8" s="413"/>
      <c r="M8" s="413">
        <f t="shared" si="0"/>
        <v>52214.400000000001</v>
      </c>
      <c r="N8" s="413"/>
      <c r="O8" s="413">
        <f>SUM(O9:O9)</f>
        <v>60450.6</v>
      </c>
      <c r="P8" s="413"/>
      <c r="Q8" s="440">
        <f t="shared" si="0"/>
        <v>69774.599999999991</v>
      </c>
    </row>
    <row r="9" spans="1:17" s="414" customFormat="1" ht="20.100000000000001" customHeight="1">
      <c r="A9" s="126"/>
      <c r="B9" s="122" t="s">
        <v>171</v>
      </c>
      <c r="C9" s="126" t="s">
        <v>31</v>
      </c>
      <c r="D9" s="411" t="e">
        <f>#REF!</f>
        <v>#REF!</v>
      </c>
      <c r="E9" s="411">
        <v>1554</v>
      </c>
      <c r="F9" s="415">
        <v>22.3</v>
      </c>
      <c r="G9" s="416">
        <f>E9*F9</f>
        <v>34654.200000000004</v>
      </c>
      <c r="H9" s="415">
        <v>25.3</v>
      </c>
      <c r="I9" s="416">
        <f>E9*H9</f>
        <v>39316.200000000004</v>
      </c>
      <c r="J9" s="415">
        <v>29.1</v>
      </c>
      <c r="K9" s="416">
        <f>E9*J9</f>
        <v>45221.4</v>
      </c>
      <c r="L9" s="415">
        <v>33.6</v>
      </c>
      <c r="M9" s="416">
        <f>E9*L9</f>
        <v>52214.400000000001</v>
      </c>
      <c r="N9" s="415">
        <v>38.9</v>
      </c>
      <c r="O9" s="416">
        <f>E9*N9</f>
        <v>60450.6</v>
      </c>
      <c r="P9" s="434">
        <v>44.9</v>
      </c>
      <c r="Q9" s="439">
        <f>E9*P9</f>
        <v>69774.599999999991</v>
      </c>
    </row>
    <row r="10" spans="1:17" s="414" customFormat="1" ht="20.100000000000001" customHeight="1">
      <c r="A10" s="126"/>
      <c r="B10" s="122"/>
      <c r="C10" s="126"/>
      <c r="D10" s="411"/>
      <c r="E10" s="411"/>
      <c r="F10" s="415"/>
      <c r="G10" s="416"/>
      <c r="H10" s="415"/>
      <c r="I10" s="416"/>
      <c r="J10" s="415"/>
      <c r="K10" s="416"/>
      <c r="L10" s="415"/>
      <c r="M10" s="416"/>
      <c r="N10" s="415"/>
      <c r="O10" s="416"/>
      <c r="P10" s="434"/>
      <c r="Q10" s="430"/>
    </row>
    <row r="11" spans="1:17" s="414" customFormat="1" ht="20.100000000000001" customHeight="1">
      <c r="A11" s="138" t="s">
        <v>91</v>
      </c>
      <c r="B11" s="137" t="s">
        <v>382</v>
      </c>
      <c r="C11" s="138" t="s">
        <v>305</v>
      </c>
      <c r="D11" s="411"/>
      <c r="E11" s="411">
        <f>D11/8/250</f>
        <v>0</v>
      </c>
      <c r="F11" s="415"/>
      <c r="G11" s="413">
        <f>SUM(G12:G12)</f>
        <v>64024.800000000003</v>
      </c>
      <c r="H11" s="413"/>
      <c r="I11" s="413">
        <f>SUM(I12:I12)</f>
        <v>67443.599999999991</v>
      </c>
      <c r="J11" s="413"/>
      <c r="K11" s="413">
        <f>SUM(K12:K12)</f>
        <v>75679.8</v>
      </c>
      <c r="L11" s="413"/>
      <c r="M11" s="413">
        <f>SUM(M12:M12)</f>
        <v>86868.599999999991</v>
      </c>
      <c r="N11" s="413"/>
      <c r="O11" s="413">
        <f>SUM(O12:O12)</f>
        <v>122766</v>
      </c>
      <c r="P11" s="434"/>
      <c r="Q11" s="436">
        <v>145609.80000000002</v>
      </c>
    </row>
    <row r="12" spans="1:17" s="414" customFormat="1" ht="20.100000000000001" customHeight="1">
      <c r="A12" s="126"/>
      <c r="B12" s="122" t="s">
        <v>171</v>
      </c>
      <c r="C12" s="126" t="s">
        <v>31</v>
      </c>
      <c r="D12" s="411" t="e">
        <f>D9</f>
        <v>#REF!</v>
      </c>
      <c r="E12" s="411">
        <v>1554</v>
      </c>
      <c r="F12" s="415">
        <v>41.2</v>
      </c>
      <c r="G12" s="416">
        <f>E12*F12</f>
        <v>64024.800000000003</v>
      </c>
      <c r="H12" s="415">
        <v>43.4</v>
      </c>
      <c r="I12" s="416">
        <f>E12*H12</f>
        <v>67443.599999999991</v>
      </c>
      <c r="J12" s="415">
        <v>48.7</v>
      </c>
      <c r="K12" s="416">
        <f>E12*J12</f>
        <v>75679.8</v>
      </c>
      <c r="L12" s="415">
        <v>55.9</v>
      </c>
      <c r="M12" s="416">
        <f>E12*L12</f>
        <v>86868.599999999991</v>
      </c>
      <c r="N12" s="415">
        <v>79</v>
      </c>
      <c r="O12" s="416">
        <f>E12*N12</f>
        <v>122766</v>
      </c>
      <c r="P12" s="434">
        <v>93.7</v>
      </c>
      <c r="Q12" s="439">
        <f>E12*P12</f>
        <v>145609.80000000002</v>
      </c>
    </row>
    <row r="13" spans="1:17" s="414" customFormat="1" ht="20.100000000000001" customHeight="1">
      <c r="A13" s="126"/>
      <c r="B13" s="122"/>
      <c r="C13" s="126"/>
      <c r="D13" s="411"/>
      <c r="E13" s="411"/>
      <c r="F13" s="412"/>
      <c r="G13" s="416"/>
      <c r="H13" s="412"/>
      <c r="I13" s="416"/>
      <c r="J13" s="412"/>
      <c r="K13" s="416"/>
      <c r="L13" s="412"/>
      <c r="M13" s="416"/>
      <c r="N13" s="412"/>
      <c r="O13" s="416"/>
      <c r="P13" s="434"/>
      <c r="Q13" s="430"/>
    </row>
    <row r="14" spans="1:17" s="414" customFormat="1" ht="20.100000000000001" customHeight="1">
      <c r="A14" s="138" t="s">
        <v>92</v>
      </c>
      <c r="B14" s="137" t="s">
        <v>383</v>
      </c>
      <c r="C14" s="138" t="s">
        <v>305</v>
      </c>
      <c r="D14" s="411"/>
      <c r="E14" s="411">
        <f>D14/8/250</f>
        <v>0</v>
      </c>
      <c r="F14" s="412"/>
      <c r="G14" s="413">
        <f>SUM(G15:G15)</f>
        <v>86666.58</v>
      </c>
      <c r="H14" s="413"/>
      <c r="I14" s="413">
        <f t="shared" ref="I14:Q14" si="1">SUM(I15:I15)</f>
        <v>107521.26</v>
      </c>
      <c r="J14" s="413"/>
      <c r="K14" s="413">
        <f t="shared" si="1"/>
        <v>141849.12</v>
      </c>
      <c r="L14" s="413"/>
      <c r="M14" s="413">
        <f t="shared" si="1"/>
        <v>164304.42000000001</v>
      </c>
      <c r="N14" s="413"/>
      <c r="O14" s="413">
        <f t="shared" si="1"/>
        <v>203340.9</v>
      </c>
      <c r="P14" s="413"/>
      <c r="Q14" s="441">
        <f t="shared" si="1"/>
        <v>251716.91999999998</v>
      </c>
    </row>
    <row r="15" spans="1:17" s="414" customFormat="1" ht="20.100000000000001" customHeight="1">
      <c r="A15" s="126"/>
      <c r="B15" s="122" t="s">
        <v>171</v>
      </c>
      <c r="C15" s="126" t="s">
        <v>31</v>
      </c>
      <c r="D15" s="411" t="e">
        <f>D12</f>
        <v>#REF!</v>
      </c>
      <c r="E15" s="411">
        <v>1554</v>
      </c>
      <c r="F15" s="460">
        <v>55.77</v>
      </c>
      <c r="G15" s="416">
        <f>E15*F15</f>
        <v>86666.58</v>
      </c>
      <c r="H15" s="412">
        <v>69.19</v>
      </c>
      <c r="I15" s="416">
        <f>E15*H15</f>
        <v>107521.26</v>
      </c>
      <c r="J15" s="412">
        <v>91.28</v>
      </c>
      <c r="K15" s="416">
        <f>E15*J15</f>
        <v>141849.12</v>
      </c>
      <c r="L15" s="415">
        <v>105.73</v>
      </c>
      <c r="M15" s="416">
        <f>E15*L15</f>
        <v>164304.42000000001</v>
      </c>
      <c r="N15" s="415">
        <v>130.85</v>
      </c>
      <c r="O15" s="416">
        <f>E15*N15</f>
        <v>203340.9</v>
      </c>
      <c r="P15" s="434">
        <v>161.97999999999999</v>
      </c>
      <c r="Q15" s="439">
        <f>E15*P15</f>
        <v>251716.91999999998</v>
      </c>
    </row>
    <row r="16" spans="1:17" s="414" customFormat="1" ht="20.100000000000001" customHeight="1">
      <c r="A16" s="126"/>
      <c r="B16" s="122"/>
      <c r="C16" s="126"/>
      <c r="D16" s="411"/>
      <c r="E16" s="411"/>
      <c r="F16" s="412"/>
      <c r="G16" s="416"/>
      <c r="H16" s="412"/>
      <c r="I16" s="416"/>
      <c r="J16" s="412"/>
      <c r="K16" s="416"/>
      <c r="L16" s="412"/>
      <c r="M16" s="416"/>
      <c r="N16" s="412"/>
      <c r="O16" s="416"/>
      <c r="P16" s="434"/>
      <c r="Q16" s="430"/>
    </row>
    <row r="17" spans="1:17" s="414" customFormat="1" ht="20.100000000000001" customHeight="1">
      <c r="A17" s="138" t="s">
        <v>93</v>
      </c>
      <c r="B17" s="137" t="s">
        <v>384</v>
      </c>
      <c r="C17" s="138" t="s">
        <v>305</v>
      </c>
      <c r="D17" s="411"/>
      <c r="E17" s="411">
        <f>D17/8/250</f>
        <v>0</v>
      </c>
      <c r="F17" s="412"/>
      <c r="G17" s="413">
        <f>SUM(G18:G18)</f>
        <v>148935.36000000002</v>
      </c>
      <c r="H17" s="413"/>
      <c r="I17" s="413">
        <f>SUM(I18:I18)</f>
        <v>196736.4</v>
      </c>
      <c r="J17" s="413"/>
      <c r="K17" s="413">
        <f>SUM(K18:K18)</f>
        <v>234374.28</v>
      </c>
      <c r="L17" s="413"/>
      <c r="M17" s="413">
        <f>SUM(M18:M18)</f>
        <v>279471.35999999999</v>
      </c>
      <c r="N17" s="413"/>
      <c r="O17" s="413"/>
      <c r="P17" s="434"/>
      <c r="Q17" s="430"/>
    </row>
    <row r="18" spans="1:17" s="414" customFormat="1" ht="20.100000000000001" customHeight="1">
      <c r="A18" s="126"/>
      <c r="B18" s="122" t="s">
        <v>171</v>
      </c>
      <c r="C18" s="126" t="s">
        <v>31</v>
      </c>
      <c r="D18" s="411" t="e">
        <f>D15</f>
        <v>#REF!</v>
      </c>
      <c r="E18" s="411">
        <v>1554</v>
      </c>
      <c r="F18" s="412">
        <v>95.84</v>
      </c>
      <c r="G18" s="416">
        <f>E18*F18</f>
        <v>148935.36000000002</v>
      </c>
      <c r="H18" s="412">
        <v>126.6</v>
      </c>
      <c r="I18" s="416">
        <f>E18*H18</f>
        <v>196736.4</v>
      </c>
      <c r="J18" s="412">
        <v>150.82</v>
      </c>
      <c r="K18" s="416">
        <f>E18*J18</f>
        <v>234374.28</v>
      </c>
      <c r="L18" s="412">
        <v>179.84</v>
      </c>
      <c r="M18" s="416">
        <f>E18*L18</f>
        <v>279471.35999999999</v>
      </c>
      <c r="N18" s="412"/>
      <c r="O18" s="416"/>
      <c r="P18" s="434"/>
      <c r="Q18" s="430"/>
    </row>
    <row r="19" spans="1:17" s="414" customFormat="1" ht="20.100000000000001" customHeight="1">
      <c r="A19" s="417"/>
      <c r="B19" s="122"/>
      <c r="C19" s="126"/>
      <c r="D19" s="411"/>
      <c r="E19" s="411"/>
      <c r="F19" s="412"/>
      <c r="G19" s="416"/>
      <c r="H19" s="412"/>
      <c r="I19" s="416"/>
      <c r="J19" s="412"/>
      <c r="K19" s="416"/>
      <c r="L19" s="412"/>
      <c r="M19" s="416"/>
      <c r="N19" s="412"/>
      <c r="O19" s="416"/>
      <c r="P19" s="434"/>
      <c r="Q19" s="430"/>
    </row>
    <row r="20" spans="1:17" s="414" customFormat="1" ht="28.5" customHeight="1">
      <c r="A20" s="193" t="s">
        <v>386</v>
      </c>
      <c r="B20" s="137"/>
      <c r="C20" s="138"/>
      <c r="D20" s="411"/>
      <c r="E20" s="411"/>
      <c r="F20" s="412"/>
      <c r="G20" s="413"/>
      <c r="H20" s="413"/>
      <c r="I20" s="413"/>
      <c r="J20" s="413"/>
      <c r="K20" s="413"/>
      <c r="L20" s="413"/>
      <c r="M20" s="413"/>
      <c r="N20" s="412"/>
      <c r="O20" s="416"/>
      <c r="P20" s="434"/>
      <c r="Q20" s="430"/>
    </row>
    <row r="21" spans="1:17" s="414" customFormat="1" ht="18" customHeight="1">
      <c r="A21" s="126"/>
      <c r="B21" s="122"/>
      <c r="C21" s="126"/>
      <c r="D21" s="411"/>
      <c r="E21" s="411"/>
      <c r="F21" s="412"/>
      <c r="G21" s="416"/>
      <c r="H21" s="412"/>
      <c r="I21" s="416"/>
      <c r="J21" s="412"/>
      <c r="K21" s="416"/>
      <c r="L21" s="412"/>
      <c r="M21" s="416"/>
      <c r="N21" s="412"/>
      <c r="O21" s="416"/>
      <c r="P21" s="434"/>
      <c r="Q21" s="430"/>
    </row>
    <row r="22" spans="1:17" s="414" customFormat="1" ht="20.100000000000001" customHeight="1">
      <c r="A22" s="138" t="s">
        <v>38</v>
      </c>
      <c r="B22" s="137" t="s">
        <v>378</v>
      </c>
      <c r="C22" s="138" t="s">
        <v>305</v>
      </c>
      <c r="D22" s="411"/>
      <c r="E22" s="411">
        <f>D22/8/250</f>
        <v>0</v>
      </c>
      <c r="F22" s="412"/>
      <c r="G22" s="413">
        <f>SUM(G23:G23)</f>
        <v>17513.579999999998</v>
      </c>
      <c r="H22" s="413"/>
      <c r="I22" s="413">
        <f t="shared" ref="I22:Q22" si="2">SUM(I23:I23)</f>
        <v>19518.240000000002</v>
      </c>
      <c r="J22" s="413"/>
      <c r="K22" s="413">
        <f t="shared" si="2"/>
        <v>21320.880000000001</v>
      </c>
      <c r="L22" s="413"/>
      <c r="M22" s="413">
        <f t="shared" si="2"/>
        <v>23403.24</v>
      </c>
      <c r="N22" s="413"/>
      <c r="O22" s="413">
        <f t="shared" si="2"/>
        <v>24491.040000000001</v>
      </c>
      <c r="P22" s="413"/>
      <c r="Q22" s="413">
        <f t="shared" si="2"/>
        <v>28127.4</v>
      </c>
    </row>
    <row r="23" spans="1:17" s="414" customFormat="1" ht="20.100000000000001" customHeight="1">
      <c r="A23" s="126"/>
      <c r="B23" s="122" t="s">
        <v>171</v>
      </c>
      <c r="C23" s="126" t="s">
        <v>31</v>
      </c>
      <c r="D23" s="411">
        <f>D13</f>
        <v>0</v>
      </c>
      <c r="E23" s="411">
        <v>1554</v>
      </c>
      <c r="F23" s="415">
        <v>11.27</v>
      </c>
      <c r="G23" s="416">
        <f>E23*F23</f>
        <v>17513.579999999998</v>
      </c>
      <c r="H23" s="415">
        <v>12.56</v>
      </c>
      <c r="I23" s="416">
        <f>E23*H23</f>
        <v>19518.240000000002</v>
      </c>
      <c r="J23" s="415">
        <v>13.72</v>
      </c>
      <c r="K23" s="416">
        <f>E23*J23</f>
        <v>21320.880000000001</v>
      </c>
      <c r="L23" s="415">
        <v>15.06</v>
      </c>
      <c r="M23" s="416">
        <f>E23*L23</f>
        <v>23403.24</v>
      </c>
      <c r="N23" s="415">
        <v>15.76</v>
      </c>
      <c r="O23" s="416">
        <f>N23*E23</f>
        <v>24491.040000000001</v>
      </c>
      <c r="P23" s="434">
        <v>18.100000000000001</v>
      </c>
      <c r="Q23" s="430">
        <f>P23*E23</f>
        <v>28127.4</v>
      </c>
    </row>
    <row r="24" spans="1:17" s="414" customFormat="1" ht="20.100000000000001" customHeight="1">
      <c r="A24" s="126"/>
      <c r="B24" s="122"/>
      <c r="C24" s="126"/>
      <c r="D24" s="411"/>
      <c r="E24" s="411"/>
      <c r="F24" s="415"/>
      <c r="G24" s="416"/>
      <c r="H24" s="415"/>
      <c r="I24" s="416"/>
      <c r="J24" s="415"/>
      <c r="K24" s="416"/>
      <c r="L24" s="415"/>
      <c r="M24" s="416"/>
      <c r="N24" s="415"/>
      <c r="O24" s="416"/>
      <c r="P24" s="434"/>
      <c r="Q24" s="430"/>
    </row>
    <row r="25" spans="1:17" s="414" customFormat="1" ht="20.100000000000001" customHeight="1">
      <c r="A25" s="138" t="s">
        <v>91</v>
      </c>
      <c r="B25" s="137" t="s">
        <v>382</v>
      </c>
      <c r="C25" s="138" t="s">
        <v>305</v>
      </c>
      <c r="D25" s="411"/>
      <c r="E25" s="411">
        <f>D25/8/250</f>
        <v>0</v>
      </c>
      <c r="F25" s="415"/>
      <c r="G25" s="413">
        <f>SUM(G26:G26)</f>
        <v>20606.04</v>
      </c>
      <c r="H25" s="413"/>
      <c r="I25" s="413">
        <f t="shared" ref="I25:Q25" si="3">SUM(I26:I26)</f>
        <v>21538.44</v>
      </c>
      <c r="J25" s="413"/>
      <c r="K25" s="413">
        <f t="shared" si="3"/>
        <v>24770.76</v>
      </c>
      <c r="L25" s="413"/>
      <c r="M25" s="413">
        <f t="shared" si="3"/>
        <v>27148.379999999997</v>
      </c>
      <c r="N25" s="413"/>
      <c r="O25" s="413">
        <f t="shared" si="3"/>
        <v>28624.680000000004</v>
      </c>
      <c r="P25" s="413"/>
      <c r="Q25" s="413">
        <f t="shared" si="3"/>
        <v>32571.84</v>
      </c>
    </row>
    <row r="26" spans="1:17" s="414" customFormat="1" ht="20.100000000000001" customHeight="1">
      <c r="A26" s="126"/>
      <c r="B26" s="122" t="s">
        <v>171</v>
      </c>
      <c r="C26" s="126" t="s">
        <v>31</v>
      </c>
      <c r="D26" s="411">
        <f>D23</f>
        <v>0</v>
      </c>
      <c r="E26" s="411">
        <v>1554</v>
      </c>
      <c r="F26" s="415">
        <v>13.26</v>
      </c>
      <c r="G26" s="416">
        <f>E26*F26</f>
        <v>20606.04</v>
      </c>
      <c r="H26" s="415">
        <v>13.86</v>
      </c>
      <c r="I26" s="416">
        <f>E26*H26</f>
        <v>21538.44</v>
      </c>
      <c r="J26" s="415">
        <v>15.94</v>
      </c>
      <c r="K26" s="416">
        <f>E26*J26</f>
        <v>24770.76</v>
      </c>
      <c r="L26" s="415">
        <v>17.47</v>
      </c>
      <c r="M26" s="416">
        <f>E26*L26</f>
        <v>27148.379999999997</v>
      </c>
      <c r="N26" s="415">
        <v>18.420000000000002</v>
      </c>
      <c r="O26" s="416">
        <f>N26*E26</f>
        <v>28624.680000000004</v>
      </c>
      <c r="P26" s="434">
        <v>20.96</v>
      </c>
      <c r="Q26" s="430">
        <f>P26*E26</f>
        <v>32571.84</v>
      </c>
    </row>
    <row r="27" spans="1:17" s="414" customFormat="1" ht="20.100000000000001" customHeight="1">
      <c r="A27" s="418"/>
      <c r="B27" s="144"/>
      <c r="C27" s="418"/>
      <c r="D27" s="419"/>
      <c r="E27" s="419"/>
      <c r="F27" s="420"/>
      <c r="G27" s="421"/>
      <c r="H27" s="420"/>
      <c r="I27" s="421"/>
      <c r="J27" s="420"/>
      <c r="K27" s="421"/>
      <c r="L27" s="420"/>
      <c r="M27" s="421"/>
      <c r="N27" s="420"/>
      <c r="O27" s="421"/>
      <c r="P27" s="435"/>
      <c r="Q27" s="431"/>
    </row>
    <row r="28" spans="1:17" s="414" customFormat="1" ht="20.100000000000001" customHeight="1">
      <c r="A28" s="143" t="s">
        <v>92</v>
      </c>
      <c r="B28" s="142" t="s">
        <v>383</v>
      </c>
      <c r="C28" s="143" t="s">
        <v>305</v>
      </c>
      <c r="D28" s="422"/>
      <c r="E28" s="422">
        <f>D28/8/250</f>
        <v>0</v>
      </c>
      <c r="F28" s="423"/>
      <c r="G28" s="424">
        <f>SUM(G29:G29)</f>
        <v>25641</v>
      </c>
      <c r="H28" s="424"/>
      <c r="I28" s="424">
        <f t="shared" ref="I28:Q28" si="4">SUM(I29:I29)</f>
        <v>27972</v>
      </c>
      <c r="J28" s="424"/>
      <c r="K28" s="424">
        <f t="shared" si="4"/>
        <v>30924.6</v>
      </c>
      <c r="L28" s="424"/>
      <c r="M28" s="424">
        <f t="shared" si="4"/>
        <v>33877.200000000004</v>
      </c>
      <c r="N28" s="424"/>
      <c r="O28" s="424">
        <f t="shared" si="4"/>
        <v>35819.700000000004</v>
      </c>
      <c r="P28" s="424"/>
      <c r="Q28" s="424">
        <f t="shared" si="4"/>
        <v>40637.1</v>
      </c>
    </row>
    <row r="29" spans="1:17" s="414" customFormat="1" ht="20.100000000000001" customHeight="1">
      <c r="A29" s="126"/>
      <c r="B29" s="122" t="s">
        <v>171</v>
      </c>
      <c r="C29" s="126" t="s">
        <v>31</v>
      </c>
      <c r="D29" s="411" t="e">
        <f>D18</f>
        <v>#REF!</v>
      </c>
      <c r="E29" s="411">
        <v>1554</v>
      </c>
      <c r="F29" s="415">
        <v>16.5</v>
      </c>
      <c r="G29" s="416">
        <f>E29*F29</f>
        <v>25641</v>
      </c>
      <c r="H29" s="415">
        <v>18</v>
      </c>
      <c r="I29" s="416">
        <f>E29*H29</f>
        <v>27972</v>
      </c>
      <c r="J29" s="415">
        <v>19.899999999999999</v>
      </c>
      <c r="K29" s="416">
        <f>E29*J29</f>
        <v>30924.6</v>
      </c>
      <c r="L29" s="415">
        <v>21.8</v>
      </c>
      <c r="M29" s="416">
        <f>E29*L29</f>
        <v>33877.200000000004</v>
      </c>
      <c r="N29" s="415">
        <v>23.05</v>
      </c>
      <c r="O29" s="416">
        <f>N29*E29</f>
        <v>35819.700000000004</v>
      </c>
      <c r="P29" s="434">
        <v>26.15</v>
      </c>
      <c r="Q29" s="430">
        <f>P29*E29</f>
        <v>40637.1</v>
      </c>
    </row>
    <row r="30" spans="1:17" s="414" customFormat="1" ht="20.100000000000001" customHeight="1">
      <c r="A30" s="126"/>
      <c r="B30" s="122"/>
      <c r="C30" s="126"/>
      <c r="D30" s="411"/>
      <c r="E30" s="411"/>
      <c r="F30" s="415"/>
      <c r="G30" s="416"/>
      <c r="H30" s="415"/>
      <c r="I30" s="416"/>
      <c r="J30" s="415"/>
      <c r="K30" s="416"/>
      <c r="L30" s="415"/>
      <c r="M30" s="416"/>
      <c r="N30" s="412"/>
      <c r="O30" s="416"/>
      <c r="P30" s="434"/>
      <c r="Q30" s="430"/>
    </row>
    <row r="31" spans="1:17" s="414" customFormat="1" ht="20.100000000000001" customHeight="1">
      <c r="A31" s="138" t="s">
        <v>93</v>
      </c>
      <c r="B31" s="137" t="s">
        <v>384</v>
      </c>
      <c r="C31" s="138" t="s">
        <v>305</v>
      </c>
      <c r="D31" s="411"/>
      <c r="E31" s="411">
        <f>D31/8/250</f>
        <v>0</v>
      </c>
      <c r="F31" s="415"/>
      <c r="G31" s="413">
        <f>SUM(G32:G32)</f>
        <v>35586.6</v>
      </c>
      <c r="H31" s="413"/>
      <c r="I31" s="413">
        <f>SUM(I32:I32)</f>
        <v>40404</v>
      </c>
      <c r="J31" s="413"/>
      <c r="K31" s="413">
        <f>SUM(K32:K32)</f>
        <v>42097.86</v>
      </c>
      <c r="L31" s="413"/>
      <c r="M31" s="413">
        <f>SUM(M32:M32)</f>
        <v>46309.200000000004</v>
      </c>
      <c r="N31" s="412"/>
      <c r="O31" s="416"/>
      <c r="P31" s="434"/>
      <c r="Q31" s="430"/>
    </row>
    <row r="32" spans="1:17" s="414" customFormat="1" ht="20.100000000000001" customHeight="1">
      <c r="A32" s="126"/>
      <c r="B32" s="122" t="s">
        <v>171</v>
      </c>
      <c r="C32" s="126" t="s">
        <v>31</v>
      </c>
      <c r="D32" s="411" t="e">
        <f>D29</f>
        <v>#REF!</v>
      </c>
      <c r="E32" s="411">
        <v>1554</v>
      </c>
      <c r="F32" s="415">
        <v>22.9</v>
      </c>
      <c r="G32" s="416">
        <f>E32*F32</f>
        <v>35586.6</v>
      </c>
      <c r="H32" s="415">
        <v>26</v>
      </c>
      <c r="I32" s="416">
        <f>E32*H32</f>
        <v>40404</v>
      </c>
      <c r="J32" s="415">
        <v>27.09</v>
      </c>
      <c r="K32" s="416">
        <f>E32*J32</f>
        <v>42097.86</v>
      </c>
      <c r="L32" s="415">
        <v>29.8</v>
      </c>
      <c r="M32" s="416">
        <f>E32*L32</f>
        <v>46309.200000000004</v>
      </c>
      <c r="N32" s="412"/>
      <c r="O32" s="416"/>
      <c r="P32" s="434"/>
      <c r="Q32" s="430"/>
    </row>
    <row r="33" spans="1:17" s="414" customFormat="1" ht="20.100000000000001" customHeight="1">
      <c r="A33" s="418"/>
      <c r="B33" s="144"/>
      <c r="C33" s="418"/>
      <c r="D33" s="419"/>
      <c r="E33" s="419"/>
      <c r="F33" s="425"/>
      <c r="G33" s="421"/>
      <c r="H33" s="425"/>
      <c r="I33" s="421"/>
      <c r="J33" s="425"/>
      <c r="K33" s="421"/>
      <c r="L33" s="425"/>
      <c r="M33" s="421"/>
      <c r="N33" s="425"/>
      <c r="O33" s="421"/>
      <c r="P33" s="435"/>
      <c r="Q33" s="431"/>
    </row>
    <row r="35" spans="1:17">
      <c r="B35" s="147" t="s">
        <v>387</v>
      </c>
    </row>
    <row r="36" spans="1:17" ht="24.6" customHeight="1">
      <c r="B36" s="149" t="s">
        <v>388</v>
      </c>
    </row>
    <row r="37" spans="1:17" ht="24.6" customHeight="1">
      <c r="B37" s="169" t="s">
        <v>498</v>
      </c>
      <c r="C37" s="426"/>
      <c r="D37" s="426"/>
      <c r="E37" s="426"/>
      <c r="F37" s="426"/>
      <c r="G37" s="426"/>
      <c r="H37" s="426"/>
      <c r="I37" s="426"/>
      <c r="J37" s="426"/>
      <c r="K37" s="426"/>
      <c r="L37" s="426"/>
      <c r="M37" s="426"/>
      <c r="N37" s="426"/>
      <c r="O37" s="426"/>
      <c r="P37" s="426"/>
      <c r="Q37" s="426"/>
    </row>
    <row r="38" spans="1:17" ht="42" customHeight="1">
      <c r="B38" s="495" t="s">
        <v>499</v>
      </c>
      <c r="C38" s="495"/>
      <c r="D38" s="495"/>
      <c r="E38" s="495"/>
      <c r="F38" s="495"/>
      <c r="G38" s="495"/>
      <c r="H38" s="495"/>
      <c r="I38" s="495"/>
      <c r="J38" s="495"/>
      <c r="K38" s="495"/>
      <c r="L38" s="495"/>
      <c r="M38" s="495"/>
      <c r="N38" s="495"/>
      <c r="O38" s="495"/>
      <c r="P38" s="427"/>
      <c r="Q38" s="427"/>
    </row>
  </sheetData>
  <mergeCells count="12">
    <mergeCell ref="B38:O38"/>
    <mergeCell ref="P4:Q4"/>
    <mergeCell ref="A1:O1"/>
    <mergeCell ref="A4:A5"/>
    <mergeCell ref="B4:B5"/>
    <mergeCell ref="C4:C5"/>
    <mergeCell ref="E4:E5"/>
    <mergeCell ref="F4:G4"/>
    <mergeCell ref="H4:I4"/>
    <mergeCell ref="J4:K4"/>
    <mergeCell ref="L4:M4"/>
    <mergeCell ref="N4:O4"/>
  </mergeCells>
  <phoneticPr fontId="38"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T49"/>
  <sheetViews>
    <sheetView zoomScale="80" workbookViewId="0">
      <pane xSplit="3" ySplit="9" topLeftCell="D10" activePane="bottomRight" state="frozen"/>
      <selection pane="topRight" activeCell="D1" sqref="D1"/>
      <selection pane="bottomLeft" activeCell="A8" sqref="A8"/>
      <selection pane="bottomRight" activeCell="N28" sqref="N28"/>
    </sheetView>
  </sheetViews>
  <sheetFormatPr defaultRowHeight="16.5"/>
  <cols>
    <col min="1" max="1" width="4.33203125" customWidth="1"/>
    <col min="2" max="2" width="19.44140625" customWidth="1"/>
    <col min="3" max="3" width="4.77734375" customWidth="1"/>
    <col min="4" max="4" width="8.6640625" customWidth="1"/>
    <col min="5" max="5" width="5.5546875" customWidth="1"/>
    <col min="6" max="6" width="7.44140625" customWidth="1"/>
    <col min="7" max="7" width="5.88671875" customWidth="1"/>
    <col min="8" max="8" width="7.21875" customWidth="1"/>
    <col min="9" max="9" width="5.6640625" customWidth="1"/>
    <col min="10" max="10" width="7.21875" customWidth="1"/>
    <col min="11" max="11" width="5.5546875" customWidth="1"/>
    <col min="12" max="12" width="7.5546875" customWidth="1"/>
    <col min="13" max="13" width="6.44140625" customWidth="1"/>
    <col min="14" max="14" width="7.21875" customWidth="1"/>
    <col min="15" max="15" width="6.77734375" customWidth="1"/>
    <col min="16" max="16" width="7.21875" customWidth="1"/>
    <col min="17" max="17" width="6.6640625" customWidth="1"/>
    <col min="18" max="18" width="7.21875" customWidth="1"/>
    <col min="19" max="19" width="5.77734375" customWidth="1"/>
    <col min="20" max="20" width="7.6640625" customWidth="1"/>
    <col min="21" max="21" width="5" customWidth="1"/>
  </cols>
  <sheetData>
    <row r="1" spans="1:20" ht="27.75" customHeight="1">
      <c r="A1" s="482" t="s">
        <v>365</v>
      </c>
      <c r="B1" s="482"/>
      <c r="C1" s="482"/>
      <c r="D1" s="482"/>
      <c r="E1" s="482"/>
      <c r="F1" s="482"/>
      <c r="G1" s="482"/>
      <c r="H1" s="482"/>
      <c r="I1" s="482"/>
      <c r="J1" s="482"/>
      <c r="K1" s="482"/>
      <c r="L1" s="482"/>
      <c r="M1" s="482"/>
      <c r="N1" s="482"/>
      <c r="O1" s="482"/>
      <c r="P1" s="482"/>
      <c r="Q1" s="482"/>
      <c r="R1" s="482"/>
      <c r="S1" s="482"/>
      <c r="T1" s="482"/>
    </row>
    <row r="2" spans="1:20" ht="16.899999999999999" hidden="1" customHeight="1">
      <c r="A2" s="131"/>
      <c r="B2" s="115"/>
      <c r="C2" s="115"/>
      <c r="D2" s="115"/>
      <c r="E2" s="115"/>
      <c r="F2" s="115"/>
      <c r="G2" s="115"/>
      <c r="H2" s="115"/>
      <c r="I2" s="115"/>
      <c r="J2" s="115"/>
      <c r="K2" s="115"/>
      <c r="L2" s="115"/>
      <c r="M2" s="115"/>
      <c r="N2" s="115"/>
      <c r="O2" s="115"/>
      <c r="P2" s="115"/>
      <c r="Q2" s="115"/>
      <c r="R2" s="115"/>
      <c r="S2" s="115" t="s">
        <v>318</v>
      </c>
      <c r="T2" s="115"/>
    </row>
    <row r="3" spans="1:20" ht="16.899999999999999" hidden="1" customHeight="1">
      <c r="A3" s="131" t="s">
        <v>1</v>
      </c>
      <c r="B3" s="115" t="s">
        <v>297</v>
      </c>
      <c r="C3" s="115" t="s">
        <v>319</v>
      </c>
      <c r="D3" s="115" t="s">
        <v>355</v>
      </c>
      <c r="E3" s="115" t="s">
        <v>322</v>
      </c>
      <c r="F3" s="115"/>
      <c r="G3" s="115"/>
      <c r="H3" s="115"/>
      <c r="I3" s="115"/>
      <c r="J3" s="115"/>
      <c r="K3" s="115"/>
      <c r="L3" s="115"/>
      <c r="M3" s="115"/>
      <c r="N3" s="115"/>
      <c r="O3" s="115"/>
      <c r="P3" s="115"/>
      <c r="Q3" s="115" t="s">
        <v>323</v>
      </c>
      <c r="R3" s="115"/>
      <c r="S3" s="115"/>
      <c r="T3" s="115"/>
    </row>
    <row r="4" spans="1:20" ht="16.899999999999999" hidden="1" customHeight="1">
      <c r="A4" s="131"/>
      <c r="B4" s="115"/>
      <c r="C4" s="115"/>
      <c r="D4" s="115"/>
      <c r="E4" s="115" t="s">
        <v>27</v>
      </c>
      <c r="F4" s="115"/>
      <c r="G4" s="115" t="s">
        <v>28</v>
      </c>
      <c r="H4" s="115"/>
      <c r="I4" s="132">
        <v>36526</v>
      </c>
      <c r="J4" s="115"/>
      <c r="K4" s="132">
        <v>1132254</v>
      </c>
      <c r="L4" s="115"/>
      <c r="M4" s="115"/>
      <c r="N4" s="115"/>
      <c r="O4" s="115"/>
      <c r="P4" s="115"/>
      <c r="Q4" s="132">
        <v>36526</v>
      </c>
      <c r="R4" s="115"/>
      <c r="S4" s="132">
        <v>1132254</v>
      </c>
      <c r="T4" s="115"/>
    </row>
    <row r="5" spans="1:20" ht="16.899999999999999" hidden="1" customHeight="1">
      <c r="A5" s="131"/>
      <c r="B5" s="115"/>
      <c r="C5" s="115"/>
      <c r="D5" s="115"/>
      <c r="E5" s="115" t="s">
        <v>16</v>
      </c>
      <c r="F5" s="115" t="s">
        <v>324</v>
      </c>
      <c r="G5" s="115" t="s">
        <v>16</v>
      </c>
      <c r="H5" s="115" t="s">
        <v>324</v>
      </c>
      <c r="I5" s="115" t="s">
        <v>16</v>
      </c>
      <c r="J5" s="115" t="s">
        <v>324</v>
      </c>
      <c r="K5" s="115" t="s">
        <v>16</v>
      </c>
      <c r="L5" s="115" t="s">
        <v>324</v>
      </c>
      <c r="M5" s="115"/>
      <c r="N5" s="115"/>
      <c r="O5" s="115"/>
      <c r="P5" s="115"/>
      <c r="Q5" s="115" t="s">
        <v>16</v>
      </c>
      <c r="R5" s="115" t="s">
        <v>324</v>
      </c>
      <c r="S5" s="115" t="s">
        <v>16</v>
      </c>
      <c r="T5" s="115" t="s">
        <v>324</v>
      </c>
    </row>
    <row r="6" spans="1:20" ht="12.75" customHeight="1">
      <c r="A6" s="131"/>
      <c r="B6" s="115"/>
      <c r="C6" s="115"/>
      <c r="D6" s="115"/>
      <c r="E6" s="115"/>
      <c r="F6" s="115"/>
      <c r="G6" s="115"/>
      <c r="H6" s="115"/>
      <c r="I6" s="115"/>
      <c r="J6" s="115"/>
      <c r="K6" s="115"/>
      <c r="L6" s="115"/>
      <c r="M6" s="115"/>
      <c r="N6" s="115"/>
      <c r="O6" s="115"/>
      <c r="P6" s="115"/>
      <c r="Q6" s="115"/>
      <c r="R6" s="115"/>
      <c r="S6" s="133" t="s">
        <v>318</v>
      </c>
      <c r="T6" s="115"/>
    </row>
    <row r="7" spans="1:20" ht="16.5" customHeight="1">
      <c r="A7" s="487" t="s">
        <v>1</v>
      </c>
      <c r="B7" s="487" t="s">
        <v>297</v>
      </c>
      <c r="C7" s="487" t="s">
        <v>319</v>
      </c>
      <c r="D7" s="487" t="s">
        <v>355</v>
      </c>
      <c r="E7" s="483" t="s">
        <v>325</v>
      </c>
      <c r="F7" s="486"/>
      <c r="G7" s="486"/>
      <c r="H7" s="486"/>
      <c r="I7" s="486"/>
      <c r="J7" s="486"/>
      <c r="K7" s="486"/>
      <c r="L7" s="484"/>
      <c r="M7" s="483" t="s">
        <v>323</v>
      </c>
      <c r="N7" s="486"/>
      <c r="O7" s="486"/>
      <c r="P7" s="486"/>
      <c r="Q7" s="486"/>
      <c r="R7" s="486"/>
      <c r="S7" s="486"/>
      <c r="T7" s="484"/>
    </row>
    <row r="8" spans="1:20">
      <c r="A8" s="488"/>
      <c r="B8" s="488"/>
      <c r="C8" s="488"/>
      <c r="D8" s="488"/>
      <c r="E8" s="483" t="s">
        <v>27</v>
      </c>
      <c r="F8" s="484"/>
      <c r="G8" s="483" t="s">
        <v>28</v>
      </c>
      <c r="H8" s="484"/>
      <c r="I8" s="506" t="s">
        <v>29</v>
      </c>
      <c r="J8" s="507"/>
      <c r="K8" s="134" t="s">
        <v>30</v>
      </c>
      <c r="L8" s="134"/>
      <c r="M8" s="483" t="s">
        <v>27</v>
      </c>
      <c r="N8" s="484"/>
      <c r="O8" s="483" t="s">
        <v>28</v>
      </c>
      <c r="P8" s="484"/>
      <c r="Q8" s="506" t="s">
        <v>29</v>
      </c>
      <c r="R8" s="507"/>
      <c r="S8" s="506" t="s">
        <v>30</v>
      </c>
      <c r="T8" s="507"/>
    </row>
    <row r="9" spans="1:20">
      <c r="A9" s="489"/>
      <c r="B9" s="489"/>
      <c r="C9" s="489"/>
      <c r="D9" s="489"/>
      <c r="E9" s="117" t="s">
        <v>16</v>
      </c>
      <c r="F9" s="117" t="s">
        <v>324</v>
      </c>
      <c r="G9" s="117" t="s">
        <v>16</v>
      </c>
      <c r="H9" s="117" t="s">
        <v>324</v>
      </c>
      <c r="I9" s="117" t="s">
        <v>16</v>
      </c>
      <c r="J9" s="117" t="s">
        <v>324</v>
      </c>
      <c r="K9" s="117" t="s">
        <v>16</v>
      </c>
      <c r="L9" s="117" t="s">
        <v>324</v>
      </c>
      <c r="M9" s="117" t="s">
        <v>16</v>
      </c>
      <c r="N9" s="117" t="s">
        <v>324</v>
      </c>
      <c r="O9" s="117" t="s">
        <v>16</v>
      </c>
      <c r="P9" s="117" t="s">
        <v>324</v>
      </c>
      <c r="Q9" s="117" t="s">
        <v>16</v>
      </c>
      <c r="R9" s="117" t="s">
        <v>324</v>
      </c>
      <c r="S9" s="117" t="s">
        <v>16</v>
      </c>
      <c r="T9" s="117" t="s">
        <v>324</v>
      </c>
    </row>
    <row r="10" spans="1:20" ht="23.25" customHeight="1">
      <c r="A10" s="126">
        <v>1</v>
      </c>
      <c r="B10" s="122" t="s">
        <v>147</v>
      </c>
      <c r="C10" s="126" t="s">
        <v>20</v>
      </c>
      <c r="D10" s="150">
        <f>'Gia-VL'!E20</f>
        <v>10000</v>
      </c>
      <c r="E10" s="167">
        <v>1</v>
      </c>
      <c r="F10" s="125">
        <f>(E10*D10)</f>
        <v>10000</v>
      </c>
      <c r="G10" s="167">
        <v>1</v>
      </c>
      <c r="H10" s="123">
        <f>(G10*D10)</f>
        <v>10000</v>
      </c>
      <c r="I10" s="167">
        <v>1</v>
      </c>
      <c r="J10" s="123">
        <f t="shared" ref="J10:J26" si="0">(I10*D10)</f>
        <v>10000</v>
      </c>
      <c r="K10" s="167">
        <v>1</v>
      </c>
      <c r="L10" s="125">
        <f t="shared" ref="L10:L26" si="1">(K10*D10)</f>
        <v>10000</v>
      </c>
      <c r="M10" s="166">
        <f>Q10*0.7</f>
        <v>2.7999999999999997E-2</v>
      </c>
      <c r="N10" s="125">
        <f>M10*D10</f>
        <v>279.99999999999994</v>
      </c>
      <c r="O10" s="166">
        <f>Q10*0.7</f>
        <v>2.7999999999999997E-2</v>
      </c>
      <c r="P10" s="125">
        <f>D10*O10</f>
        <v>279.99999999999994</v>
      </c>
      <c r="Q10" s="166">
        <v>0.04</v>
      </c>
      <c r="R10" s="125">
        <f t="shared" ref="R10:R26" si="2">D10*Q10</f>
        <v>400</v>
      </c>
      <c r="S10" s="167">
        <v>7.0000000000000007E-2</v>
      </c>
      <c r="T10" s="125">
        <f t="shared" ref="T10:T26" si="3">(S10*D10)</f>
        <v>700.00000000000011</v>
      </c>
    </row>
    <row r="11" spans="1:20" ht="23.25" customHeight="1">
      <c r="A11" s="126">
        <v>2</v>
      </c>
      <c r="B11" s="122" t="s">
        <v>492</v>
      </c>
      <c r="C11" s="126" t="s">
        <v>138</v>
      </c>
      <c r="D11" s="150">
        <f>'Gia-VL'!E9</f>
        <v>10000</v>
      </c>
      <c r="E11" s="167">
        <v>0.02</v>
      </c>
      <c r="F11" s="125">
        <f t="shared" ref="F11:F26" si="4">(E11*D11)</f>
        <v>200</v>
      </c>
      <c r="G11" s="167">
        <v>0.02</v>
      </c>
      <c r="H11" s="123">
        <f t="shared" ref="H11:H26" si="5">(G11*D11)</f>
        <v>200</v>
      </c>
      <c r="I11" s="167">
        <v>0.02</v>
      </c>
      <c r="J11" s="123">
        <f t="shared" si="0"/>
        <v>200</v>
      </c>
      <c r="K11" s="167">
        <v>0.02</v>
      </c>
      <c r="L11" s="125">
        <f t="shared" si="1"/>
        <v>200</v>
      </c>
      <c r="M11" s="166">
        <f t="shared" ref="M11:M26" si="6">Q11*0.7</f>
        <v>1.3999999999999999E-2</v>
      </c>
      <c r="N11" s="125">
        <f t="shared" ref="N11:N26" si="7">M11*D11</f>
        <v>139.99999999999997</v>
      </c>
      <c r="O11" s="166">
        <f t="shared" ref="O11:O26" si="8">Q11*0.7</f>
        <v>1.3999999999999999E-2</v>
      </c>
      <c r="P11" s="125">
        <f t="shared" ref="P11:P26" si="9">D11*O11</f>
        <v>139.99999999999997</v>
      </c>
      <c r="Q11" s="166">
        <v>0.02</v>
      </c>
      <c r="R11" s="125">
        <f t="shared" si="2"/>
        <v>200</v>
      </c>
      <c r="S11" s="167">
        <v>0.02</v>
      </c>
      <c r="T11" s="125"/>
    </row>
    <row r="12" spans="1:20" ht="22.5" customHeight="1">
      <c r="A12" s="126">
        <v>3</v>
      </c>
      <c r="B12" s="122" t="s">
        <v>366</v>
      </c>
      <c r="C12" s="126" t="s">
        <v>136</v>
      </c>
      <c r="D12" s="150">
        <f>'Gia-VL'!E46</f>
        <v>2000</v>
      </c>
      <c r="E12" s="167">
        <v>3</v>
      </c>
      <c r="F12" s="125">
        <f t="shared" si="4"/>
        <v>6000</v>
      </c>
      <c r="G12" s="167">
        <v>3</v>
      </c>
      <c r="H12" s="123">
        <f t="shared" si="5"/>
        <v>6000</v>
      </c>
      <c r="I12" s="167">
        <v>3</v>
      </c>
      <c r="J12" s="123">
        <f t="shared" si="0"/>
        <v>6000</v>
      </c>
      <c r="K12" s="167">
        <v>3</v>
      </c>
      <c r="L12" s="125">
        <f t="shared" si="1"/>
        <v>6000</v>
      </c>
      <c r="M12" s="166">
        <f t="shared" si="6"/>
        <v>2.0999999999999996</v>
      </c>
      <c r="N12" s="125">
        <f t="shared" si="7"/>
        <v>4199.9999999999991</v>
      </c>
      <c r="O12" s="166">
        <f t="shared" si="8"/>
        <v>2.0999999999999996</v>
      </c>
      <c r="P12" s="125">
        <f t="shared" si="9"/>
        <v>4199.9999999999991</v>
      </c>
      <c r="Q12" s="166">
        <v>3</v>
      </c>
      <c r="R12" s="125">
        <f t="shared" si="2"/>
        <v>6000</v>
      </c>
      <c r="S12" s="167">
        <v>3</v>
      </c>
      <c r="T12" s="125">
        <f t="shared" si="3"/>
        <v>6000</v>
      </c>
    </row>
    <row r="13" spans="1:20" ht="22.5" customHeight="1">
      <c r="A13" s="126">
        <v>4</v>
      </c>
      <c r="B13" s="122" t="s">
        <v>353</v>
      </c>
      <c r="C13" s="126" t="s">
        <v>136</v>
      </c>
      <c r="D13" s="150">
        <f>'Gia-VL'!E14</f>
        <v>8000</v>
      </c>
      <c r="E13" s="167">
        <v>1</v>
      </c>
      <c r="F13" s="125">
        <f t="shared" si="4"/>
        <v>8000</v>
      </c>
      <c r="G13" s="167">
        <v>1</v>
      </c>
      <c r="H13" s="123">
        <f t="shared" si="5"/>
        <v>8000</v>
      </c>
      <c r="I13" s="167">
        <v>1</v>
      </c>
      <c r="J13" s="123">
        <f t="shared" si="0"/>
        <v>8000</v>
      </c>
      <c r="K13" s="167">
        <v>1</v>
      </c>
      <c r="L13" s="125">
        <f t="shared" si="1"/>
        <v>8000</v>
      </c>
      <c r="M13" s="166">
        <f t="shared" si="6"/>
        <v>0.7</v>
      </c>
      <c r="N13" s="125">
        <f t="shared" si="7"/>
        <v>5600</v>
      </c>
      <c r="O13" s="166">
        <f t="shared" si="8"/>
        <v>0.7</v>
      </c>
      <c r="P13" s="125">
        <f t="shared" si="9"/>
        <v>5600</v>
      </c>
      <c r="Q13" s="166">
        <v>1</v>
      </c>
      <c r="R13" s="125">
        <f t="shared" si="2"/>
        <v>8000</v>
      </c>
      <c r="S13" s="167">
        <v>1</v>
      </c>
      <c r="T13" s="125"/>
    </row>
    <row r="14" spans="1:20" ht="22.5" customHeight="1">
      <c r="A14" s="126">
        <v>5</v>
      </c>
      <c r="B14" s="122" t="s">
        <v>195</v>
      </c>
      <c r="C14" s="126" t="s">
        <v>370</v>
      </c>
      <c r="D14" s="150">
        <f>'Gia-VL'!E44</f>
        <v>10000</v>
      </c>
      <c r="E14" s="167">
        <v>1.5</v>
      </c>
      <c r="F14" s="125">
        <f t="shared" si="4"/>
        <v>15000</v>
      </c>
      <c r="G14" s="167">
        <v>1.5</v>
      </c>
      <c r="H14" s="123">
        <f t="shared" si="5"/>
        <v>15000</v>
      </c>
      <c r="I14" s="167">
        <v>1.5</v>
      </c>
      <c r="J14" s="123">
        <f t="shared" si="0"/>
        <v>15000</v>
      </c>
      <c r="K14" s="167">
        <v>1.5</v>
      </c>
      <c r="L14" s="125">
        <f t="shared" si="1"/>
        <v>15000</v>
      </c>
      <c r="M14" s="166">
        <f t="shared" si="6"/>
        <v>1.0499999999999998</v>
      </c>
      <c r="N14" s="125">
        <f t="shared" si="7"/>
        <v>10499.999999999998</v>
      </c>
      <c r="O14" s="166">
        <f t="shared" si="8"/>
        <v>1.0499999999999998</v>
      </c>
      <c r="P14" s="125">
        <f t="shared" si="9"/>
        <v>10499.999999999998</v>
      </c>
      <c r="Q14" s="166">
        <v>1.5</v>
      </c>
      <c r="R14" s="125">
        <f t="shared" si="2"/>
        <v>15000</v>
      </c>
      <c r="S14" s="167">
        <v>1.5</v>
      </c>
      <c r="T14" s="125"/>
    </row>
    <row r="15" spans="1:20" ht="22.5" customHeight="1">
      <c r="A15" s="126">
        <v>6</v>
      </c>
      <c r="B15" s="122" t="s">
        <v>182</v>
      </c>
      <c r="C15" s="126" t="s">
        <v>44</v>
      </c>
      <c r="D15" s="150">
        <f>'Gia-VL'!E15</f>
        <v>45000</v>
      </c>
      <c r="E15" s="167">
        <v>0.02</v>
      </c>
      <c r="F15" s="125">
        <f t="shared" si="4"/>
        <v>900</v>
      </c>
      <c r="G15" s="167">
        <v>0.02</v>
      </c>
      <c r="H15" s="123">
        <f t="shared" si="5"/>
        <v>900</v>
      </c>
      <c r="I15" s="167">
        <v>0.04</v>
      </c>
      <c r="J15" s="123">
        <f t="shared" si="0"/>
        <v>1800</v>
      </c>
      <c r="K15" s="167">
        <v>0.04</v>
      </c>
      <c r="L15" s="125">
        <f t="shared" si="1"/>
        <v>1800</v>
      </c>
      <c r="M15" s="166">
        <f t="shared" si="6"/>
        <v>2.7999999999999997E-2</v>
      </c>
      <c r="N15" s="125">
        <f t="shared" si="7"/>
        <v>1259.9999999999998</v>
      </c>
      <c r="O15" s="166">
        <f t="shared" si="8"/>
        <v>2.7999999999999997E-2</v>
      </c>
      <c r="P15" s="125">
        <f t="shared" si="9"/>
        <v>1259.9999999999998</v>
      </c>
      <c r="Q15" s="166">
        <v>0.04</v>
      </c>
      <c r="R15" s="125">
        <f t="shared" si="2"/>
        <v>1800</v>
      </c>
      <c r="S15" s="167">
        <v>0.04</v>
      </c>
      <c r="T15" s="125">
        <f t="shared" si="3"/>
        <v>1800</v>
      </c>
    </row>
    <row r="16" spans="1:20" ht="22.5" customHeight="1">
      <c r="A16" s="126">
        <v>7</v>
      </c>
      <c r="B16" s="122" t="s">
        <v>356</v>
      </c>
      <c r="C16" s="126" t="s">
        <v>136</v>
      </c>
      <c r="D16" s="150">
        <f>'Gia-VL'!E26</f>
        <v>4500</v>
      </c>
      <c r="E16" s="167">
        <v>4</v>
      </c>
      <c r="F16" s="125">
        <f t="shared" si="4"/>
        <v>18000</v>
      </c>
      <c r="G16" s="167">
        <v>4</v>
      </c>
      <c r="H16" s="123">
        <f t="shared" si="5"/>
        <v>18000</v>
      </c>
      <c r="I16" s="167">
        <v>4</v>
      </c>
      <c r="J16" s="123">
        <f t="shared" si="0"/>
        <v>18000</v>
      </c>
      <c r="K16" s="167">
        <v>4</v>
      </c>
      <c r="L16" s="125">
        <f t="shared" si="1"/>
        <v>18000</v>
      </c>
      <c r="M16" s="166">
        <f t="shared" si="6"/>
        <v>2.0999999999999996</v>
      </c>
      <c r="N16" s="125">
        <f t="shared" si="7"/>
        <v>9449.9999999999982</v>
      </c>
      <c r="O16" s="166">
        <f t="shared" si="8"/>
        <v>2.0999999999999996</v>
      </c>
      <c r="P16" s="125">
        <f t="shared" si="9"/>
        <v>9449.9999999999982</v>
      </c>
      <c r="Q16" s="166">
        <v>3</v>
      </c>
      <c r="R16" s="125">
        <f t="shared" si="2"/>
        <v>13500</v>
      </c>
      <c r="S16" s="167">
        <v>3</v>
      </c>
      <c r="T16" s="125">
        <f t="shared" si="3"/>
        <v>13500</v>
      </c>
    </row>
    <row r="17" spans="1:20" ht="22.5" customHeight="1">
      <c r="A17" s="126">
        <v>8</v>
      </c>
      <c r="B17" s="122" t="s">
        <v>357</v>
      </c>
      <c r="C17" s="126" t="s">
        <v>358</v>
      </c>
      <c r="D17" s="150">
        <f>'Gia-VL'!E16</f>
        <v>1450000</v>
      </c>
      <c r="E17" s="167">
        <v>4.0000000000000001E-3</v>
      </c>
      <c r="F17" s="125">
        <f t="shared" si="4"/>
        <v>5800</v>
      </c>
      <c r="G17" s="167">
        <v>4.0000000000000001E-3</v>
      </c>
      <c r="H17" s="123">
        <f t="shared" si="5"/>
        <v>5800</v>
      </c>
      <c r="I17" s="167">
        <v>8.0000000000000002E-3</v>
      </c>
      <c r="J17" s="123">
        <f t="shared" si="0"/>
        <v>11600</v>
      </c>
      <c r="K17" s="167">
        <v>8.0000000000000002E-3</v>
      </c>
      <c r="L17" s="125">
        <f t="shared" si="1"/>
        <v>11600</v>
      </c>
      <c r="M17" s="166">
        <f t="shared" si="6"/>
        <v>5.5999999999999999E-3</v>
      </c>
      <c r="N17" s="125">
        <f t="shared" si="7"/>
        <v>8120</v>
      </c>
      <c r="O17" s="166">
        <f t="shared" si="8"/>
        <v>5.5999999999999999E-3</v>
      </c>
      <c r="P17" s="125">
        <f t="shared" si="9"/>
        <v>8120</v>
      </c>
      <c r="Q17" s="166">
        <v>8.0000000000000002E-3</v>
      </c>
      <c r="R17" s="125">
        <f t="shared" si="2"/>
        <v>11600</v>
      </c>
      <c r="S17" s="167">
        <v>8.0000000000000002E-3</v>
      </c>
      <c r="T17" s="125">
        <f t="shared" si="3"/>
        <v>11600</v>
      </c>
    </row>
    <row r="18" spans="1:20" ht="22.5" customHeight="1">
      <c r="A18" s="126">
        <v>9</v>
      </c>
      <c r="B18" s="122" t="s">
        <v>359</v>
      </c>
      <c r="C18" s="126" t="s">
        <v>97</v>
      </c>
      <c r="D18" s="150">
        <f>'Gia-VL'!E13*2</f>
        <v>20000</v>
      </c>
      <c r="E18" s="167">
        <v>0.05</v>
      </c>
      <c r="F18" s="125">
        <f t="shared" si="4"/>
        <v>1000</v>
      </c>
      <c r="G18" s="167">
        <v>0.05</v>
      </c>
      <c r="H18" s="123">
        <f t="shared" si="5"/>
        <v>1000</v>
      </c>
      <c r="I18" s="167">
        <v>0.05</v>
      </c>
      <c r="J18" s="123">
        <f t="shared" si="0"/>
        <v>1000</v>
      </c>
      <c r="K18" s="167">
        <v>0.05</v>
      </c>
      <c r="L18" s="125">
        <f t="shared" si="1"/>
        <v>1000</v>
      </c>
      <c r="M18" s="166">
        <f t="shared" si="6"/>
        <v>3.4999999999999996E-2</v>
      </c>
      <c r="N18" s="125">
        <f t="shared" si="7"/>
        <v>699.99999999999989</v>
      </c>
      <c r="O18" s="166">
        <f t="shared" si="8"/>
        <v>3.4999999999999996E-2</v>
      </c>
      <c r="P18" s="125">
        <f t="shared" si="9"/>
        <v>699.99999999999989</v>
      </c>
      <c r="Q18" s="166">
        <v>0.05</v>
      </c>
      <c r="R18" s="125">
        <f t="shared" si="2"/>
        <v>1000</v>
      </c>
      <c r="S18" s="167">
        <v>0.05</v>
      </c>
      <c r="T18" s="125">
        <f t="shared" si="3"/>
        <v>1000</v>
      </c>
    </row>
    <row r="19" spans="1:20" ht="22.5" customHeight="1">
      <c r="A19" s="126">
        <v>10</v>
      </c>
      <c r="B19" s="122" t="s">
        <v>354</v>
      </c>
      <c r="C19" s="126" t="s">
        <v>155</v>
      </c>
      <c r="D19" s="150">
        <f>'Gia-VL'!E55</f>
        <v>25000</v>
      </c>
      <c r="E19" s="167">
        <v>1E-3</v>
      </c>
      <c r="F19" s="125">
        <f t="shared" si="4"/>
        <v>25</v>
      </c>
      <c r="G19" s="167">
        <v>1E-3</v>
      </c>
      <c r="H19" s="123">
        <f t="shared" si="5"/>
        <v>25</v>
      </c>
      <c r="I19" s="167">
        <v>2E-3</v>
      </c>
      <c r="J19" s="123">
        <f t="shared" si="0"/>
        <v>50</v>
      </c>
      <c r="K19" s="167">
        <v>3.0000000000000001E-3</v>
      </c>
      <c r="L19" s="125">
        <f t="shared" si="1"/>
        <v>75</v>
      </c>
      <c r="M19" s="166">
        <f t="shared" si="6"/>
        <v>1.4E-3</v>
      </c>
      <c r="N19" s="125">
        <f t="shared" si="7"/>
        <v>35</v>
      </c>
      <c r="O19" s="166">
        <f t="shared" si="8"/>
        <v>1.4E-3</v>
      </c>
      <c r="P19" s="125">
        <f t="shared" si="9"/>
        <v>35</v>
      </c>
      <c r="Q19" s="166">
        <v>2E-3</v>
      </c>
      <c r="R19" s="125">
        <f t="shared" si="2"/>
        <v>50</v>
      </c>
      <c r="S19" s="167">
        <v>3.0000000000000001E-3</v>
      </c>
      <c r="T19" s="125">
        <f t="shared" si="3"/>
        <v>75</v>
      </c>
    </row>
    <row r="20" spans="1:20" ht="22.5" customHeight="1">
      <c r="A20" s="126">
        <v>11</v>
      </c>
      <c r="B20" s="135" t="s">
        <v>360</v>
      </c>
      <c r="C20" s="126" t="s">
        <v>358</v>
      </c>
      <c r="D20" s="150">
        <f>'Gia-VL'!E51</f>
        <v>2400000</v>
      </c>
      <c r="E20" s="167">
        <v>0.04</v>
      </c>
      <c r="F20" s="125">
        <f t="shared" si="4"/>
        <v>96000</v>
      </c>
      <c r="G20" s="167">
        <v>0.04</v>
      </c>
      <c r="H20" s="123">
        <f t="shared" si="5"/>
        <v>96000</v>
      </c>
      <c r="I20" s="167">
        <v>0.04</v>
      </c>
      <c r="J20" s="123">
        <f t="shared" si="0"/>
        <v>96000</v>
      </c>
      <c r="K20" s="167">
        <v>0.04</v>
      </c>
      <c r="L20" s="125">
        <f t="shared" si="1"/>
        <v>96000</v>
      </c>
      <c r="M20" s="166">
        <f t="shared" si="6"/>
        <v>2.0999999999999998E-2</v>
      </c>
      <c r="N20" s="125">
        <f t="shared" si="7"/>
        <v>50399.999999999993</v>
      </c>
      <c r="O20" s="166">
        <f t="shared" si="8"/>
        <v>2.0999999999999998E-2</v>
      </c>
      <c r="P20" s="125">
        <f t="shared" si="9"/>
        <v>50399.999999999993</v>
      </c>
      <c r="Q20" s="166">
        <v>0.03</v>
      </c>
      <c r="R20" s="125">
        <f t="shared" si="2"/>
        <v>72000</v>
      </c>
      <c r="S20" s="167">
        <v>0.03</v>
      </c>
      <c r="T20" s="125">
        <f t="shared" si="3"/>
        <v>72000</v>
      </c>
    </row>
    <row r="21" spans="1:20" ht="20.100000000000001" customHeight="1">
      <c r="A21" s="126">
        <v>12</v>
      </c>
      <c r="B21" s="135" t="s">
        <v>361</v>
      </c>
      <c r="C21" s="126" t="s">
        <v>97</v>
      </c>
      <c r="D21" s="150">
        <f>'Gia-VL'!E56</f>
        <v>15500</v>
      </c>
      <c r="E21" s="167">
        <v>0.05</v>
      </c>
      <c r="F21" s="125">
        <f t="shared" si="4"/>
        <v>775</v>
      </c>
      <c r="G21" s="167">
        <v>0.05</v>
      </c>
      <c r="H21" s="123">
        <f t="shared" si="5"/>
        <v>775</v>
      </c>
      <c r="I21" s="167">
        <v>7.0000000000000007E-2</v>
      </c>
      <c r="J21" s="123">
        <f t="shared" si="0"/>
        <v>1085</v>
      </c>
      <c r="K21" s="167">
        <v>0.1</v>
      </c>
      <c r="L21" s="125">
        <f t="shared" si="1"/>
        <v>1550</v>
      </c>
      <c r="M21" s="166">
        <f t="shared" si="6"/>
        <v>3.4999999999999996E-2</v>
      </c>
      <c r="N21" s="125">
        <f t="shared" si="7"/>
        <v>542.5</v>
      </c>
      <c r="O21" s="166">
        <f t="shared" si="8"/>
        <v>3.4999999999999996E-2</v>
      </c>
      <c r="P21" s="125">
        <f t="shared" si="9"/>
        <v>542.5</v>
      </c>
      <c r="Q21" s="166">
        <v>0.05</v>
      </c>
      <c r="R21" s="125">
        <f t="shared" si="2"/>
        <v>775</v>
      </c>
      <c r="S21" s="167">
        <v>0.1</v>
      </c>
      <c r="T21" s="125">
        <f t="shared" si="3"/>
        <v>1550</v>
      </c>
    </row>
    <row r="22" spans="1:20" ht="22.5" customHeight="1">
      <c r="A22" s="126">
        <v>13</v>
      </c>
      <c r="B22" s="122" t="s">
        <v>362</v>
      </c>
      <c r="C22" s="126" t="s">
        <v>97</v>
      </c>
      <c r="D22" s="150">
        <f>'Gia-VL'!E57</f>
        <v>12000</v>
      </c>
      <c r="E22" s="167">
        <v>0.01</v>
      </c>
      <c r="F22" s="125">
        <f t="shared" si="4"/>
        <v>120</v>
      </c>
      <c r="G22" s="167">
        <v>0.01</v>
      </c>
      <c r="H22" s="123">
        <f t="shared" si="5"/>
        <v>120</v>
      </c>
      <c r="I22" s="167">
        <v>0.02</v>
      </c>
      <c r="J22" s="123">
        <f t="shared" si="0"/>
        <v>240</v>
      </c>
      <c r="K22" s="167">
        <v>0.03</v>
      </c>
      <c r="L22" s="125">
        <f t="shared" si="1"/>
        <v>360</v>
      </c>
      <c r="M22" s="166">
        <f t="shared" si="6"/>
        <v>6.9999999999999993E-3</v>
      </c>
      <c r="N22" s="125">
        <f t="shared" si="7"/>
        <v>83.999999999999986</v>
      </c>
      <c r="O22" s="166">
        <f t="shared" si="8"/>
        <v>6.9999999999999993E-3</v>
      </c>
      <c r="P22" s="125">
        <f t="shared" si="9"/>
        <v>83.999999999999986</v>
      </c>
      <c r="Q22" s="166">
        <v>0.01</v>
      </c>
      <c r="R22" s="125">
        <f t="shared" si="2"/>
        <v>120</v>
      </c>
      <c r="S22" s="167">
        <v>0.03</v>
      </c>
      <c r="T22" s="125">
        <f t="shared" si="3"/>
        <v>360</v>
      </c>
    </row>
    <row r="23" spans="1:20" ht="22.5" customHeight="1">
      <c r="A23" s="126">
        <v>14</v>
      </c>
      <c r="B23" s="122" t="s">
        <v>363</v>
      </c>
      <c r="C23" s="126" t="s">
        <v>136</v>
      </c>
      <c r="D23" s="150">
        <f>'Gia-VL'!E6</f>
        <v>25000</v>
      </c>
      <c r="E23" s="167">
        <v>1</v>
      </c>
      <c r="F23" s="125">
        <f t="shared" si="4"/>
        <v>25000</v>
      </c>
      <c r="G23" s="167">
        <v>1</v>
      </c>
      <c r="H23" s="123">
        <f t="shared" si="5"/>
        <v>25000</v>
      </c>
      <c r="I23" s="167">
        <v>1</v>
      </c>
      <c r="J23" s="123">
        <f t="shared" si="0"/>
        <v>25000</v>
      </c>
      <c r="K23" s="167">
        <v>1</v>
      </c>
      <c r="L23" s="125">
        <f t="shared" si="1"/>
        <v>25000</v>
      </c>
      <c r="M23" s="166">
        <f t="shared" si="6"/>
        <v>0.7</v>
      </c>
      <c r="N23" s="125">
        <f t="shared" si="7"/>
        <v>17500</v>
      </c>
      <c r="O23" s="166">
        <f t="shared" si="8"/>
        <v>0.7</v>
      </c>
      <c r="P23" s="125">
        <f t="shared" si="9"/>
        <v>17500</v>
      </c>
      <c r="Q23" s="166">
        <v>1</v>
      </c>
      <c r="R23" s="125">
        <f t="shared" si="2"/>
        <v>25000</v>
      </c>
      <c r="S23" s="167">
        <v>1</v>
      </c>
      <c r="T23" s="125">
        <f t="shared" si="3"/>
        <v>25000</v>
      </c>
    </row>
    <row r="24" spans="1:20" ht="22.5" customHeight="1">
      <c r="A24" s="126">
        <v>15</v>
      </c>
      <c r="B24" s="122" t="s">
        <v>364</v>
      </c>
      <c r="C24" s="126" t="s">
        <v>155</v>
      </c>
      <c r="D24" s="150">
        <f>'Gia-VL'!E58</f>
        <v>21000</v>
      </c>
      <c r="E24" s="167">
        <v>0.01</v>
      </c>
      <c r="F24" s="125">
        <f t="shared" si="4"/>
        <v>210</v>
      </c>
      <c r="G24" s="167">
        <v>0.01</v>
      </c>
      <c r="H24" s="123">
        <f t="shared" si="5"/>
        <v>210</v>
      </c>
      <c r="I24" s="167">
        <v>0.02</v>
      </c>
      <c r="J24" s="123">
        <f t="shared" si="0"/>
        <v>420</v>
      </c>
      <c r="K24" s="167">
        <v>0.02</v>
      </c>
      <c r="L24" s="125">
        <f t="shared" si="1"/>
        <v>420</v>
      </c>
      <c r="M24" s="166">
        <f t="shared" si="6"/>
        <v>6.9999999999999993E-3</v>
      </c>
      <c r="N24" s="125">
        <f t="shared" si="7"/>
        <v>146.99999999999997</v>
      </c>
      <c r="O24" s="166">
        <f t="shared" si="8"/>
        <v>6.9999999999999993E-3</v>
      </c>
      <c r="P24" s="125">
        <f t="shared" si="9"/>
        <v>146.99999999999997</v>
      </c>
      <c r="Q24" s="166">
        <v>0.01</v>
      </c>
      <c r="R24" s="125">
        <f t="shared" si="2"/>
        <v>210</v>
      </c>
      <c r="S24" s="167">
        <v>0.01</v>
      </c>
      <c r="T24" s="125">
        <f t="shared" si="3"/>
        <v>210</v>
      </c>
    </row>
    <row r="25" spans="1:20" ht="22.5" customHeight="1">
      <c r="A25" s="126">
        <v>16</v>
      </c>
      <c r="B25" s="122" t="s">
        <v>367</v>
      </c>
      <c r="C25" s="126" t="s">
        <v>97</v>
      </c>
      <c r="D25" s="150">
        <f>'Gia-VL'!E59</f>
        <v>880000</v>
      </c>
      <c r="E25" s="170">
        <v>1E-4</v>
      </c>
      <c r="F25" s="125">
        <f t="shared" si="4"/>
        <v>88</v>
      </c>
      <c r="G25" s="170">
        <v>1E-4</v>
      </c>
      <c r="H25" s="123">
        <f t="shared" si="5"/>
        <v>88</v>
      </c>
      <c r="I25" s="170">
        <v>1E-4</v>
      </c>
      <c r="J25" s="123">
        <f t="shared" si="0"/>
        <v>88</v>
      </c>
      <c r="K25" s="170">
        <v>1E-4</v>
      </c>
      <c r="L25" s="125">
        <f t="shared" si="1"/>
        <v>88</v>
      </c>
      <c r="M25" s="168">
        <f t="shared" si="6"/>
        <v>6.9999999999999994E-5</v>
      </c>
      <c r="N25" s="125">
        <f t="shared" si="7"/>
        <v>61.599999999999994</v>
      </c>
      <c r="O25" s="168">
        <f t="shared" si="8"/>
        <v>6.9999999999999994E-5</v>
      </c>
      <c r="P25" s="125">
        <f t="shared" si="9"/>
        <v>61.599999999999994</v>
      </c>
      <c r="Q25" s="168">
        <v>1E-4</v>
      </c>
      <c r="R25" s="125">
        <f t="shared" si="2"/>
        <v>88</v>
      </c>
      <c r="S25" s="170">
        <v>1E-4</v>
      </c>
      <c r="T25" s="125">
        <f t="shared" si="3"/>
        <v>88</v>
      </c>
    </row>
    <row r="26" spans="1:20" ht="22.5" customHeight="1">
      <c r="A26" s="126">
        <v>17</v>
      </c>
      <c r="B26" s="122" t="s">
        <v>372</v>
      </c>
      <c r="C26" s="126" t="s">
        <v>20</v>
      </c>
      <c r="D26" s="150">
        <f>'Gia-VL'!E60</f>
        <v>5000</v>
      </c>
      <c r="E26" s="167">
        <v>0.05</v>
      </c>
      <c r="F26" s="125">
        <f t="shared" si="4"/>
        <v>250</v>
      </c>
      <c r="G26" s="167">
        <v>0.05</v>
      </c>
      <c r="H26" s="123">
        <f t="shared" si="5"/>
        <v>250</v>
      </c>
      <c r="I26" s="167">
        <v>7.0000000000000007E-2</v>
      </c>
      <c r="J26" s="123">
        <f t="shared" si="0"/>
        <v>350.00000000000006</v>
      </c>
      <c r="K26" s="167">
        <v>0.1</v>
      </c>
      <c r="L26" s="125">
        <f t="shared" si="1"/>
        <v>500</v>
      </c>
      <c r="M26" s="166">
        <f t="shared" si="6"/>
        <v>6.9999999999999993E-3</v>
      </c>
      <c r="N26" s="125">
        <f t="shared" si="7"/>
        <v>34.999999999999993</v>
      </c>
      <c r="O26" s="166">
        <f t="shared" si="8"/>
        <v>6.9999999999999993E-3</v>
      </c>
      <c r="P26" s="125">
        <f t="shared" si="9"/>
        <v>34.999999999999993</v>
      </c>
      <c r="Q26" s="166">
        <v>0.01</v>
      </c>
      <c r="R26" s="125">
        <f t="shared" si="2"/>
        <v>50</v>
      </c>
      <c r="S26" s="167">
        <v>0.02</v>
      </c>
      <c r="T26" s="125">
        <f t="shared" si="3"/>
        <v>100</v>
      </c>
    </row>
    <row r="27" spans="1:20" ht="12.75" customHeight="1">
      <c r="A27" s="126"/>
      <c r="B27" s="122"/>
      <c r="C27" s="126"/>
      <c r="D27" s="150"/>
      <c r="E27" s="122"/>
      <c r="F27" s="125"/>
      <c r="G27" s="122"/>
      <c r="H27" s="123"/>
      <c r="I27" s="122"/>
      <c r="J27" s="123"/>
      <c r="K27" s="122"/>
      <c r="L27" s="125"/>
      <c r="M27" s="125"/>
      <c r="N27" s="125"/>
      <c r="O27" s="125"/>
      <c r="P27" s="125"/>
      <c r="Q27" s="125"/>
      <c r="R27" s="125"/>
      <c r="S27" s="122"/>
      <c r="T27" s="125"/>
    </row>
    <row r="28" spans="1:20" ht="22.5" customHeight="1">
      <c r="A28" s="136"/>
      <c r="B28" s="137" t="s">
        <v>467</v>
      </c>
      <c r="C28" s="138" t="s">
        <v>95</v>
      </c>
      <c r="D28" s="151"/>
      <c r="E28" s="137"/>
      <c r="F28" s="151">
        <f>SUM(F10:F26)*1.08</f>
        <v>202357.44</v>
      </c>
      <c r="G28" s="151"/>
      <c r="H28" s="151">
        <f>SUM(H10:H26)*1.08</f>
        <v>202357.44</v>
      </c>
      <c r="I28" s="151"/>
      <c r="J28" s="151">
        <f>SUM(J10:J26)*1.08</f>
        <v>210419.64</v>
      </c>
      <c r="K28" s="151"/>
      <c r="L28" s="151">
        <f>SUM(L10:L26)*1.08</f>
        <v>211240.44</v>
      </c>
      <c r="M28" s="151"/>
      <c r="N28" s="151">
        <f>SUM(N10:N26)*1.08</f>
        <v>117779.50800000002</v>
      </c>
      <c r="O28" s="151"/>
      <c r="P28" s="151">
        <f>SUM(P10:P26)*1.08</f>
        <v>117779.50800000002</v>
      </c>
      <c r="Q28" s="151"/>
      <c r="R28" s="151">
        <f>SUM(R10:R26)*1.08</f>
        <v>168256.44</v>
      </c>
      <c r="S28" s="151"/>
      <c r="T28" s="151">
        <f>SUM(T10:T26)*1.08</f>
        <v>144701.64000000001</v>
      </c>
    </row>
    <row r="29" spans="1:20" ht="17.25" customHeight="1">
      <c r="A29" s="144"/>
      <c r="B29" s="144"/>
      <c r="C29" s="144"/>
      <c r="D29" s="156"/>
      <c r="E29" s="144"/>
      <c r="F29" s="156"/>
      <c r="G29" s="144"/>
      <c r="H29" s="155"/>
      <c r="I29" s="144"/>
      <c r="J29" s="155"/>
      <c r="K29" s="144"/>
      <c r="L29" s="156"/>
      <c r="M29" s="156"/>
      <c r="N29" s="156"/>
      <c r="O29" s="156"/>
      <c r="P29" s="156"/>
      <c r="Q29" s="156"/>
      <c r="R29" s="156"/>
      <c r="S29" s="144"/>
      <c r="T29" s="156"/>
    </row>
    <row r="30" spans="1:20" ht="16.5" customHeight="1">
      <c r="A30" s="146"/>
      <c r="B30" s="146"/>
      <c r="C30" s="146"/>
      <c r="D30" s="146"/>
      <c r="E30" s="146"/>
      <c r="F30" s="279"/>
      <c r="G30" s="146"/>
      <c r="H30" s="146"/>
      <c r="I30" s="146"/>
      <c r="J30" s="146"/>
      <c r="K30" s="146"/>
      <c r="L30" s="146"/>
      <c r="M30" s="146"/>
      <c r="N30" s="146"/>
      <c r="O30" s="146"/>
      <c r="P30" s="146"/>
      <c r="Q30" s="146"/>
      <c r="R30" s="146"/>
      <c r="S30" s="146"/>
      <c r="T30" s="146"/>
    </row>
    <row r="31" spans="1:20">
      <c r="A31" s="146"/>
      <c r="B31" s="147" t="s">
        <v>337</v>
      </c>
      <c r="C31" s="146"/>
      <c r="D31" s="146"/>
      <c r="E31" s="146"/>
      <c r="F31" s="280"/>
      <c r="G31" s="146"/>
      <c r="H31" s="146"/>
      <c r="I31" s="146"/>
      <c r="J31" s="146"/>
      <c r="K31" s="146"/>
      <c r="L31" s="146"/>
      <c r="M31" s="146"/>
      <c r="N31" s="146"/>
      <c r="O31" s="146"/>
      <c r="P31" s="146"/>
      <c r="Q31" s="146"/>
      <c r="R31" s="146"/>
      <c r="S31" s="146"/>
      <c r="T31" s="146"/>
    </row>
    <row r="32" spans="1:20" ht="22.9" customHeight="1">
      <c r="A32" s="146"/>
      <c r="B32" s="169" t="s">
        <v>493</v>
      </c>
      <c r="C32" s="169"/>
      <c r="D32" s="169"/>
      <c r="E32" s="169"/>
      <c r="F32" s="169"/>
      <c r="G32" s="169"/>
      <c r="H32" s="169"/>
      <c r="I32" s="169"/>
      <c r="J32" s="169"/>
      <c r="K32" s="169"/>
      <c r="L32" s="169"/>
      <c r="M32" s="169"/>
      <c r="N32" s="169"/>
      <c r="O32" s="169"/>
      <c r="P32" s="169"/>
      <c r="Q32" s="169"/>
      <c r="R32" s="169"/>
      <c r="S32" s="169"/>
      <c r="T32" s="169"/>
    </row>
    <row r="33" spans="1:20" ht="22.9" customHeight="1">
      <c r="A33" s="146"/>
      <c r="B33" s="495" t="s">
        <v>368</v>
      </c>
      <c r="C33" s="495"/>
      <c r="D33" s="495"/>
      <c r="E33" s="495"/>
      <c r="F33" s="495"/>
      <c r="G33" s="495"/>
      <c r="H33" s="495"/>
      <c r="I33" s="495"/>
      <c r="J33" s="495"/>
      <c r="K33" s="495"/>
      <c r="L33" s="495"/>
      <c r="M33" s="495"/>
      <c r="N33" s="495"/>
      <c r="O33" s="495"/>
      <c r="P33" s="495"/>
      <c r="Q33" s="495"/>
      <c r="R33" s="495"/>
      <c r="S33" s="495"/>
      <c r="T33" s="495"/>
    </row>
    <row r="34" spans="1:20" ht="36.6" customHeight="1">
      <c r="A34" s="146"/>
      <c r="B34" s="495" t="s">
        <v>369</v>
      </c>
      <c r="C34" s="495"/>
      <c r="D34" s="495"/>
      <c r="E34" s="495"/>
      <c r="F34" s="495"/>
      <c r="G34" s="495"/>
      <c r="H34" s="495"/>
      <c r="I34" s="495"/>
      <c r="J34" s="495"/>
      <c r="K34" s="495"/>
      <c r="L34" s="495"/>
      <c r="M34" s="495"/>
      <c r="N34" s="495"/>
      <c r="O34" s="495"/>
      <c r="P34" s="495"/>
      <c r="Q34" s="495"/>
      <c r="R34" s="495"/>
      <c r="S34" s="495"/>
      <c r="T34" s="495"/>
    </row>
    <row r="35" spans="1:20">
      <c r="A35" s="146"/>
      <c r="B35" s="146"/>
      <c r="C35" s="146"/>
      <c r="D35" s="146"/>
      <c r="E35" s="146"/>
      <c r="F35" s="146"/>
      <c r="G35" s="146"/>
      <c r="H35" s="146"/>
      <c r="I35" s="146"/>
      <c r="J35" s="146"/>
      <c r="K35" s="146"/>
      <c r="L35" s="146"/>
      <c r="M35" s="146"/>
      <c r="N35" s="146"/>
      <c r="O35" s="146"/>
      <c r="P35" s="146"/>
      <c r="Q35" s="146"/>
      <c r="R35" s="146"/>
      <c r="S35" s="146"/>
      <c r="T35" s="146"/>
    </row>
    <row r="36" spans="1:20">
      <c r="A36" s="146"/>
      <c r="B36" s="146"/>
      <c r="C36" s="146"/>
      <c r="D36" s="146"/>
      <c r="E36" s="146"/>
      <c r="F36" s="146"/>
      <c r="G36" s="146"/>
      <c r="H36" s="146"/>
      <c r="I36" s="146"/>
      <c r="J36" s="146"/>
      <c r="K36" s="146"/>
      <c r="L36" s="146"/>
      <c r="M36" s="146"/>
      <c r="N36" s="146"/>
      <c r="O36" s="146"/>
      <c r="P36" s="146"/>
      <c r="Q36" s="146"/>
      <c r="R36" s="146"/>
      <c r="S36" s="146"/>
      <c r="T36" s="146"/>
    </row>
    <row r="37" spans="1:20">
      <c r="A37" s="146"/>
      <c r="B37" s="146"/>
      <c r="C37" s="146"/>
      <c r="D37" s="146"/>
      <c r="E37" s="146"/>
      <c r="F37" s="146"/>
      <c r="G37" s="146"/>
      <c r="H37" s="146"/>
      <c r="I37" s="146"/>
      <c r="J37" s="146"/>
      <c r="K37" s="146"/>
      <c r="L37" s="146"/>
      <c r="M37" s="146"/>
      <c r="N37" s="146"/>
      <c r="O37" s="146"/>
      <c r="P37" s="146"/>
      <c r="Q37" s="146"/>
      <c r="R37" s="146"/>
      <c r="S37" s="146"/>
      <c r="T37" s="146"/>
    </row>
    <row r="38" spans="1:20">
      <c r="A38" s="146"/>
      <c r="B38" s="146"/>
      <c r="C38" s="146"/>
      <c r="D38" s="146"/>
      <c r="E38" s="146"/>
      <c r="F38" s="146"/>
      <c r="G38" s="146"/>
      <c r="H38" s="146"/>
      <c r="I38" s="146"/>
      <c r="J38" s="146"/>
      <c r="K38" s="146"/>
      <c r="L38" s="146"/>
      <c r="M38" s="146"/>
      <c r="N38" s="146"/>
      <c r="O38" s="146"/>
      <c r="P38" s="146"/>
      <c r="Q38" s="146"/>
      <c r="R38" s="146"/>
      <c r="S38" s="146"/>
      <c r="T38" s="146"/>
    </row>
    <row r="39" spans="1:20">
      <c r="A39" s="146"/>
      <c r="B39" s="146"/>
      <c r="C39" s="146"/>
      <c r="D39" s="146"/>
      <c r="E39" s="146"/>
      <c r="F39" s="146"/>
      <c r="G39" s="146"/>
      <c r="H39" s="146"/>
      <c r="I39" s="146"/>
      <c r="J39" s="146"/>
      <c r="K39" s="146"/>
      <c r="L39" s="146"/>
      <c r="M39" s="146"/>
      <c r="N39" s="146"/>
      <c r="O39" s="146"/>
      <c r="P39" s="146"/>
      <c r="Q39" s="146"/>
      <c r="R39" s="146"/>
      <c r="S39" s="146"/>
      <c r="T39" s="146"/>
    </row>
    <row r="40" spans="1:20">
      <c r="A40" s="146"/>
      <c r="B40" s="146"/>
      <c r="C40" s="146"/>
      <c r="D40" s="146"/>
      <c r="E40" s="146"/>
      <c r="F40" s="146"/>
      <c r="G40" s="146"/>
      <c r="H40" s="146"/>
      <c r="I40" s="146"/>
      <c r="J40" s="146"/>
      <c r="K40" s="146"/>
      <c r="L40" s="146"/>
      <c r="M40" s="146"/>
      <c r="N40" s="146"/>
      <c r="O40" s="146"/>
      <c r="P40" s="146"/>
      <c r="Q40" s="146"/>
      <c r="R40" s="146"/>
      <c r="S40" s="146"/>
      <c r="T40" s="146"/>
    </row>
    <row r="41" spans="1:20">
      <c r="A41" s="146"/>
      <c r="B41" s="146"/>
      <c r="C41" s="146"/>
      <c r="D41" s="146"/>
      <c r="E41" s="146"/>
      <c r="F41" s="146"/>
      <c r="G41" s="146"/>
      <c r="H41" s="146"/>
      <c r="I41" s="146"/>
      <c r="J41" s="146"/>
      <c r="K41" s="146"/>
      <c r="L41" s="146"/>
      <c r="M41" s="146"/>
      <c r="N41" s="146"/>
      <c r="O41" s="146"/>
      <c r="P41" s="146"/>
      <c r="Q41" s="146"/>
      <c r="R41" s="146"/>
      <c r="S41" s="146"/>
      <c r="T41" s="146"/>
    </row>
    <row r="42" spans="1:20">
      <c r="A42" s="146"/>
      <c r="B42" s="146"/>
      <c r="C42" s="146"/>
      <c r="D42" s="146"/>
      <c r="E42" s="146"/>
      <c r="F42" s="146"/>
      <c r="G42" s="146"/>
      <c r="H42" s="146"/>
      <c r="I42" s="146"/>
      <c r="J42" s="146"/>
      <c r="K42" s="146"/>
      <c r="L42" s="146"/>
      <c r="M42" s="146"/>
      <c r="N42" s="146"/>
      <c r="O42" s="146"/>
      <c r="P42" s="146"/>
      <c r="Q42" s="146"/>
      <c r="R42" s="146"/>
      <c r="S42" s="146"/>
      <c r="T42" s="146"/>
    </row>
    <row r="43" spans="1:20">
      <c r="A43" s="146"/>
      <c r="B43" s="146"/>
      <c r="C43" s="146"/>
      <c r="D43" s="146"/>
      <c r="E43" s="146"/>
      <c r="F43" s="146"/>
      <c r="G43" s="146"/>
      <c r="H43" s="146"/>
      <c r="I43" s="146"/>
      <c r="J43" s="146"/>
      <c r="K43" s="146"/>
      <c r="L43" s="146"/>
      <c r="M43" s="146"/>
      <c r="N43" s="146"/>
      <c r="O43" s="146"/>
      <c r="P43" s="146"/>
      <c r="Q43" s="146"/>
      <c r="R43" s="146"/>
      <c r="S43" s="146"/>
      <c r="T43" s="146"/>
    </row>
    <row r="44" spans="1:20">
      <c r="A44" s="146"/>
      <c r="B44" s="146"/>
      <c r="C44" s="146"/>
      <c r="D44" s="146"/>
      <c r="E44" s="146"/>
      <c r="F44" s="146"/>
      <c r="G44" s="146"/>
      <c r="H44" s="146"/>
      <c r="I44" s="146"/>
      <c r="J44" s="146"/>
      <c r="K44" s="146"/>
      <c r="L44" s="146"/>
      <c r="M44" s="146"/>
      <c r="N44" s="146"/>
      <c r="O44" s="146"/>
      <c r="P44" s="146"/>
      <c r="Q44" s="146"/>
      <c r="R44" s="146"/>
      <c r="S44" s="146"/>
      <c r="T44" s="146"/>
    </row>
    <row r="45" spans="1:20">
      <c r="A45" s="146"/>
      <c r="B45" s="146"/>
      <c r="C45" s="146"/>
      <c r="D45" s="146"/>
      <c r="E45" s="146"/>
      <c r="F45" s="146"/>
      <c r="G45" s="146"/>
      <c r="H45" s="146"/>
      <c r="I45" s="146"/>
      <c r="J45" s="146"/>
      <c r="K45" s="146"/>
      <c r="L45" s="146"/>
      <c r="M45" s="146"/>
      <c r="N45" s="146"/>
      <c r="O45" s="146"/>
      <c r="P45" s="146"/>
      <c r="Q45" s="146"/>
      <c r="R45" s="146"/>
      <c r="S45" s="146"/>
      <c r="T45" s="146"/>
    </row>
    <row r="46" spans="1:20">
      <c r="A46" s="146"/>
      <c r="B46" s="146"/>
      <c r="C46" s="146"/>
      <c r="D46" s="146"/>
      <c r="E46" s="146"/>
      <c r="F46" s="146"/>
      <c r="G46" s="146"/>
      <c r="H46" s="146"/>
      <c r="I46" s="146"/>
      <c r="J46" s="146"/>
      <c r="K46" s="146"/>
      <c r="L46" s="146"/>
      <c r="M46" s="146"/>
      <c r="N46" s="146"/>
      <c r="O46" s="146"/>
      <c r="P46" s="146"/>
      <c r="Q46" s="146"/>
      <c r="R46" s="146"/>
      <c r="S46" s="146"/>
      <c r="T46" s="146"/>
    </row>
    <row r="47" spans="1:20">
      <c r="A47" s="146"/>
      <c r="B47" s="146"/>
      <c r="C47" s="146"/>
      <c r="D47" s="146"/>
      <c r="E47" s="146"/>
      <c r="F47" s="146"/>
      <c r="G47" s="146"/>
      <c r="H47" s="146"/>
      <c r="I47" s="146"/>
      <c r="J47" s="146"/>
      <c r="K47" s="146"/>
      <c r="L47" s="146"/>
      <c r="M47" s="146"/>
      <c r="N47" s="146"/>
      <c r="O47" s="146"/>
      <c r="P47" s="146"/>
      <c r="Q47" s="146"/>
      <c r="R47" s="146"/>
      <c r="S47" s="146"/>
      <c r="T47" s="146"/>
    </row>
    <row r="48" spans="1:20">
      <c r="A48" s="146"/>
      <c r="B48" s="146"/>
      <c r="C48" s="146"/>
      <c r="D48" s="146"/>
      <c r="E48" s="146"/>
      <c r="F48" s="146"/>
      <c r="G48" s="146"/>
      <c r="H48" s="146"/>
      <c r="I48" s="146"/>
      <c r="J48" s="146"/>
      <c r="K48" s="146"/>
      <c r="L48" s="146"/>
      <c r="M48" s="146"/>
      <c r="N48" s="146"/>
      <c r="O48" s="146"/>
      <c r="P48" s="146"/>
      <c r="Q48" s="146"/>
      <c r="R48" s="146"/>
      <c r="S48" s="146"/>
      <c r="T48" s="146"/>
    </row>
    <row r="49" spans="1:20">
      <c r="A49" s="146"/>
      <c r="B49" s="146"/>
      <c r="C49" s="146"/>
      <c r="D49" s="146"/>
      <c r="E49" s="146"/>
      <c r="F49" s="146"/>
      <c r="G49" s="146"/>
      <c r="H49" s="146"/>
      <c r="I49" s="146"/>
      <c r="J49" s="146"/>
      <c r="K49" s="146"/>
      <c r="L49" s="146"/>
      <c r="M49" s="146"/>
      <c r="N49" s="146"/>
      <c r="O49" s="146"/>
      <c r="P49" s="146"/>
      <c r="Q49" s="146"/>
      <c r="R49" s="146"/>
      <c r="S49" s="146"/>
      <c r="T49" s="146"/>
    </row>
  </sheetData>
  <mergeCells count="16">
    <mergeCell ref="B34:T34"/>
    <mergeCell ref="A1:T1"/>
    <mergeCell ref="M8:N8"/>
    <mergeCell ref="O8:P8"/>
    <mergeCell ref="Q8:R8"/>
    <mergeCell ref="S8:T8"/>
    <mergeCell ref="M7:T7"/>
    <mergeCell ref="B7:B9"/>
    <mergeCell ref="C7:C9"/>
    <mergeCell ref="B33:T33"/>
    <mergeCell ref="A7:A9"/>
    <mergeCell ref="D7:D9"/>
    <mergeCell ref="E7:L7"/>
    <mergeCell ref="E8:F8"/>
    <mergeCell ref="G8:H8"/>
    <mergeCell ref="I8:J8"/>
  </mergeCells>
  <phoneticPr fontId="5" type="noConversion"/>
  <printOptions horizontalCentered="1"/>
  <pageMargins left="0.5" right="0.5" top="0.59055118110236204" bottom="0.70866141732283505" header="0.31496062992126" footer="0.31496062992126"/>
  <pageSetup paperSize="9" scale="80" firstPageNumber="89" orientation="landscape" useFirstPageNumber="1" r:id="rId1"/>
  <headerFooter alignWithMargins="0">
    <oddFooter>&amp;C&amp;P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R395"/>
  <sheetViews>
    <sheetView topLeftCell="A31" zoomScale="80" zoomScaleNormal="80" workbookViewId="0">
      <selection activeCell="T8" sqref="T8"/>
    </sheetView>
  </sheetViews>
  <sheetFormatPr defaultColWidth="8.77734375" defaultRowHeight="16.5"/>
  <cols>
    <col min="1" max="1" width="4.77734375" style="276" customWidth="1"/>
    <col min="2" max="2" width="26.44140625" style="275" customWidth="1"/>
    <col min="3" max="3" width="5.33203125" style="275" customWidth="1"/>
    <col min="4" max="4" width="4.44140625" style="276" customWidth="1"/>
    <col min="5" max="5" width="8.77734375" style="49" customWidth="1"/>
    <col min="6" max="6" width="9.109375" style="49" customWidth="1"/>
    <col min="7" max="7" width="9.109375" style="49" hidden="1" customWidth="1"/>
    <col min="8" max="9" width="8.5546875" style="49" customWidth="1"/>
    <col min="10" max="10" width="8.44140625" style="49" customWidth="1"/>
    <col min="11" max="11" width="7.44140625" style="49" customWidth="1"/>
    <col min="12" max="12" width="9.33203125" style="49" customWidth="1"/>
    <col min="13" max="13" width="9" style="49" customWidth="1"/>
    <col min="14" max="14" width="9.88671875" style="49" customWidth="1"/>
    <col min="15" max="17" width="9.21875" style="277" customWidth="1"/>
    <col min="18" max="18" width="9.21875" style="278" customWidth="1"/>
    <col min="19" max="16384" width="8.77734375" style="49"/>
  </cols>
  <sheetData>
    <row r="1" spans="1:18" ht="30.75" customHeight="1">
      <c r="A1" s="517" t="s">
        <v>411</v>
      </c>
      <c r="B1" s="517"/>
      <c r="C1" s="517"/>
      <c r="D1" s="517"/>
      <c r="E1" s="517"/>
      <c r="F1" s="517"/>
      <c r="G1" s="517"/>
      <c r="H1" s="517"/>
      <c r="I1" s="517"/>
      <c r="J1" s="517"/>
      <c r="K1" s="517"/>
      <c r="L1" s="517"/>
      <c r="M1" s="517"/>
      <c r="N1" s="517"/>
      <c r="O1" s="517"/>
      <c r="P1" s="213" t="s">
        <v>412</v>
      </c>
      <c r="Q1" s="214">
        <v>0</v>
      </c>
      <c r="R1" s="215"/>
    </row>
    <row r="2" spans="1:18" ht="19.5" customHeight="1">
      <c r="A2" s="216"/>
      <c r="B2" s="216"/>
      <c r="C2" s="216"/>
      <c r="D2" s="216"/>
      <c r="E2" s="216"/>
      <c r="F2" s="216"/>
      <c r="G2" s="216"/>
      <c r="H2" s="216"/>
      <c r="I2" s="216"/>
      <c r="J2" s="216"/>
      <c r="K2" s="216"/>
      <c r="L2" s="216"/>
      <c r="M2" s="216"/>
      <c r="N2" s="518" t="s">
        <v>163</v>
      </c>
      <c r="O2" s="518"/>
      <c r="P2" s="216"/>
      <c r="Q2" s="217"/>
      <c r="R2" s="215"/>
    </row>
    <row r="3" spans="1:18" s="220" customFormat="1" ht="22.5" customHeight="1">
      <c r="A3" s="519" t="s">
        <v>48</v>
      </c>
      <c r="B3" s="521" t="s">
        <v>396</v>
      </c>
      <c r="C3" s="521" t="s">
        <v>404</v>
      </c>
      <c r="D3" s="519" t="s">
        <v>397</v>
      </c>
      <c r="E3" s="523" t="s">
        <v>413</v>
      </c>
      <c r="F3" s="524"/>
      <c r="G3" s="524"/>
      <c r="H3" s="524"/>
      <c r="I3" s="524"/>
      <c r="J3" s="524"/>
      <c r="K3" s="524"/>
      <c r="L3" s="525"/>
      <c r="M3" s="521" t="s">
        <v>414</v>
      </c>
      <c r="N3" s="521" t="s">
        <v>415</v>
      </c>
      <c r="O3" s="47" t="s">
        <v>416</v>
      </c>
      <c r="P3" s="218" t="s">
        <v>417</v>
      </c>
      <c r="Q3" s="218" t="s">
        <v>417</v>
      </c>
      <c r="R3" s="219" t="s">
        <v>494</v>
      </c>
    </row>
    <row r="4" spans="1:18" s="220" customFormat="1" ht="21.75" customHeight="1">
      <c r="A4" s="520"/>
      <c r="B4" s="522"/>
      <c r="C4" s="522"/>
      <c r="D4" s="520"/>
      <c r="E4" s="221" t="s">
        <v>399</v>
      </c>
      <c r="F4" s="221" t="s">
        <v>400</v>
      </c>
      <c r="G4" s="221" t="s">
        <v>416</v>
      </c>
      <c r="H4" s="221" t="s">
        <v>207</v>
      </c>
      <c r="I4" s="221" t="s">
        <v>419</v>
      </c>
      <c r="J4" s="221" t="s">
        <v>263</v>
      </c>
      <c r="K4" s="221" t="s">
        <v>401</v>
      </c>
      <c r="L4" s="221" t="s">
        <v>402</v>
      </c>
      <c r="M4" s="522"/>
      <c r="N4" s="522"/>
      <c r="O4" s="222" t="s">
        <v>420</v>
      </c>
      <c r="P4" s="223" t="s">
        <v>421</v>
      </c>
      <c r="Q4" s="223" t="s">
        <v>422</v>
      </c>
      <c r="R4" s="224" t="s">
        <v>423</v>
      </c>
    </row>
    <row r="5" spans="1:18" s="220" customFormat="1" ht="15" customHeight="1">
      <c r="A5" s="225"/>
      <c r="B5" s="226"/>
      <c r="C5" s="226"/>
      <c r="D5" s="225"/>
      <c r="E5" s="227"/>
      <c r="F5" s="226"/>
      <c r="G5" s="226"/>
      <c r="H5" s="226"/>
      <c r="I5" s="226"/>
      <c r="J5" s="226"/>
      <c r="K5" s="226"/>
      <c r="L5" s="226"/>
      <c r="M5" s="226"/>
      <c r="N5" s="226"/>
      <c r="O5" s="228">
        <f>'He so chung'!D18</f>
        <v>6415.3846153846152</v>
      </c>
      <c r="P5" s="228">
        <f>'He so chung'!D19</f>
        <v>5346.1538461538457</v>
      </c>
      <c r="Q5" s="228">
        <f>'He so chung'!D20</f>
        <v>1069.2307692307691</v>
      </c>
      <c r="R5" s="229"/>
    </row>
    <row r="6" spans="1:18" s="220" customFormat="1" ht="16.5" customHeight="1">
      <c r="A6" s="230" t="s">
        <v>7</v>
      </c>
      <c r="B6" s="56" t="s">
        <v>424</v>
      </c>
      <c r="C6" s="55" t="s">
        <v>307</v>
      </c>
      <c r="D6" s="230" t="s">
        <v>7</v>
      </c>
      <c r="E6" s="231">
        <v>1510780.625</v>
      </c>
      <c r="F6" s="62">
        <v>298890</v>
      </c>
      <c r="G6" s="62">
        <f>$Q$1*10*P6</f>
        <v>0</v>
      </c>
      <c r="H6" s="62">
        <v>11381.786298076922</v>
      </c>
      <c r="I6" s="62">
        <v>181905.48</v>
      </c>
      <c r="J6" s="62">
        <v>64800</v>
      </c>
      <c r="K6" s="62"/>
      <c r="L6" s="62">
        <f>SUM(E6:K6)</f>
        <v>2067757.8912980768</v>
      </c>
      <c r="M6" s="62">
        <f>L6*'He so chung'!$D$16/100</f>
        <v>413551.5782596154</v>
      </c>
      <c r="N6" s="232">
        <f>M6+L6</f>
        <v>2481309.4695576923</v>
      </c>
      <c r="O6" s="86">
        <f>P6+Q6</f>
        <v>37465.846153846149</v>
      </c>
      <c r="P6" s="86">
        <f>$P$5*R6</f>
        <v>31221.538461538457</v>
      </c>
      <c r="Q6" s="86">
        <f>$Q$5*R6</f>
        <v>6244.3076923076915</v>
      </c>
      <c r="R6" s="233">
        <v>5.84</v>
      </c>
    </row>
    <row r="7" spans="1:18" s="220" customFormat="1" ht="16.5" customHeight="1">
      <c r="A7" s="230"/>
      <c r="B7" s="77"/>
      <c r="C7" s="55"/>
      <c r="D7" s="230" t="s">
        <v>8</v>
      </c>
      <c r="E7" s="231">
        <v>2007475.625</v>
      </c>
      <c r="F7" s="62">
        <v>398520</v>
      </c>
      <c r="G7" s="62">
        <f>$Q$1*10*P7</f>
        <v>0</v>
      </c>
      <c r="H7" s="62">
        <v>14227.232872596152</v>
      </c>
      <c r="I7" s="62">
        <v>181905.48</v>
      </c>
      <c r="J7" s="62">
        <v>82800</v>
      </c>
      <c r="K7" s="62"/>
      <c r="L7" s="62">
        <f>SUM(E7:K7)</f>
        <v>2684928.337872596</v>
      </c>
      <c r="M7" s="62">
        <f>L7*'He so chung'!$D$16/100</f>
        <v>536985.66757451918</v>
      </c>
      <c r="N7" s="232">
        <f>M7+L7</f>
        <v>3221914.0054471153</v>
      </c>
      <c r="O7" s="86">
        <f>P7+Q7</f>
        <v>49783.38461538461</v>
      </c>
      <c r="P7" s="86">
        <f t="shared" ref="P7:P68" si="0">$P$5*R7</f>
        <v>41486.153846153844</v>
      </c>
      <c r="Q7" s="86">
        <f t="shared" ref="Q7:Q68" si="1">$Q$5*R7</f>
        <v>8297.2307692307677</v>
      </c>
      <c r="R7" s="233">
        <v>7.76</v>
      </c>
    </row>
    <row r="8" spans="1:18" s="220" customFormat="1" ht="16.5" customHeight="1">
      <c r="A8" s="230"/>
      <c r="B8" s="56"/>
      <c r="C8" s="55"/>
      <c r="D8" s="230" t="s">
        <v>9</v>
      </c>
      <c r="E8" s="231">
        <v>2597300.9374999995</v>
      </c>
      <c r="F8" s="62">
        <v>498150</v>
      </c>
      <c r="G8" s="62">
        <f>$Q$1*10*P8</f>
        <v>0</v>
      </c>
      <c r="H8" s="62">
        <v>18969.643830128203</v>
      </c>
      <c r="I8" s="62">
        <v>181905.48</v>
      </c>
      <c r="J8" s="62">
        <v>97200</v>
      </c>
      <c r="K8" s="62"/>
      <c r="L8" s="62">
        <f>SUM(E8:K8)</f>
        <v>3393526.0613301275</v>
      </c>
      <c r="M8" s="62">
        <f>L8*'He so chung'!$D$16/100</f>
        <v>678705.2122660256</v>
      </c>
      <c r="N8" s="232">
        <f>M8+L8</f>
        <v>4072231.2735961531</v>
      </c>
      <c r="O8" s="86">
        <f>P8+Q8</f>
        <v>64410.461538461532</v>
      </c>
      <c r="P8" s="86">
        <f t="shared" si="0"/>
        <v>53675.38461538461</v>
      </c>
      <c r="Q8" s="86">
        <f t="shared" si="1"/>
        <v>10735.07692307692</v>
      </c>
      <c r="R8" s="233">
        <v>10.039999999999999</v>
      </c>
    </row>
    <row r="9" spans="1:18" s="220" customFormat="1" ht="16.5" customHeight="1">
      <c r="A9" s="230"/>
      <c r="B9" s="56"/>
      <c r="C9" s="55"/>
      <c r="D9" s="230" t="s">
        <v>10</v>
      </c>
      <c r="E9" s="231">
        <v>3435473.75</v>
      </c>
      <c r="F9" s="62">
        <v>648210</v>
      </c>
      <c r="G9" s="62">
        <f>$Q$1*10*P9</f>
        <v>0</v>
      </c>
      <c r="H9" s="62">
        <v>24660.536979166664</v>
      </c>
      <c r="I9" s="62">
        <v>181905.48</v>
      </c>
      <c r="J9" s="62">
        <v>122400.00000000001</v>
      </c>
      <c r="K9" s="62"/>
      <c r="L9" s="62">
        <f>SUM(E9:K9)</f>
        <v>4412649.7669791672</v>
      </c>
      <c r="M9" s="62">
        <f>L9*'He so chung'!$D$16/100</f>
        <v>882529.95339583338</v>
      </c>
      <c r="N9" s="232">
        <f>M9+L9</f>
        <v>5295179.7203750005</v>
      </c>
      <c r="O9" s="86">
        <f>P9+Q9</f>
        <v>85196.307692307673</v>
      </c>
      <c r="P9" s="86">
        <f t="shared" si="0"/>
        <v>70996.923076923063</v>
      </c>
      <c r="Q9" s="86">
        <f t="shared" si="1"/>
        <v>14199.384615384612</v>
      </c>
      <c r="R9" s="233">
        <v>13.28</v>
      </c>
    </row>
    <row r="10" spans="1:18" s="220" customFormat="1" ht="16.5" customHeight="1">
      <c r="A10" s="230"/>
      <c r="B10" s="56"/>
      <c r="C10" s="55"/>
      <c r="D10" s="230" t="s">
        <v>11</v>
      </c>
      <c r="E10" s="231">
        <v>4356429.0625</v>
      </c>
      <c r="F10" s="62">
        <v>847470</v>
      </c>
      <c r="G10" s="62">
        <f>$Q$1*10*P10</f>
        <v>0</v>
      </c>
      <c r="H10" s="62">
        <v>31299.912319711533</v>
      </c>
      <c r="I10" s="62">
        <v>181905.48</v>
      </c>
      <c r="J10" s="62">
        <v>129600</v>
      </c>
      <c r="K10" s="62"/>
      <c r="L10" s="62">
        <f>SUM(E10:K10)</f>
        <v>5546704.4548197119</v>
      </c>
      <c r="M10" s="62">
        <f>L10*'He so chung'!$D$16/100</f>
        <v>1109340.8909639425</v>
      </c>
      <c r="N10" s="232">
        <f>M10+L10</f>
        <v>6656045.3457836546</v>
      </c>
      <c r="O10" s="86">
        <f>P10+Q10</f>
        <v>108035.07692307692</v>
      </c>
      <c r="P10" s="86">
        <f t="shared" si="0"/>
        <v>90029.230769230766</v>
      </c>
      <c r="Q10" s="86">
        <f t="shared" si="1"/>
        <v>18005.846153846152</v>
      </c>
      <c r="R10" s="443">
        <f>4.21*4</f>
        <v>16.84</v>
      </c>
    </row>
    <row r="11" spans="1:18" s="220" customFormat="1" ht="16.5" customHeight="1">
      <c r="A11" s="74"/>
      <c r="B11" s="74"/>
      <c r="C11" s="56"/>
      <c r="D11" s="230"/>
      <c r="E11" s="234"/>
      <c r="F11" s="86"/>
      <c r="G11" s="62"/>
      <c r="H11" s="86"/>
      <c r="I11" s="86"/>
      <c r="J11" s="86"/>
      <c r="K11" s="86"/>
      <c r="L11" s="62"/>
      <c r="M11" s="62">
        <f>L11*'He so chung'!$D$16/100</f>
        <v>0</v>
      </c>
      <c r="N11" s="232"/>
      <c r="O11" s="235"/>
      <c r="P11" s="86"/>
      <c r="Q11" s="86"/>
      <c r="R11" s="233"/>
    </row>
    <row r="12" spans="1:18" s="220" customFormat="1" ht="16.5" customHeight="1">
      <c r="A12" s="230" t="s">
        <v>8</v>
      </c>
      <c r="B12" s="56" t="s">
        <v>425</v>
      </c>
      <c r="C12" s="55" t="s">
        <v>307</v>
      </c>
      <c r="D12" s="230" t="s">
        <v>7</v>
      </c>
      <c r="E12" s="231">
        <v>1812936.75</v>
      </c>
      <c r="F12" s="62">
        <v>358668</v>
      </c>
      <c r="G12" s="62">
        <f>$Q$1*10*P12</f>
        <v>0</v>
      </c>
      <c r="H12" s="62">
        <v>13658.143557692307</v>
      </c>
      <c r="I12" s="62">
        <v>181905.48</v>
      </c>
      <c r="J12" s="62">
        <v>64800</v>
      </c>
      <c r="K12" s="62"/>
      <c r="L12" s="62">
        <f>SUM(E12:K12)</f>
        <v>2431968.3735576924</v>
      </c>
      <c r="M12" s="62">
        <f>L12*'He so chung'!$D$16/100</f>
        <v>486393.67471153848</v>
      </c>
      <c r="N12" s="232">
        <f>M12+L12</f>
        <v>2918362.0482692309</v>
      </c>
      <c r="O12" s="86">
        <f>P12+Q12</f>
        <v>44971.846153846149</v>
      </c>
      <c r="P12" s="86">
        <f t="shared" si="0"/>
        <v>37476.538461538461</v>
      </c>
      <c r="Q12" s="86">
        <f t="shared" si="1"/>
        <v>7495.3076923076906</v>
      </c>
      <c r="R12" s="233">
        <v>7.01</v>
      </c>
    </row>
    <row r="13" spans="1:18" s="220" customFormat="1" ht="16.5" customHeight="1">
      <c r="A13" s="230"/>
      <c r="B13" s="77" t="s">
        <v>426</v>
      </c>
      <c r="C13" s="55"/>
      <c r="D13" s="230" t="s">
        <v>8</v>
      </c>
      <c r="E13" s="231">
        <v>2408970.75</v>
      </c>
      <c r="F13" s="62">
        <v>478224</v>
      </c>
      <c r="G13" s="62">
        <f>$Q$1*10*P13</f>
        <v>0</v>
      </c>
      <c r="H13" s="62">
        <v>17072.679447115381</v>
      </c>
      <c r="I13" s="62">
        <v>181905.48</v>
      </c>
      <c r="J13" s="62">
        <v>82800</v>
      </c>
      <c r="K13" s="62"/>
      <c r="L13" s="62">
        <f>SUM(E13:K13)</f>
        <v>3168972.9094471154</v>
      </c>
      <c r="M13" s="62">
        <f>L13*'He so chung'!$D$16/100</f>
        <v>633794.58188942308</v>
      </c>
      <c r="N13" s="232">
        <f>M13+L13</f>
        <v>3802767.4913365385</v>
      </c>
      <c r="O13" s="86">
        <f>P13+Q13</f>
        <v>59740.06153846153</v>
      </c>
      <c r="P13" s="86">
        <f t="shared" si="0"/>
        <v>49783.38461538461</v>
      </c>
      <c r="Q13" s="86">
        <f t="shared" si="1"/>
        <v>9956.6769230769205</v>
      </c>
      <c r="R13" s="233">
        <v>9.3119999999999994</v>
      </c>
    </row>
    <row r="14" spans="1:18" s="220" customFormat="1" ht="16.5" customHeight="1">
      <c r="A14" s="230"/>
      <c r="B14" s="56"/>
      <c r="C14" s="55"/>
      <c r="D14" s="230" t="s">
        <v>9</v>
      </c>
      <c r="E14" s="231">
        <v>3116761.1249999991</v>
      </c>
      <c r="F14" s="62">
        <v>597779.99999999988</v>
      </c>
      <c r="G14" s="62">
        <f>$Q$1*10*P14</f>
        <v>0</v>
      </c>
      <c r="H14" s="62">
        <v>22763.572596153845</v>
      </c>
      <c r="I14" s="62">
        <v>181905.48</v>
      </c>
      <c r="J14" s="62">
        <v>97200</v>
      </c>
      <c r="K14" s="62"/>
      <c r="L14" s="62">
        <f>SUM(E14:K14)</f>
        <v>4016410.1775961528</v>
      </c>
      <c r="M14" s="62">
        <f>L14*'He so chung'!$D$16/100</f>
        <v>803282.03551923053</v>
      </c>
      <c r="N14" s="232">
        <f>M14+L14</f>
        <v>4819692.2131153829</v>
      </c>
      <c r="O14" s="86">
        <f>P14+Q14</f>
        <v>77292.553846153824</v>
      </c>
      <c r="P14" s="86">
        <f t="shared" si="0"/>
        <v>64410.461538461524</v>
      </c>
      <c r="Q14" s="86">
        <f t="shared" si="1"/>
        <v>12882.092307692305</v>
      </c>
      <c r="R14" s="233">
        <v>12.047999999999998</v>
      </c>
    </row>
    <row r="15" spans="1:18" s="220" customFormat="1" ht="16.5" customHeight="1">
      <c r="A15" s="230"/>
      <c r="B15" s="56"/>
      <c r="C15" s="55"/>
      <c r="D15" s="230" t="s">
        <v>10</v>
      </c>
      <c r="E15" s="231">
        <v>4122568.5</v>
      </c>
      <c r="F15" s="62">
        <v>777851.99999999988</v>
      </c>
      <c r="G15" s="62">
        <f>$Q$1*10*P15</f>
        <v>0</v>
      </c>
      <c r="H15" s="62">
        <v>29592.644374999996</v>
      </c>
      <c r="I15" s="62">
        <v>181905.48</v>
      </c>
      <c r="J15" s="62">
        <v>122400.00000000001</v>
      </c>
      <c r="K15" s="62"/>
      <c r="L15" s="62">
        <f>SUM(E15:K15)</f>
        <v>5234318.6243750006</v>
      </c>
      <c r="M15" s="62">
        <f>L15*'He so chung'!$D$16/100</f>
        <v>1046863.7248750001</v>
      </c>
      <c r="N15" s="232">
        <f>M15+L15</f>
        <v>6281182.3492500009</v>
      </c>
      <c r="O15" s="86">
        <f>P15+Q15</f>
        <v>102235.56923076921</v>
      </c>
      <c r="P15" s="86">
        <f t="shared" si="0"/>
        <v>85196.307692307673</v>
      </c>
      <c r="Q15" s="86">
        <f t="shared" si="1"/>
        <v>17039.261538461535</v>
      </c>
      <c r="R15" s="233">
        <v>15.935999999999998</v>
      </c>
    </row>
    <row r="16" spans="1:18" s="220" customFormat="1" ht="16.5" customHeight="1">
      <c r="A16" s="230"/>
      <c r="B16" s="56"/>
      <c r="C16" s="55"/>
      <c r="D16" s="230" t="s">
        <v>11</v>
      </c>
      <c r="E16" s="231">
        <v>5227714.8749999991</v>
      </c>
      <c r="F16" s="62">
        <v>1016963.9999999999</v>
      </c>
      <c r="G16" s="62">
        <f>$Q$1*10*P16</f>
        <v>0</v>
      </c>
      <c r="H16" s="62">
        <v>37559.894783653835</v>
      </c>
      <c r="I16" s="62">
        <v>181905.48</v>
      </c>
      <c r="J16" s="62">
        <v>129600</v>
      </c>
      <c r="K16" s="62"/>
      <c r="L16" s="62">
        <f>SUM(E16:K16)</f>
        <v>6593744.2497836538</v>
      </c>
      <c r="M16" s="62">
        <f>L16*'He so chung'!$D$16/100</f>
        <v>1318748.8499567308</v>
      </c>
      <c r="N16" s="232">
        <f>M16+L16</f>
        <v>7912493.0997403841</v>
      </c>
      <c r="O16" s="86">
        <f>P16+Q16</f>
        <v>129642.09230769229</v>
      </c>
      <c r="P16" s="86">
        <f t="shared" si="0"/>
        <v>108035.07692307691</v>
      </c>
      <c r="Q16" s="86">
        <f t="shared" si="1"/>
        <v>21607.015384615381</v>
      </c>
      <c r="R16" s="233">
        <v>20.207999999999998</v>
      </c>
    </row>
    <row r="17" spans="1:18" s="220" customFormat="1" ht="16.5" customHeight="1">
      <c r="A17" s="74"/>
      <c r="B17" s="74"/>
      <c r="C17" s="56"/>
      <c r="D17" s="230"/>
      <c r="E17" s="234"/>
      <c r="F17" s="86"/>
      <c r="G17" s="62"/>
      <c r="H17" s="86"/>
      <c r="I17" s="86"/>
      <c r="J17" s="86"/>
      <c r="K17" s="86"/>
      <c r="L17" s="62"/>
      <c r="M17" s="62">
        <f>L17*'He so chung'!$D$16/100</f>
        <v>0</v>
      </c>
      <c r="N17" s="232"/>
      <c r="O17" s="235"/>
      <c r="P17" s="86"/>
      <c r="Q17" s="86"/>
      <c r="R17" s="233"/>
    </row>
    <row r="18" spans="1:18" s="220" customFormat="1" ht="16.5" customHeight="1">
      <c r="A18" s="230" t="s">
        <v>9</v>
      </c>
      <c r="B18" s="56" t="s">
        <v>427</v>
      </c>
      <c r="C18" s="55" t="s">
        <v>307</v>
      </c>
      <c r="D18" s="230" t="s">
        <v>7</v>
      </c>
      <c r="E18" s="231">
        <v>546980.08413461538</v>
      </c>
      <c r="F18" s="62">
        <v>56999.999999999993</v>
      </c>
      <c r="G18" s="62">
        <f>$Q$1*10*P18</f>
        <v>0</v>
      </c>
      <c r="H18" s="62">
        <v>3414.5358894230767</v>
      </c>
      <c r="I18" s="62">
        <v>12767.328000000001</v>
      </c>
      <c r="J18" s="62">
        <v>28800</v>
      </c>
      <c r="K18" s="62"/>
      <c r="L18" s="62">
        <f>SUM(E18:K18)</f>
        <v>648961.94802403846</v>
      </c>
      <c r="M18" s="62">
        <f>L18*'He so chung'!$D$16/100</f>
        <v>129792.38960480769</v>
      </c>
      <c r="N18" s="232">
        <f>M18+L18</f>
        <v>778754.33762884617</v>
      </c>
      <c r="O18" s="86">
        <f>P18+Q18</f>
        <v>14627.076923076922</v>
      </c>
      <c r="P18" s="86">
        <f t="shared" si="0"/>
        <v>12189.230769230768</v>
      </c>
      <c r="Q18" s="86">
        <f t="shared" si="1"/>
        <v>2437.8461538461534</v>
      </c>
      <c r="R18" s="233">
        <v>2.2799999999999998</v>
      </c>
    </row>
    <row r="19" spans="1:18" s="220" customFormat="1" ht="16.5" customHeight="1">
      <c r="A19" s="230"/>
      <c r="B19" s="77"/>
      <c r="C19" s="55"/>
      <c r="D19" s="230" t="s">
        <v>8</v>
      </c>
      <c r="E19" s="231">
        <v>633345.36057692324</v>
      </c>
      <c r="F19" s="62">
        <v>66000</v>
      </c>
      <c r="G19" s="62">
        <f>$Q$1*10*P19</f>
        <v>0</v>
      </c>
      <c r="H19" s="62">
        <v>4268.1698617788452</v>
      </c>
      <c r="I19" s="62">
        <f>I18</f>
        <v>12767.328000000001</v>
      </c>
      <c r="J19" s="62">
        <v>28800</v>
      </c>
      <c r="K19" s="62"/>
      <c r="L19" s="62">
        <f>SUM(E19:K19)</f>
        <v>745180.85843870207</v>
      </c>
      <c r="M19" s="62">
        <f>L19*'He so chung'!$D$16/100</f>
        <v>149036.17168774043</v>
      </c>
      <c r="N19" s="232">
        <f>M19+L19</f>
        <v>894217.03012644243</v>
      </c>
      <c r="O19" s="86">
        <f>P19+Q19</f>
        <v>16936.615384615383</v>
      </c>
      <c r="P19" s="86">
        <f t="shared" si="0"/>
        <v>14113.846153846154</v>
      </c>
      <c r="Q19" s="86">
        <f t="shared" si="1"/>
        <v>2822.7692307692305</v>
      </c>
      <c r="R19" s="233">
        <v>2.64</v>
      </c>
    </row>
    <row r="20" spans="1:18" s="220" customFormat="1" ht="16.5" customHeight="1">
      <c r="A20" s="230"/>
      <c r="B20" s="56"/>
      <c r="C20" s="55"/>
      <c r="D20" s="230" t="s">
        <v>9</v>
      </c>
      <c r="E20" s="231">
        <v>777287.48798076937</v>
      </c>
      <c r="F20" s="62">
        <v>81000</v>
      </c>
      <c r="G20" s="62">
        <f>$Q$1*10*P20</f>
        <v>0</v>
      </c>
      <c r="H20" s="62">
        <v>5690.8931490384612</v>
      </c>
      <c r="I20" s="62">
        <f>I19</f>
        <v>12767.328000000001</v>
      </c>
      <c r="J20" s="62">
        <v>32400</v>
      </c>
      <c r="K20" s="62"/>
      <c r="L20" s="62">
        <f>SUM(E20:K20)</f>
        <v>909145.70912980777</v>
      </c>
      <c r="M20" s="62">
        <f>L20*'He so chung'!$D$16/100</f>
        <v>181829.14182596153</v>
      </c>
      <c r="N20" s="232">
        <f>M20+L20</f>
        <v>1090974.8509557694</v>
      </c>
      <c r="O20" s="86">
        <f>P20+Q20</f>
        <v>20785.846153846152</v>
      </c>
      <c r="P20" s="86">
        <f t="shared" si="0"/>
        <v>17321.538461538461</v>
      </c>
      <c r="Q20" s="86">
        <f t="shared" si="1"/>
        <v>3464.3076923076919</v>
      </c>
      <c r="R20" s="233">
        <v>3.24</v>
      </c>
    </row>
    <row r="21" spans="1:18" s="220" customFormat="1" ht="16.149999999999999" customHeight="1">
      <c r="A21" s="230"/>
      <c r="B21" s="56"/>
      <c r="C21" s="55"/>
      <c r="D21" s="230" t="s">
        <v>10</v>
      </c>
      <c r="E21" s="231">
        <v>921229.61538461549</v>
      </c>
      <c r="F21" s="62">
        <v>96000</v>
      </c>
      <c r="G21" s="62">
        <f>$Q$1*10*P21</f>
        <v>0</v>
      </c>
      <c r="H21" s="62">
        <v>7398.1610937499991</v>
      </c>
      <c r="I21" s="62">
        <f>I20</f>
        <v>12767.328000000001</v>
      </c>
      <c r="J21" s="62">
        <v>39600</v>
      </c>
      <c r="K21" s="62"/>
      <c r="L21" s="62">
        <f>SUM(E21:K21)</f>
        <v>1076995.1044783655</v>
      </c>
      <c r="M21" s="62">
        <f>L21*'He so chung'!$D$16/100</f>
        <v>215399.02089567311</v>
      </c>
      <c r="N21" s="232">
        <f>M21+L21</f>
        <v>1292394.1253740387</v>
      </c>
      <c r="O21" s="86">
        <f>P21+Q21</f>
        <v>24635.076923076918</v>
      </c>
      <c r="P21" s="86">
        <f t="shared" si="0"/>
        <v>20529.230769230766</v>
      </c>
      <c r="Q21" s="86">
        <f t="shared" si="1"/>
        <v>4105.8461538461534</v>
      </c>
      <c r="R21" s="233">
        <v>3.84</v>
      </c>
    </row>
    <row r="22" spans="1:18" s="220" customFormat="1" ht="16.5" customHeight="1">
      <c r="A22" s="230"/>
      <c r="B22" s="56"/>
      <c r="C22" s="55"/>
      <c r="D22" s="230" t="s">
        <v>11</v>
      </c>
      <c r="E22" s="231">
        <v>1065171.7427884617</v>
      </c>
      <c r="F22" s="62">
        <v>111000.00000000001</v>
      </c>
      <c r="G22" s="62">
        <f>$Q$1*10*P22</f>
        <v>0</v>
      </c>
      <c r="H22" s="62">
        <v>9389.9736959134589</v>
      </c>
      <c r="I22" s="62">
        <f>I21</f>
        <v>12767.328000000001</v>
      </c>
      <c r="J22" s="62">
        <v>50400.000000000007</v>
      </c>
      <c r="K22" s="62"/>
      <c r="L22" s="62">
        <f>SUM(E22:K22)</f>
        <v>1248729.0444843753</v>
      </c>
      <c r="M22" s="62">
        <f>L22*'He so chung'!$D$16/100</f>
        <v>249745.80889687504</v>
      </c>
      <c r="N22" s="232">
        <f>M22+L22</f>
        <v>1498474.8533812503</v>
      </c>
      <c r="O22" s="86">
        <f>P22+Q22</f>
        <v>28484.307692307695</v>
      </c>
      <c r="P22" s="86">
        <f t="shared" si="0"/>
        <v>23736.923076923078</v>
      </c>
      <c r="Q22" s="86">
        <f t="shared" si="1"/>
        <v>4747.3846153846152</v>
      </c>
      <c r="R22" s="233">
        <v>4.4400000000000004</v>
      </c>
    </row>
    <row r="23" spans="1:18" s="220" customFormat="1" ht="16.5" customHeight="1">
      <c r="A23" s="236"/>
      <c r="B23" s="237"/>
      <c r="C23" s="55"/>
      <c r="D23" s="230"/>
      <c r="E23" s="231"/>
      <c r="F23" s="62"/>
      <c r="G23" s="62"/>
      <c r="H23" s="62"/>
      <c r="I23" s="62"/>
      <c r="J23" s="62"/>
      <c r="K23" s="62"/>
      <c r="L23" s="62"/>
      <c r="M23" s="62">
        <f>L23*'He so chung'!$D$16/100</f>
        <v>0</v>
      </c>
      <c r="N23" s="232"/>
      <c r="O23" s="86"/>
      <c r="P23" s="86"/>
      <c r="Q23" s="86"/>
      <c r="R23" s="233"/>
    </row>
    <row r="24" spans="1:18" s="220" customFormat="1" ht="16.5" customHeight="1">
      <c r="A24" s="230" t="s">
        <v>10</v>
      </c>
      <c r="B24" s="56" t="s">
        <v>428</v>
      </c>
      <c r="C24" s="55" t="s">
        <v>307</v>
      </c>
      <c r="D24" s="230" t="s">
        <v>7</v>
      </c>
      <c r="E24" s="442">
        <v>1305829.6875000002</v>
      </c>
      <c r="F24" s="62">
        <v>590400</v>
      </c>
      <c r="G24" s="62">
        <f>$Q$1*10*P24</f>
        <v>0</v>
      </c>
      <c r="H24" s="62">
        <v>8209.8606770833321</v>
      </c>
      <c r="I24" s="62">
        <v>431172.72000000003</v>
      </c>
      <c r="J24" s="62">
        <v>28800</v>
      </c>
      <c r="K24" s="62"/>
      <c r="L24" s="62">
        <f>SUM(E24:K24)</f>
        <v>2364412.2681770837</v>
      </c>
      <c r="M24" s="62">
        <f>L24*'He so chung'!$D$16/100</f>
        <v>472882.45363541675</v>
      </c>
      <c r="N24" s="232">
        <f>M24+L24</f>
        <v>2837294.7218125006</v>
      </c>
      <c r="O24" s="86">
        <f>P24+Q24</f>
        <v>34643.076923076922</v>
      </c>
      <c r="P24" s="86">
        <f t="shared" si="0"/>
        <v>28869.23076923077</v>
      </c>
      <c r="Q24" s="86">
        <f t="shared" si="1"/>
        <v>5773.8461538461534</v>
      </c>
      <c r="R24" s="233">
        <v>5.4</v>
      </c>
    </row>
    <row r="25" spans="1:18" s="220" customFormat="1" ht="16.5" customHeight="1">
      <c r="A25" s="230"/>
      <c r="B25" s="77"/>
      <c r="C25" s="55"/>
      <c r="D25" s="230" t="s">
        <v>8</v>
      </c>
      <c r="E25" s="442">
        <v>1412230.625</v>
      </c>
      <c r="F25" s="62">
        <v>774900</v>
      </c>
      <c r="G25" s="62">
        <f>$Q$1*10*P25</f>
        <v>0</v>
      </c>
      <c r="H25" s="62">
        <v>10735.971654647434</v>
      </c>
      <c r="I25" s="62">
        <v>431172.72000000003</v>
      </c>
      <c r="J25" s="62">
        <v>28800</v>
      </c>
      <c r="K25" s="62"/>
      <c r="L25" s="62">
        <f>SUM(E25:K25)</f>
        <v>2657839.3166546477</v>
      </c>
      <c r="M25" s="62">
        <f>L25*'He so chung'!$D$16/100</f>
        <v>531567.86333092954</v>
      </c>
      <c r="N25" s="232">
        <f>M25+L25</f>
        <v>3189407.1799855772</v>
      </c>
      <c r="O25" s="86">
        <f>P25+Q25</f>
        <v>37465.846153846149</v>
      </c>
      <c r="P25" s="86">
        <f t="shared" si="0"/>
        <v>31221.538461538457</v>
      </c>
      <c r="Q25" s="86">
        <f t="shared" si="1"/>
        <v>6244.3076923076915</v>
      </c>
      <c r="R25" s="233">
        <v>5.84</v>
      </c>
    </row>
    <row r="26" spans="1:18" s="220" customFormat="1" ht="16.5" customHeight="1">
      <c r="A26" s="230"/>
      <c r="B26" s="56"/>
      <c r="C26" s="55"/>
      <c r="D26" s="230" t="s">
        <v>9</v>
      </c>
      <c r="E26" s="442">
        <v>1566995.625</v>
      </c>
      <c r="F26" s="62">
        <v>1033200</v>
      </c>
      <c r="G26" s="62">
        <f>$Q$1*10*P26</f>
        <v>0</v>
      </c>
      <c r="H26" s="62">
        <v>12630.55488782051</v>
      </c>
      <c r="I26" s="62">
        <v>431172.72000000003</v>
      </c>
      <c r="J26" s="62">
        <v>32400</v>
      </c>
      <c r="K26" s="62"/>
      <c r="L26" s="62">
        <f>SUM(E26:K26)</f>
        <v>3076398.8998878207</v>
      </c>
      <c r="M26" s="62">
        <f>L26*'He so chung'!$D$16/100</f>
        <v>615279.77997756412</v>
      </c>
      <c r="N26" s="232">
        <f>M26+L26</f>
        <v>3691678.6798653849</v>
      </c>
      <c r="O26" s="86">
        <f>P26+Q26</f>
        <v>41571.692307692305</v>
      </c>
      <c r="P26" s="86">
        <f t="shared" si="0"/>
        <v>34643.076923076922</v>
      </c>
      <c r="Q26" s="86">
        <f t="shared" si="1"/>
        <v>6928.6153846153838</v>
      </c>
      <c r="R26" s="233">
        <v>6.48</v>
      </c>
    </row>
    <row r="27" spans="1:18" s="220" customFormat="1" ht="16.5" customHeight="1">
      <c r="A27" s="230"/>
      <c r="B27" s="56"/>
      <c r="C27" s="55"/>
      <c r="D27" s="230" t="s">
        <v>10</v>
      </c>
      <c r="E27" s="442">
        <v>1828161.5625</v>
      </c>
      <c r="F27" s="62">
        <v>1771200</v>
      </c>
      <c r="G27" s="62">
        <f>$Q$1*10*P27</f>
        <v>0</v>
      </c>
      <c r="H27" s="62">
        <v>16419.721354166664</v>
      </c>
      <c r="I27" s="62">
        <v>431172.72000000003</v>
      </c>
      <c r="J27" s="62">
        <v>39600</v>
      </c>
      <c r="K27" s="62"/>
      <c r="L27" s="62">
        <f>SUM(E27:K27)</f>
        <v>4086554.0038541667</v>
      </c>
      <c r="M27" s="62">
        <f>L27*'He so chung'!$D$16/100</f>
        <v>817310.80077083339</v>
      </c>
      <c r="N27" s="232">
        <f>M27+L27</f>
        <v>4903864.8046249999</v>
      </c>
      <c r="O27" s="86">
        <f>P27+Q27</f>
        <v>48500.307692307688</v>
      </c>
      <c r="P27" s="86">
        <f t="shared" si="0"/>
        <v>40416.923076923071</v>
      </c>
      <c r="Q27" s="86">
        <f t="shared" si="1"/>
        <v>8083.3846153846134</v>
      </c>
      <c r="R27" s="233">
        <v>7.56</v>
      </c>
    </row>
    <row r="28" spans="1:18" s="220" customFormat="1" ht="16.5" customHeight="1">
      <c r="A28" s="230"/>
      <c r="B28" s="56"/>
      <c r="C28" s="55"/>
      <c r="D28" s="230" t="s">
        <v>11</v>
      </c>
      <c r="E28" s="442">
        <v>2089327.5</v>
      </c>
      <c r="F28" s="62">
        <v>2066400</v>
      </c>
      <c r="G28" s="62">
        <f>$Q$1*10*P28</f>
        <v>0</v>
      </c>
      <c r="H28" s="62">
        <v>20840.41556490384</v>
      </c>
      <c r="I28" s="62">
        <v>431172.72000000003</v>
      </c>
      <c r="J28" s="62">
        <v>50400.000000000007</v>
      </c>
      <c r="K28" s="62"/>
      <c r="L28" s="62">
        <f>SUM(E28:K28)</f>
        <v>4658140.6355649037</v>
      </c>
      <c r="M28" s="62">
        <f>L28*'He so chung'!$D$16/100</f>
        <v>931628.12711298082</v>
      </c>
      <c r="N28" s="232">
        <f>M28+L28</f>
        <v>5589768.7626778847</v>
      </c>
      <c r="O28" s="86">
        <f>P28+Q28</f>
        <v>55428.923076923071</v>
      </c>
      <c r="P28" s="86">
        <f t="shared" si="0"/>
        <v>46190.769230769227</v>
      </c>
      <c r="Q28" s="86">
        <f t="shared" si="1"/>
        <v>9238.1538461538457</v>
      </c>
      <c r="R28" s="233">
        <v>8.64</v>
      </c>
    </row>
    <row r="29" spans="1:18" s="220" customFormat="1" ht="16.5" customHeight="1">
      <c r="A29" s="236"/>
      <c r="B29" s="237"/>
      <c r="C29" s="55"/>
      <c r="D29" s="230"/>
      <c r="E29" s="231"/>
      <c r="F29" s="62"/>
      <c r="G29" s="62"/>
      <c r="H29" s="62"/>
      <c r="I29" s="62"/>
      <c r="J29" s="62"/>
      <c r="K29" s="62"/>
      <c r="L29" s="62"/>
      <c r="M29" s="62">
        <f>L29*'He so chung'!$D$16/100</f>
        <v>0</v>
      </c>
      <c r="N29" s="232"/>
      <c r="O29" s="86"/>
      <c r="P29" s="86"/>
      <c r="Q29" s="86"/>
      <c r="R29" s="233"/>
    </row>
    <row r="30" spans="1:18" s="220" customFormat="1" ht="16.5" customHeight="1">
      <c r="A30" s="230" t="s">
        <v>11</v>
      </c>
      <c r="B30" s="56" t="s">
        <v>429</v>
      </c>
      <c r="C30" s="55" t="s">
        <v>307</v>
      </c>
      <c r="D30" s="230" t="s">
        <v>7</v>
      </c>
      <c r="E30" s="231">
        <v>279390.93750000006</v>
      </c>
      <c r="F30" s="62">
        <v>44280</v>
      </c>
      <c r="G30" s="62">
        <f>$Q$1*10*P30</f>
        <v>0</v>
      </c>
      <c r="H30" s="62">
        <v>1599.3997395833339</v>
      </c>
      <c r="I30" s="62">
        <v>137733.48000000001</v>
      </c>
      <c r="J30" s="62">
        <v>64800</v>
      </c>
      <c r="K30" s="62"/>
      <c r="L30" s="62">
        <f>SUM(E30:K30)</f>
        <v>527803.81723958335</v>
      </c>
      <c r="M30" s="62">
        <f>L30*'He so chung'!$D$16/100</f>
        <v>105560.76344791667</v>
      </c>
      <c r="N30" s="232">
        <f>M30+L30</f>
        <v>633364.58068750007</v>
      </c>
      <c r="O30" s="86">
        <f>P30+Q30</f>
        <v>6928.6153846153838</v>
      </c>
      <c r="P30" s="86">
        <f t="shared" si="0"/>
        <v>5773.8461538461534</v>
      </c>
      <c r="Q30" s="86">
        <f t="shared" si="1"/>
        <v>1154.7692307692307</v>
      </c>
      <c r="R30" s="233">
        <v>1.08</v>
      </c>
    </row>
    <row r="31" spans="1:18" s="220" customFormat="1" ht="16.5" customHeight="1">
      <c r="A31" s="230"/>
      <c r="B31" s="77"/>
      <c r="C31" s="55"/>
      <c r="D31" s="230" t="s">
        <v>8</v>
      </c>
      <c r="E31" s="231">
        <v>351825.625</v>
      </c>
      <c r="F31" s="62">
        <v>44280</v>
      </c>
      <c r="G31" s="62">
        <f>$Q$1*10*P31</f>
        <v>0</v>
      </c>
      <c r="H31" s="62">
        <v>2091.522736378206</v>
      </c>
      <c r="I31" s="62">
        <v>137733.48000000001</v>
      </c>
      <c r="J31" s="62">
        <v>64800</v>
      </c>
      <c r="K31" s="62"/>
      <c r="L31" s="62">
        <f>SUM(E31:K31)</f>
        <v>600730.62773637823</v>
      </c>
      <c r="M31" s="62">
        <f>L31*'He so chung'!$D$16/100</f>
        <v>120146.12554727566</v>
      </c>
      <c r="N31" s="232">
        <f>M31+L31</f>
        <v>720876.75328365387</v>
      </c>
      <c r="O31" s="86">
        <f>P31+Q31</f>
        <v>8724.9230769230762</v>
      </c>
      <c r="P31" s="86">
        <f t="shared" si="0"/>
        <v>7270.7692307692305</v>
      </c>
      <c r="Q31" s="86">
        <f t="shared" si="1"/>
        <v>1454.153846153846</v>
      </c>
      <c r="R31" s="233">
        <v>1.36</v>
      </c>
    </row>
    <row r="32" spans="1:18" s="220" customFormat="1" ht="16.5" customHeight="1">
      <c r="A32" s="230"/>
      <c r="B32" s="56"/>
      <c r="C32" s="55"/>
      <c r="D32" s="230" t="s">
        <v>9</v>
      </c>
      <c r="E32" s="231">
        <v>424260.3125</v>
      </c>
      <c r="F32" s="62">
        <v>66420</v>
      </c>
      <c r="G32" s="62">
        <f>$Q$1*10*P32</f>
        <v>0</v>
      </c>
      <c r="H32" s="62">
        <v>2460.6149839743598</v>
      </c>
      <c r="I32" s="62">
        <v>137733.48000000001</v>
      </c>
      <c r="J32" s="62">
        <v>79200</v>
      </c>
      <c r="K32" s="62"/>
      <c r="L32" s="62">
        <f>SUM(E32:K32)</f>
        <v>710074.40748397436</v>
      </c>
      <c r="M32" s="62">
        <f>L32*'He so chung'!$D$16/100</f>
        <v>142014.88149679487</v>
      </c>
      <c r="N32" s="232">
        <f>M32+L32</f>
        <v>852089.28898076923</v>
      </c>
      <c r="O32" s="86">
        <f>P32+Q32</f>
        <v>10521.230769230768</v>
      </c>
      <c r="P32" s="86">
        <f t="shared" si="0"/>
        <v>8767.6923076923067</v>
      </c>
      <c r="Q32" s="86">
        <f t="shared" si="1"/>
        <v>1753.5384615384612</v>
      </c>
      <c r="R32" s="233">
        <v>1.64</v>
      </c>
    </row>
    <row r="33" spans="1:18" s="220" customFormat="1" ht="16.5" customHeight="1">
      <c r="A33" s="230"/>
      <c r="B33" s="56"/>
      <c r="C33" s="55"/>
      <c r="D33" s="230" t="s">
        <v>10</v>
      </c>
      <c r="E33" s="231">
        <v>527738.4375</v>
      </c>
      <c r="F33" s="62">
        <v>83640</v>
      </c>
      <c r="G33" s="62">
        <f>$Q$1*10*P33</f>
        <v>0</v>
      </c>
      <c r="H33" s="62">
        <v>3075.7687299679496</v>
      </c>
      <c r="I33" s="62">
        <v>137733.48000000001</v>
      </c>
      <c r="J33" s="62">
        <v>93600</v>
      </c>
      <c r="K33" s="62"/>
      <c r="L33" s="62">
        <f>SUM(E33:K33)</f>
        <v>845787.68622996798</v>
      </c>
      <c r="M33" s="62">
        <f>L33*'He so chung'!$D$16/100</f>
        <v>169157.53724599362</v>
      </c>
      <c r="N33" s="232">
        <f>M33+L33</f>
        <v>1014945.2234759616</v>
      </c>
      <c r="O33" s="86">
        <f>P33+Q33</f>
        <v>13087.384615384615</v>
      </c>
      <c r="P33" s="86">
        <f t="shared" si="0"/>
        <v>10906.153846153846</v>
      </c>
      <c r="Q33" s="86">
        <f t="shared" si="1"/>
        <v>2181.2307692307691</v>
      </c>
      <c r="R33" s="233">
        <v>2.04</v>
      </c>
    </row>
    <row r="34" spans="1:18" s="220" customFormat="1" ht="16.5" customHeight="1">
      <c r="A34" s="230"/>
      <c r="B34" s="56"/>
      <c r="C34" s="55"/>
      <c r="D34" s="230" t="s">
        <v>11</v>
      </c>
      <c r="E34" s="231">
        <v>703651.25</v>
      </c>
      <c r="F34" s="62">
        <v>83640</v>
      </c>
      <c r="G34" s="62">
        <f>$Q$1*10*P34</f>
        <v>0</v>
      </c>
      <c r="H34" s="62">
        <v>4060.0147235576933</v>
      </c>
      <c r="I34" s="62">
        <v>137733.48000000001</v>
      </c>
      <c r="J34" s="62">
        <v>104400</v>
      </c>
      <c r="K34" s="62"/>
      <c r="L34" s="62">
        <f>SUM(E34:K34)</f>
        <v>1033484.7447235577</v>
      </c>
      <c r="M34" s="62">
        <f>L34*'He so chung'!$D$16/100</f>
        <v>206696.94894471153</v>
      </c>
      <c r="N34" s="232">
        <f>M34+L34</f>
        <v>1240181.6936682693</v>
      </c>
      <c r="O34" s="86">
        <f>P34+Q34</f>
        <v>17449.846153846152</v>
      </c>
      <c r="P34" s="86">
        <f t="shared" si="0"/>
        <v>14541.538461538461</v>
      </c>
      <c r="Q34" s="86">
        <f t="shared" si="1"/>
        <v>2908.3076923076919</v>
      </c>
      <c r="R34" s="233">
        <v>2.72</v>
      </c>
    </row>
    <row r="35" spans="1:18" s="220" customFormat="1" ht="16.5" customHeight="1">
      <c r="A35" s="238"/>
      <c r="B35" s="239"/>
      <c r="C35" s="240"/>
      <c r="D35" s="241"/>
      <c r="E35" s="242"/>
      <c r="F35" s="243"/>
      <c r="G35" s="243"/>
      <c r="H35" s="243"/>
      <c r="I35" s="243"/>
      <c r="J35" s="243"/>
      <c r="K35" s="243"/>
      <c r="L35" s="243"/>
      <c r="M35" s="62">
        <f>L35*'He so chung'!$D$16/100</f>
        <v>0</v>
      </c>
      <c r="N35" s="244"/>
      <c r="O35" s="245"/>
      <c r="P35" s="86"/>
      <c r="Q35" s="86"/>
      <c r="R35" s="233"/>
    </row>
    <row r="36" spans="1:18" s="220" customFormat="1" ht="16.350000000000001" customHeight="1">
      <c r="A36" s="246" t="s">
        <v>12</v>
      </c>
      <c r="B36" s="59" t="s">
        <v>430</v>
      </c>
      <c r="C36" s="60" t="s">
        <v>307</v>
      </c>
      <c r="D36" s="246" t="s">
        <v>7</v>
      </c>
      <c r="E36" s="247">
        <v>349238.671875</v>
      </c>
      <c r="F36" s="61">
        <v>55349.999999999993</v>
      </c>
      <c r="G36" s="62">
        <f>$Q$1*10*P36</f>
        <v>0</v>
      </c>
      <c r="H36" s="61">
        <v>799.69986979166697</v>
      </c>
      <c r="I36" s="61">
        <v>137733.48000000001</v>
      </c>
      <c r="J36" s="61">
        <v>64800</v>
      </c>
      <c r="K36" s="61"/>
      <c r="L36" s="61">
        <f>SUM(E36:K36)</f>
        <v>607921.85174479173</v>
      </c>
      <c r="M36" s="62">
        <f>L36*'He so chung'!$D$16/100</f>
        <v>121584.37034895834</v>
      </c>
      <c r="N36" s="248">
        <f>M36+L36</f>
        <v>729506.22209375002</v>
      </c>
      <c r="O36" s="249">
        <f>P36+Q36</f>
        <v>8660.7692307692305</v>
      </c>
      <c r="P36" s="86">
        <f t="shared" si="0"/>
        <v>7217.3076923076924</v>
      </c>
      <c r="Q36" s="86">
        <f t="shared" si="1"/>
        <v>1443.4615384615383</v>
      </c>
      <c r="R36" s="233">
        <v>1.35</v>
      </c>
    </row>
    <row r="37" spans="1:18" s="220" customFormat="1" ht="16.350000000000001" customHeight="1">
      <c r="A37" s="230"/>
      <c r="B37" s="77"/>
      <c r="C37" s="55"/>
      <c r="D37" s="230" t="s">
        <v>8</v>
      </c>
      <c r="E37" s="231">
        <v>439782.03125000006</v>
      </c>
      <c r="F37" s="62">
        <v>55349.999999999993</v>
      </c>
      <c r="G37" s="62">
        <f>$Q$1*10*P37</f>
        <v>0</v>
      </c>
      <c r="H37" s="62">
        <v>1045.761368189103</v>
      </c>
      <c r="I37" s="62">
        <v>137733.48000000001</v>
      </c>
      <c r="J37" s="62">
        <v>64800</v>
      </c>
      <c r="K37" s="62"/>
      <c r="L37" s="62">
        <f>SUM(E37:K37)</f>
        <v>698711.27261818922</v>
      </c>
      <c r="M37" s="62">
        <f>L37*'He so chung'!$D$16/100</f>
        <v>139742.25452363785</v>
      </c>
      <c r="N37" s="232">
        <f>M37+L37</f>
        <v>838453.52714182704</v>
      </c>
      <c r="O37" s="86">
        <f>P37+Q37</f>
        <v>10906.153846153848</v>
      </c>
      <c r="P37" s="86">
        <f t="shared" si="0"/>
        <v>9088.461538461539</v>
      </c>
      <c r="Q37" s="86">
        <f t="shared" si="1"/>
        <v>1817.6923076923076</v>
      </c>
      <c r="R37" s="233">
        <v>1.7000000000000002</v>
      </c>
    </row>
    <row r="38" spans="1:18" s="220" customFormat="1" ht="16.350000000000001" customHeight="1">
      <c r="A38" s="230"/>
      <c r="B38" s="56"/>
      <c r="C38" s="55"/>
      <c r="D38" s="230" t="s">
        <v>9</v>
      </c>
      <c r="E38" s="231">
        <v>530325.39062499988</v>
      </c>
      <c r="F38" s="62">
        <v>83025</v>
      </c>
      <c r="G38" s="62">
        <f t="shared" ref="G38:G68" si="2">$Q$1*10*P38</f>
        <v>0</v>
      </c>
      <c r="H38" s="62">
        <v>1230.3074919871799</v>
      </c>
      <c r="I38" s="62">
        <v>137733.48000000001</v>
      </c>
      <c r="J38" s="62">
        <v>79200</v>
      </c>
      <c r="K38" s="62"/>
      <c r="L38" s="62">
        <f>SUM(E38:K38)</f>
        <v>831514.17811698699</v>
      </c>
      <c r="M38" s="62">
        <f>L38*'He so chung'!$D$16/100</f>
        <v>166302.8356233974</v>
      </c>
      <c r="N38" s="232">
        <f>M38+L38</f>
        <v>997817.01374038437</v>
      </c>
      <c r="O38" s="86">
        <f>P38+Q38</f>
        <v>13151.538461538459</v>
      </c>
      <c r="P38" s="86">
        <f t="shared" si="0"/>
        <v>10959.615384615383</v>
      </c>
      <c r="Q38" s="86">
        <f t="shared" si="1"/>
        <v>2191.9230769230762</v>
      </c>
      <c r="R38" s="233">
        <v>2.0499999999999998</v>
      </c>
    </row>
    <row r="39" spans="1:18" s="220" customFormat="1" ht="16.350000000000001" customHeight="1">
      <c r="A39" s="230"/>
      <c r="B39" s="56"/>
      <c r="C39" s="55"/>
      <c r="D39" s="230" t="s">
        <v>10</v>
      </c>
      <c r="E39" s="231">
        <v>659673.046875</v>
      </c>
      <c r="F39" s="62">
        <v>104550.00000000001</v>
      </c>
      <c r="G39" s="62">
        <f t="shared" si="2"/>
        <v>0</v>
      </c>
      <c r="H39" s="62">
        <v>1537.8843649839748</v>
      </c>
      <c r="I39" s="62">
        <v>137733.48000000001</v>
      </c>
      <c r="J39" s="62">
        <v>93600</v>
      </c>
      <c r="K39" s="62"/>
      <c r="L39" s="62">
        <f>SUM(E39:K39)</f>
        <v>997094.41123998398</v>
      </c>
      <c r="M39" s="62">
        <f>L39*'He so chung'!$D$16/100</f>
        <v>199418.88224799678</v>
      </c>
      <c r="N39" s="232">
        <f>M39+L39</f>
        <v>1196513.2934879807</v>
      </c>
      <c r="O39" s="86">
        <f>P39+Q39</f>
        <v>16359.230769230766</v>
      </c>
      <c r="P39" s="86">
        <f t="shared" si="0"/>
        <v>13632.692307692305</v>
      </c>
      <c r="Q39" s="86">
        <f t="shared" si="1"/>
        <v>2726.538461538461</v>
      </c>
      <c r="R39" s="233">
        <v>2.5499999999999998</v>
      </c>
    </row>
    <row r="40" spans="1:18" s="220" customFormat="1" ht="16.350000000000001" customHeight="1">
      <c r="A40" s="230"/>
      <c r="B40" s="56"/>
      <c r="C40" s="55"/>
      <c r="D40" s="230" t="s">
        <v>11</v>
      </c>
      <c r="E40" s="231">
        <v>879564.06250000012</v>
      </c>
      <c r="F40" s="62">
        <v>104550.00000000001</v>
      </c>
      <c r="G40" s="62">
        <f t="shared" si="2"/>
        <v>0</v>
      </c>
      <c r="H40" s="62">
        <v>2030.0073617788466</v>
      </c>
      <c r="I40" s="62">
        <v>137733.48000000001</v>
      </c>
      <c r="J40" s="62">
        <v>104400</v>
      </c>
      <c r="K40" s="62"/>
      <c r="L40" s="62">
        <f>SUM(E40:K40)</f>
        <v>1228277.549861779</v>
      </c>
      <c r="M40" s="62">
        <f>L40*'He so chung'!$D$16/100</f>
        <v>245655.50997235582</v>
      </c>
      <c r="N40" s="232">
        <f>M40+L40</f>
        <v>1473933.0598341348</v>
      </c>
      <c r="O40" s="86">
        <f>P40+Q40</f>
        <v>21812.307692307695</v>
      </c>
      <c r="P40" s="86">
        <f t="shared" si="0"/>
        <v>18176.923076923078</v>
      </c>
      <c r="Q40" s="86">
        <f t="shared" si="1"/>
        <v>3635.3846153846152</v>
      </c>
      <c r="R40" s="233">
        <v>3.4000000000000004</v>
      </c>
    </row>
    <row r="41" spans="1:18" s="220" customFormat="1" ht="16.350000000000001" customHeight="1">
      <c r="A41" s="236"/>
      <c r="B41" s="237"/>
      <c r="C41" s="55"/>
      <c r="D41" s="230"/>
      <c r="E41" s="231"/>
      <c r="F41" s="62"/>
      <c r="G41" s="62"/>
      <c r="H41" s="62"/>
      <c r="I41" s="62"/>
      <c r="J41" s="62"/>
      <c r="K41" s="62"/>
      <c r="L41" s="62"/>
      <c r="M41" s="62">
        <f>L41*'He so chung'!$D$16/100</f>
        <v>0</v>
      </c>
      <c r="N41" s="232"/>
      <c r="O41" s="86"/>
      <c r="P41" s="86"/>
      <c r="Q41" s="86"/>
      <c r="R41" s="233"/>
    </row>
    <row r="42" spans="1:18" s="220" customFormat="1" ht="16.350000000000001" customHeight="1">
      <c r="A42" s="230" t="s">
        <v>53</v>
      </c>
      <c r="B42" s="56" t="s">
        <v>431</v>
      </c>
      <c r="C42" s="55" t="s">
        <v>307</v>
      </c>
      <c r="D42" s="230" t="s">
        <v>7</v>
      </c>
      <c r="E42" s="231">
        <v>484973.79807692306</v>
      </c>
      <c r="F42" s="62">
        <v>34000</v>
      </c>
      <c r="G42" s="62">
        <f t="shared" si="2"/>
        <v>0</v>
      </c>
      <c r="H42" s="62">
        <v>4854.362580128206</v>
      </c>
      <c r="I42" s="62">
        <f>[3]VL_chonmoc!L31</f>
        <v>10357.200000000001</v>
      </c>
      <c r="J42" s="62">
        <v>28248</v>
      </c>
      <c r="K42" s="62"/>
      <c r="L42" s="62">
        <f>SUM(E42:K42)</f>
        <v>562433.36065705121</v>
      </c>
      <c r="M42" s="62">
        <f>L42*'He so chung'!$D$16/100</f>
        <v>112486.67213141025</v>
      </c>
      <c r="N42" s="62">
        <f>M42+L42</f>
        <v>674920.03278846142</v>
      </c>
      <c r="O42" s="86">
        <f>P42+Q42</f>
        <v>13472.307692307691</v>
      </c>
      <c r="P42" s="86">
        <f t="shared" si="0"/>
        <v>11226.923076923076</v>
      </c>
      <c r="Q42" s="86">
        <f t="shared" si="1"/>
        <v>2245.3846153846152</v>
      </c>
      <c r="R42" s="233">
        <v>2.1</v>
      </c>
    </row>
    <row r="43" spans="1:18" s="220" customFormat="1" ht="16.350000000000001" customHeight="1">
      <c r="A43" s="230"/>
      <c r="B43" s="56" t="s">
        <v>432</v>
      </c>
      <c r="C43" s="55"/>
      <c r="D43" s="230" t="s">
        <v>8</v>
      </c>
      <c r="E43" s="231">
        <v>715913.70192307688</v>
      </c>
      <c r="F43" s="62">
        <v>68000</v>
      </c>
      <c r="G43" s="62">
        <f t="shared" si="2"/>
        <v>0</v>
      </c>
      <c r="H43" s="62">
        <v>7060.8910256410272</v>
      </c>
      <c r="I43" s="62">
        <f>I42</f>
        <v>10357.200000000001</v>
      </c>
      <c r="J43" s="62">
        <v>42800</v>
      </c>
      <c r="K43" s="62"/>
      <c r="L43" s="62">
        <f>SUM(E43:K43)</f>
        <v>844131.79294871783</v>
      </c>
      <c r="M43" s="62">
        <f>L43*'He so chung'!$D$16/100</f>
        <v>168826.35858974356</v>
      </c>
      <c r="N43" s="62">
        <f>M43+L43</f>
        <v>1012958.1515384614</v>
      </c>
      <c r="O43" s="86">
        <f>P43+Q43</f>
        <v>19887.692307692305</v>
      </c>
      <c r="P43" s="86">
        <f t="shared" si="0"/>
        <v>16573.076923076922</v>
      </c>
      <c r="Q43" s="86">
        <f t="shared" si="1"/>
        <v>3314.6153846153843</v>
      </c>
      <c r="R43" s="233">
        <v>3.1</v>
      </c>
    </row>
    <row r="44" spans="1:18" s="220" customFormat="1" ht="16.350000000000001" customHeight="1">
      <c r="A44" s="230"/>
      <c r="B44" s="56"/>
      <c r="C44" s="55"/>
      <c r="D44" s="230" t="s">
        <v>9</v>
      </c>
      <c r="E44" s="231">
        <v>866024.63942307688</v>
      </c>
      <c r="F44" s="62">
        <v>68000</v>
      </c>
      <c r="G44" s="62">
        <f t="shared" si="2"/>
        <v>0</v>
      </c>
      <c r="H44" s="62">
        <v>8826.1137820512831</v>
      </c>
      <c r="I44" s="62">
        <f>I43</f>
        <v>10357.200000000001</v>
      </c>
      <c r="J44" s="62">
        <v>51360</v>
      </c>
      <c r="K44" s="62"/>
      <c r="L44" s="62">
        <f>SUM(E44:K44)</f>
        <v>1004567.9532051281</v>
      </c>
      <c r="M44" s="62">
        <f>L44*'He so chung'!$D$16/100</f>
        <v>200913.5906410256</v>
      </c>
      <c r="N44" s="62">
        <f>M44+L44</f>
        <v>1205481.5438461537</v>
      </c>
      <c r="O44" s="86">
        <f>P44+Q44</f>
        <v>24057.692307692305</v>
      </c>
      <c r="P44" s="86">
        <f t="shared" si="0"/>
        <v>20048.076923076922</v>
      </c>
      <c r="Q44" s="86">
        <f t="shared" si="1"/>
        <v>4009.6153846153838</v>
      </c>
      <c r="R44" s="233">
        <v>3.75</v>
      </c>
    </row>
    <row r="45" spans="1:18" s="220" customFormat="1" ht="16.350000000000001" customHeight="1">
      <c r="A45" s="230"/>
      <c r="B45" s="56"/>
      <c r="C45" s="55"/>
      <c r="D45" s="230" t="s">
        <v>10</v>
      </c>
      <c r="E45" s="231">
        <v>1189340.5048076923</v>
      </c>
      <c r="F45" s="62">
        <v>101000</v>
      </c>
      <c r="G45" s="62">
        <f t="shared" si="2"/>
        <v>0</v>
      </c>
      <c r="H45" s="62">
        <v>11915.253605769232</v>
      </c>
      <c r="I45" s="62">
        <f>I44</f>
        <v>10357.200000000001</v>
      </c>
      <c r="J45" s="62">
        <v>70192</v>
      </c>
      <c r="K45" s="62"/>
      <c r="L45" s="62">
        <f>SUM(E45:K45)</f>
        <v>1382804.9584134615</v>
      </c>
      <c r="M45" s="62">
        <f>L45*'He so chung'!$D$16/100</f>
        <v>276560.99168269226</v>
      </c>
      <c r="N45" s="62">
        <f>M45+L45</f>
        <v>1659365.9500961537</v>
      </c>
      <c r="O45" s="86">
        <f>P45+Q45</f>
        <v>33039.230769230766</v>
      </c>
      <c r="P45" s="86">
        <f t="shared" si="0"/>
        <v>27532.692307692309</v>
      </c>
      <c r="Q45" s="86">
        <f t="shared" si="1"/>
        <v>5506.538461538461</v>
      </c>
      <c r="R45" s="233">
        <v>5.15</v>
      </c>
    </row>
    <row r="46" spans="1:18" s="220" customFormat="1" ht="16.350000000000001" customHeight="1">
      <c r="A46" s="250"/>
      <c r="B46" s="74"/>
      <c r="C46" s="75"/>
      <c r="D46" s="250" t="s">
        <v>11</v>
      </c>
      <c r="E46" s="251">
        <v>1581938.3413461538</v>
      </c>
      <c r="F46" s="252">
        <v>135000</v>
      </c>
      <c r="G46" s="62">
        <f t="shared" si="2"/>
        <v>0</v>
      </c>
      <c r="H46" s="62">
        <v>15887.00480769231</v>
      </c>
      <c r="I46" s="252">
        <f>I45</f>
        <v>10357.200000000001</v>
      </c>
      <c r="J46" s="252">
        <v>93304</v>
      </c>
      <c r="K46" s="252"/>
      <c r="L46" s="252">
        <f>SUM(E46:K46)</f>
        <v>1836486.546153846</v>
      </c>
      <c r="M46" s="62">
        <f>L46*'He so chung'!$D$16/100</f>
        <v>367297.30923076923</v>
      </c>
      <c r="N46" s="252">
        <f>M46+L46</f>
        <v>2203783.8553846152</v>
      </c>
      <c r="O46" s="253">
        <f>P46+Q46</f>
        <v>43945.38461538461</v>
      </c>
      <c r="P46" s="86">
        <f t="shared" si="0"/>
        <v>36621.153846153844</v>
      </c>
      <c r="Q46" s="86">
        <f t="shared" si="1"/>
        <v>7324.2307692307686</v>
      </c>
      <c r="R46" s="233">
        <v>6.8500000000000005</v>
      </c>
    </row>
    <row r="47" spans="1:18" s="220" customFormat="1" ht="16.350000000000001" customHeight="1">
      <c r="A47" s="230"/>
      <c r="B47" s="56"/>
      <c r="C47" s="55"/>
      <c r="D47" s="230"/>
      <c r="E47" s="62"/>
      <c r="F47" s="62"/>
      <c r="G47" s="62"/>
      <c r="H47" s="62"/>
      <c r="I47" s="62"/>
      <c r="J47" s="62"/>
      <c r="K47" s="62"/>
      <c r="L47" s="62"/>
      <c r="M47" s="62">
        <f>L47*'He so chung'!$D$16/100</f>
        <v>0</v>
      </c>
      <c r="N47" s="62"/>
      <c r="O47" s="86"/>
      <c r="P47" s="86"/>
      <c r="Q47" s="86"/>
      <c r="R47" s="233"/>
    </row>
    <row r="48" spans="1:18" s="220" customFormat="1" ht="16.350000000000001" customHeight="1">
      <c r="A48" s="230" t="s">
        <v>54</v>
      </c>
      <c r="B48" s="56" t="s">
        <v>433</v>
      </c>
      <c r="C48" s="55" t="s">
        <v>307</v>
      </c>
      <c r="D48" s="230" t="s">
        <v>7</v>
      </c>
      <c r="E48" s="231">
        <v>83268.4375</v>
      </c>
      <c r="F48" s="62">
        <v>5535.0000000000009</v>
      </c>
      <c r="G48" s="62">
        <f t="shared" si="2"/>
        <v>0</v>
      </c>
      <c r="H48" s="62">
        <v>485.43625801282064</v>
      </c>
      <c r="I48" s="62">
        <v>10357.200000000001</v>
      </c>
      <c r="J48" s="62">
        <v>2824.8</v>
      </c>
      <c r="K48" s="62"/>
      <c r="L48" s="62">
        <f>SUM(E48:K48)</f>
        <v>102470.87375801282</v>
      </c>
      <c r="M48" s="62">
        <f>L48*'He so chung'!$D$16/100</f>
        <v>20494.174751602564</v>
      </c>
      <c r="N48" s="232">
        <f>M48+L48</f>
        <v>122965.04850961539</v>
      </c>
      <c r="O48" s="86">
        <f>P48+Q48</f>
        <v>2181.2307692307691</v>
      </c>
      <c r="P48" s="86">
        <f t="shared" si="0"/>
        <v>1817.6923076923076</v>
      </c>
      <c r="Q48" s="86">
        <f t="shared" si="1"/>
        <v>363.53846153846149</v>
      </c>
      <c r="R48" s="233">
        <v>0.34</v>
      </c>
    </row>
    <row r="49" spans="1:18" s="220" customFormat="1" ht="16.350000000000001" customHeight="1">
      <c r="A49" s="230"/>
      <c r="B49" s="56"/>
      <c r="C49" s="55"/>
      <c r="D49" s="230" t="s">
        <v>8</v>
      </c>
      <c r="E49" s="231">
        <v>100667.81250000001</v>
      </c>
      <c r="F49" s="62">
        <v>7749</v>
      </c>
      <c r="G49" s="62">
        <f t="shared" si="2"/>
        <v>0</v>
      </c>
      <c r="H49" s="62">
        <v>706.08910256410275</v>
      </c>
      <c r="I49" s="62">
        <v>10357.200000000001</v>
      </c>
      <c r="J49" s="62">
        <v>4280</v>
      </c>
      <c r="K49" s="62"/>
      <c r="L49" s="62">
        <f>SUM(E49:K49)</f>
        <v>123760.10160256411</v>
      </c>
      <c r="M49" s="62">
        <f>L49*'He so chung'!$D$16/100</f>
        <v>24752.020320512824</v>
      </c>
      <c r="N49" s="232">
        <f>M49+L49</f>
        <v>148512.12192307695</v>
      </c>
      <c r="O49" s="86">
        <f>P49+Q49</f>
        <v>2630.3076923076919</v>
      </c>
      <c r="P49" s="86">
        <f t="shared" si="0"/>
        <v>2191.9230769230767</v>
      </c>
      <c r="Q49" s="86">
        <f t="shared" si="1"/>
        <v>438.3846153846153</v>
      </c>
      <c r="R49" s="233">
        <v>0.41</v>
      </c>
    </row>
    <row r="50" spans="1:18" s="220" customFormat="1" ht="16.350000000000001" customHeight="1">
      <c r="A50" s="230"/>
      <c r="B50" s="56"/>
      <c r="C50" s="55"/>
      <c r="D50" s="230" t="s">
        <v>9</v>
      </c>
      <c r="E50" s="231">
        <v>121795.62500000001</v>
      </c>
      <c r="F50" s="62">
        <v>15498</v>
      </c>
      <c r="G50" s="62">
        <f t="shared" si="2"/>
        <v>0</v>
      </c>
      <c r="H50" s="62">
        <v>882.6113782051284</v>
      </c>
      <c r="I50" s="62">
        <v>10357.200000000001</v>
      </c>
      <c r="J50" s="62">
        <v>5136</v>
      </c>
      <c r="K50" s="62"/>
      <c r="L50" s="62">
        <f>SUM(E50:K50)</f>
        <v>153669.43637820514</v>
      </c>
      <c r="M50" s="62">
        <f>L50*'He so chung'!$D$16/100</f>
        <v>30733.887275641031</v>
      </c>
      <c r="N50" s="232">
        <f>M50+L50</f>
        <v>184403.32365384616</v>
      </c>
      <c r="O50" s="86">
        <f>P50+Q50</f>
        <v>3143.538461538461</v>
      </c>
      <c r="P50" s="86">
        <f t="shared" si="0"/>
        <v>2619.6153846153843</v>
      </c>
      <c r="Q50" s="86">
        <f t="shared" si="1"/>
        <v>523.92307692307679</v>
      </c>
      <c r="R50" s="233">
        <v>0.49</v>
      </c>
    </row>
    <row r="51" spans="1:18" s="220" customFormat="1" ht="16.350000000000001" customHeight="1">
      <c r="A51" s="230"/>
      <c r="B51" s="56"/>
      <c r="C51" s="55"/>
      <c r="D51" s="230" t="s">
        <v>10</v>
      </c>
      <c r="E51" s="231">
        <v>151623.125</v>
      </c>
      <c r="F51" s="62">
        <v>27675</v>
      </c>
      <c r="G51" s="62">
        <f t="shared" si="2"/>
        <v>0</v>
      </c>
      <c r="H51" s="62">
        <v>1191.5253605769233</v>
      </c>
      <c r="I51" s="62">
        <v>10357.200000000001</v>
      </c>
      <c r="J51" s="62">
        <v>7019.2000000000007</v>
      </c>
      <c r="K51" s="62"/>
      <c r="L51" s="62">
        <f>SUM(E51:K51)</f>
        <v>197866.05036057695</v>
      </c>
      <c r="M51" s="62">
        <f>L51*'He so chung'!$D$16/100</f>
        <v>39573.210072115391</v>
      </c>
      <c r="N51" s="232">
        <f>M51+L51</f>
        <v>237439.26043269233</v>
      </c>
      <c r="O51" s="86">
        <f>P51+Q51</f>
        <v>3913.3846153846148</v>
      </c>
      <c r="P51" s="86">
        <f t="shared" si="0"/>
        <v>3261.1538461538457</v>
      </c>
      <c r="Q51" s="86">
        <f t="shared" si="1"/>
        <v>652.23076923076906</v>
      </c>
      <c r="R51" s="233">
        <v>0.61</v>
      </c>
    </row>
    <row r="52" spans="1:18" s="220" customFormat="1" ht="16.350000000000001" customHeight="1">
      <c r="A52" s="250"/>
      <c r="B52" s="74"/>
      <c r="C52" s="75"/>
      <c r="D52" s="250" t="s">
        <v>11</v>
      </c>
      <c r="E52" s="251">
        <v>236134.375</v>
      </c>
      <c r="F52" s="252">
        <v>34440</v>
      </c>
      <c r="G52" s="62">
        <f t="shared" si="2"/>
        <v>0</v>
      </c>
      <c r="H52" s="62">
        <v>1588.700480769231</v>
      </c>
      <c r="I52" s="252">
        <v>10357.200000000001</v>
      </c>
      <c r="J52" s="252">
        <v>9330.4</v>
      </c>
      <c r="K52" s="252"/>
      <c r="L52" s="252">
        <f>SUM(E52:K52)</f>
        <v>291850.67548076925</v>
      </c>
      <c r="M52" s="62">
        <f>L52*'He so chung'!$D$16/100</f>
        <v>58370.135096153848</v>
      </c>
      <c r="N52" s="254">
        <f>M52+L52</f>
        <v>350220.81057692308</v>
      </c>
      <c r="O52" s="253">
        <f>P52+Q52</f>
        <v>6094.6153846153838</v>
      </c>
      <c r="P52" s="86">
        <f t="shared" si="0"/>
        <v>5078.8461538461534</v>
      </c>
      <c r="Q52" s="86">
        <f t="shared" si="1"/>
        <v>1015.7692307692306</v>
      </c>
      <c r="R52" s="233">
        <v>0.95</v>
      </c>
    </row>
    <row r="53" spans="1:18" s="220" customFormat="1" ht="16.350000000000001" customHeight="1">
      <c r="A53" s="236"/>
      <c r="B53" s="237"/>
      <c r="C53" s="55"/>
      <c r="D53" s="230"/>
      <c r="E53" s="62"/>
      <c r="F53" s="62"/>
      <c r="G53" s="62"/>
      <c r="H53" s="62"/>
      <c r="I53" s="62"/>
      <c r="J53" s="62"/>
      <c r="K53" s="62"/>
      <c r="L53" s="62"/>
      <c r="M53" s="62">
        <f>L53*'He so chung'!$D$16/100</f>
        <v>0</v>
      </c>
      <c r="N53" s="232"/>
      <c r="O53" s="86"/>
      <c r="P53" s="86"/>
      <c r="Q53" s="86"/>
      <c r="R53" s="233"/>
    </row>
    <row r="54" spans="1:18" s="220" customFormat="1" ht="16.350000000000001" customHeight="1">
      <c r="A54" s="230" t="s">
        <v>56</v>
      </c>
      <c r="B54" s="56" t="s">
        <v>434</v>
      </c>
      <c r="C54" s="55" t="s">
        <v>307</v>
      </c>
      <c r="D54" s="230" t="s">
        <v>7</v>
      </c>
      <c r="E54" s="231">
        <v>870581.25</v>
      </c>
      <c r="F54" s="62">
        <v>55350</v>
      </c>
      <c r="G54" s="62">
        <f t="shared" si="2"/>
        <v>0</v>
      </c>
      <c r="H54" s="62">
        <v>4854.362580128206</v>
      </c>
      <c r="I54" s="62">
        <v>10357.200000000001</v>
      </c>
      <c r="J54" s="62">
        <v>64800</v>
      </c>
      <c r="K54" s="62"/>
      <c r="L54" s="62">
        <f>SUM(E54:K54)</f>
        <v>1005942.8125801282</v>
      </c>
      <c r="M54" s="62">
        <f>L54*'He so chung'!$D$16/100</f>
        <v>201188.56251602565</v>
      </c>
      <c r="N54" s="232">
        <f>M54+L54</f>
        <v>1207131.3750961539</v>
      </c>
      <c r="O54" s="86">
        <f>P54+Q54</f>
        <v>21491.538461538461</v>
      </c>
      <c r="P54" s="86">
        <f t="shared" si="0"/>
        <v>17909.615384615383</v>
      </c>
      <c r="Q54" s="86">
        <f t="shared" si="1"/>
        <v>3581.9230769230762</v>
      </c>
      <c r="R54" s="233">
        <v>3.35</v>
      </c>
    </row>
    <row r="55" spans="1:18" s="220" customFormat="1" ht="16.350000000000001" customHeight="1">
      <c r="A55" s="230"/>
      <c r="B55" s="56"/>
      <c r="C55" s="55"/>
      <c r="D55" s="230" t="s">
        <v>8</v>
      </c>
      <c r="E55" s="231">
        <v>1052493.7500000002</v>
      </c>
      <c r="F55" s="62">
        <v>77490</v>
      </c>
      <c r="G55" s="62">
        <f t="shared" si="2"/>
        <v>0</v>
      </c>
      <c r="H55" s="62">
        <v>7060.8910256410272</v>
      </c>
      <c r="I55" s="62">
        <v>10357.200000000001</v>
      </c>
      <c r="J55" s="62">
        <v>82800</v>
      </c>
      <c r="K55" s="62"/>
      <c r="L55" s="62">
        <f>SUM(E55:K55)</f>
        <v>1230201.8410256412</v>
      </c>
      <c r="M55" s="62">
        <f>L55*'He so chung'!$D$16/100</f>
        <v>246040.36820512824</v>
      </c>
      <c r="N55" s="232">
        <f>M55+L55</f>
        <v>1476242.2092307694</v>
      </c>
      <c r="O55" s="86">
        <f>P55+Q55</f>
        <v>25982.307692307695</v>
      </c>
      <c r="P55" s="86">
        <f t="shared" si="0"/>
        <v>21651.923076923078</v>
      </c>
      <c r="Q55" s="86">
        <f t="shared" si="1"/>
        <v>4330.3846153846152</v>
      </c>
      <c r="R55" s="233">
        <v>4.0500000000000007</v>
      </c>
    </row>
    <row r="56" spans="1:18" s="220" customFormat="1" ht="16.350000000000001" customHeight="1">
      <c r="A56" s="230"/>
      <c r="B56" s="56"/>
      <c r="C56" s="55"/>
      <c r="D56" s="230" t="s">
        <v>9</v>
      </c>
      <c r="E56" s="231">
        <v>1273387.5000000002</v>
      </c>
      <c r="F56" s="62">
        <v>154980</v>
      </c>
      <c r="G56" s="62">
        <f t="shared" si="2"/>
        <v>0</v>
      </c>
      <c r="H56" s="62">
        <v>8826.1137820512831</v>
      </c>
      <c r="I56" s="62">
        <v>10357.200000000001</v>
      </c>
      <c r="J56" s="62">
        <v>97200</v>
      </c>
      <c r="K56" s="62"/>
      <c r="L56" s="62">
        <f>SUM(E56:K56)</f>
        <v>1544750.8137820514</v>
      </c>
      <c r="M56" s="62">
        <f>L56*'He so chung'!$D$16/100</f>
        <v>308950.16275641025</v>
      </c>
      <c r="N56" s="232">
        <f>M56+L56</f>
        <v>1853700.9765384616</v>
      </c>
      <c r="O56" s="86">
        <f>P56+Q56</f>
        <v>31435.384615384617</v>
      </c>
      <c r="P56" s="86">
        <f t="shared" si="0"/>
        <v>26196.153846153848</v>
      </c>
      <c r="Q56" s="86">
        <f t="shared" si="1"/>
        <v>5239.2307692307686</v>
      </c>
      <c r="R56" s="233">
        <v>4.9000000000000004</v>
      </c>
    </row>
    <row r="57" spans="1:18" s="220" customFormat="1" ht="16.350000000000001" customHeight="1">
      <c r="A57" s="230"/>
      <c r="B57" s="56"/>
      <c r="C57" s="55"/>
      <c r="D57" s="230" t="s">
        <v>10</v>
      </c>
      <c r="E57" s="231">
        <v>1585237.5</v>
      </c>
      <c r="F57" s="62">
        <v>276750</v>
      </c>
      <c r="G57" s="62">
        <f t="shared" si="2"/>
        <v>0</v>
      </c>
      <c r="H57" s="62">
        <v>11915.253605769232</v>
      </c>
      <c r="I57" s="62">
        <v>10357.200000000001</v>
      </c>
      <c r="J57" s="62">
        <v>122400.00000000001</v>
      </c>
      <c r="K57" s="62"/>
      <c r="L57" s="62">
        <f>SUM(E57:K57)</f>
        <v>2006659.9536057692</v>
      </c>
      <c r="M57" s="62">
        <f>L57*'He so chung'!$D$16/100</f>
        <v>401331.99072115385</v>
      </c>
      <c r="N57" s="232">
        <f>M57+L57</f>
        <v>2407991.9443269232</v>
      </c>
      <c r="O57" s="86">
        <f>P57+Q57</f>
        <v>39133.846153846149</v>
      </c>
      <c r="P57" s="86">
        <f t="shared" si="0"/>
        <v>32611.538461538457</v>
      </c>
      <c r="Q57" s="86">
        <f t="shared" si="1"/>
        <v>6522.3076923076906</v>
      </c>
      <c r="R57" s="233">
        <v>6.1</v>
      </c>
    </row>
    <row r="58" spans="1:18" s="220" customFormat="1" ht="16.350000000000001" customHeight="1">
      <c r="A58" s="250"/>
      <c r="B58" s="74"/>
      <c r="C58" s="75"/>
      <c r="D58" s="250" t="s">
        <v>11</v>
      </c>
      <c r="E58" s="251">
        <v>2468812.5</v>
      </c>
      <c r="F58" s="252">
        <v>344400</v>
      </c>
      <c r="G58" s="62">
        <f t="shared" si="2"/>
        <v>0</v>
      </c>
      <c r="H58" s="62">
        <v>15887.00480769231</v>
      </c>
      <c r="I58" s="252">
        <v>10357.200000000001</v>
      </c>
      <c r="J58" s="252">
        <v>129600</v>
      </c>
      <c r="K58" s="252"/>
      <c r="L58" s="252">
        <f>SUM(E58:K58)</f>
        <v>2969056.7048076927</v>
      </c>
      <c r="M58" s="62">
        <f>L58*'He so chung'!$D$16/100</f>
        <v>593811.3409615386</v>
      </c>
      <c r="N58" s="254">
        <f>M58+L58</f>
        <v>3562868.0457692314</v>
      </c>
      <c r="O58" s="253">
        <f>P58+Q58</f>
        <v>60946.153846153837</v>
      </c>
      <c r="P58" s="86">
        <f t="shared" si="0"/>
        <v>50788.461538461532</v>
      </c>
      <c r="Q58" s="86">
        <f t="shared" si="1"/>
        <v>10157.692307692307</v>
      </c>
      <c r="R58" s="233">
        <v>9.5</v>
      </c>
    </row>
    <row r="59" spans="1:18" s="220" customFormat="1" ht="16.350000000000001" customHeight="1">
      <c r="A59" s="236"/>
      <c r="B59" s="237"/>
      <c r="C59" s="55"/>
      <c r="D59" s="230"/>
      <c r="E59" s="62"/>
      <c r="F59" s="62"/>
      <c r="G59" s="62"/>
      <c r="H59" s="62"/>
      <c r="I59" s="62"/>
      <c r="J59" s="62"/>
      <c r="K59" s="62"/>
      <c r="L59" s="62"/>
      <c r="M59" s="62">
        <f>L59*'He so chung'!$D$16/100</f>
        <v>0</v>
      </c>
      <c r="N59" s="232"/>
      <c r="O59" s="86"/>
      <c r="P59" s="86"/>
      <c r="Q59" s="86"/>
      <c r="R59" s="233"/>
    </row>
    <row r="60" spans="1:18" s="220" customFormat="1" ht="16.350000000000001" customHeight="1">
      <c r="A60" s="246" t="s">
        <v>57</v>
      </c>
      <c r="B60" s="59" t="s">
        <v>435</v>
      </c>
      <c r="C60" s="60" t="s">
        <v>307</v>
      </c>
      <c r="D60" s="246"/>
      <c r="E60" s="247">
        <v>284529.4615384615</v>
      </c>
      <c r="F60" s="61"/>
      <c r="G60" s="62">
        <f t="shared" si="2"/>
        <v>0</v>
      </c>
      <c r="H60" s="61">
        <v>2177.6431250000001</v>
      </c>
      <c r="I60" s="61">
        <v>120733.20000000001</v>
      </c>
      <c r="J60" s="61">
        <v>1320</v>
      </c>
      <c r="K60" s="61"/>
      <c r="L60" s="61">
        <f>SUM(E60:K60)</f>
        <v>408760.30466346152</v>
      </c>
      <c r="M60" s="62">
        <f>L60*'He so chung'!$D$16/100</f>
        <v>81752.060932692315</v>
      </c>
      <c r="N60" s="248">
        <f>M60+L60</f>
        <v>490512.36559615383</v>
      </c>
      <c r="O60" s="249">
        <f>P60+Q60</f>
        <v>9238.1538461538439</v>
      </c>
      <c r="P60" s="86">
        <f t="shared" si="0"/>
        <v>7698.4615384615372</v>
      </c>
      <c r="Q60" s="86">
        <f t="shared" si="1"/>
        <v>1539.6923076923074</v>
      </c>
      <c r="R60" s="233">
        <v>1.44</v>
      </c>
    </row>
    <row r="61" spans="1:18" s="220" customFormat="1" ht="16.350000000000001" customHeight="1">
      <c r="A61" s="230"/>
      <c r="B61" s="56"/>
      <c r="C61" s="55"/>
      <c r="D61" s="230"/>
      <c r="E61" s="62"/>
      <c r="F61" s="62"/>
      <c r="G61" s="62"/>
      <c r="H61" s="62"/>
      <c r="I61" s="62"/>
      <c r="J61" s="62"/>
      <c r="K61" s="62"/>
      <c r="L61" s="62"/>
      <c r="M61" s="62">
        <f>L61*'He so chung'!$D$16/100</f>
        <v>0</v>
      </c>
      <c r="N61" s="232"/>
      <c r="O61" s="86"/>
      <c r="P61" s="86"/>
      <c r="Q61" s="86"/>
      <c r="R61" s="233"/>
    </row>
    <row r="62" spans="1:18" s="220" customFormat="1" ht="16.350000000000001" customHeight="1">
      <c r="A62" s="246" t="s">
        <v>58</v>
      </c>
      <c r="B62" s="59" t="s">
        <v>436</v>
      </c>
      <c r="C62" s="60" t="s">
        <v>307</v>
      </c>
      <c r="D62" s="246"/>
      <c r="E62" s="247">
        <v>19758.990384615387</v>
      </c>
      <c r="F62" s="61"/>
      <c r="G62" s="62">
        <f t="shared" si="2"/>
        <v>0</v>
      </c>
      <c r="H62" s="61">
        <v>1306.585875</v>
      </c>
      <c r="I62" s="61"/>
      <c r="J62" s="61">
        <v>132</v>
      </c>
      <c r="K62" s="61"/>
      <c r="L62" s="61">
        <f>SUM(E62:K62)</f>
        <v>21197.576259615387</v>
      </c>
      <c r="M62" s="62">
        <f>L62*'He so chung'!$D$16/100</f>
        <v>4239.5152519230778</v>
      </c>
      <c r="N62" s="248">
        <f>M62+L62</f>
        <v>25437.091511538463</v>
      </c>
      <c r="O62" s="249">
        <f>P62+Q62</f>
        <v>641.53846153846155</v>
      </c>
      <c r="P62" s="86">
        <f t="shared" si="0"/>
        <v>534.61538461538464</v>
      </c>
      <c r="Q62" s="86">
        <f t="shared" si="1"/>
        <v>106.92307692307691</v>
      </c>
      <c r="R62" s="233">
        <v>0.1</v>
      </c>
    </row>
    <row r="63" spans="1:18" s="220" customFormat="1" ht="16.350000000000001" customHeight="1">
      <c r="A63" s="230"/>
      <c r="B63" s="56"/>
      <c r="C63" s="55"/>
      <c r="D63" s="230"/>
      <c r="E63" s="62"/>
      <c r="F63" s="62"/>
      <c r="G63" s="62"/>
      <c r="H63" s="62"/>
      <c r="I63" s="62"/>
      <c r="J63" s="62"/>
      <c r="K63" s="62"/>
      <c r="L63" s="62"/>
      <c r="M63" s="62">
        <f>L63*'He so chung'!$D$16/100</f>
        <v>0</v>
      </c>
      <c r="N63" s="232"/>
      <c r="O63" s="86"/>
      <c r="P63" s="86"/>
      <c r="Q63" s="86"/>
      <c r="R63" s="233"/>
    </row>
    <row r="64" spans="1:18" s="220" customFormat="1" ht="16.350000000000001" customHeight="1">
      <c r="A64" s="246" t="s">
        <v>59</v>
      </c>
      <c r="B64" s="59" t="s">
        <v>437</v>
      </c>
      <c r="C64" s="60" t="s">
        <v>307</v>
      </c>
      <c r="D64" s="246"/>
      <c r="E64" s="247">
        <v>309380</v>
      </c>
      <c r="F64" s="61"/>
      <c r="G64" s="62">
        <f t="shared" si="2"/>
        <v>0</v>
      </c>
      <c r="H64" s="61">
        <v>2177.6431250000001</v>
      </c>
      <c r="I64" s="61">
        <v>45025.200000000004</v>
      </c>
      <c r="J64" s="61">
        <v>4488</v>
      </c>
      <c r="K64" s="61"/>
      <c r="L64" s="61">
        <f>SUM(E64:K64)</f>
        <v>361070.84312500001</v>
      </c>
      <c r="M64" s="62">
        <f>L64*'He so chung'!$D$16/100</f>
        <v>72214.168625000006</v>
      </c>
      <c r="N64" s="248">
        <f>M64+L64</f>
        <v>433285.01175000001</v>
      </c>
      <c r="O64" s="249">
        <f>P64+Q64</f>
        <v>9366.4615384615372</v>
      </c>
      <c r="P64" s="86">
        <f t="shared" si="0"/>
        <v>7805.3846153846143</v>
      </c>
      <c r="Q64" s="86">
        <f t="shared" si="1"/>
        <v>1561.0769230769229</v>
      </c>
      <c r="R64" s="233">
        <v>1.46</v>
      </c>
    </row>
    <row r="65" spans="1:18" s="220" customFormat="1" ht="16.350000000000001" customHeight="1">
      <c r="A65" s="230"/>
      <c r="B65" s="56"/>
      <c r="C65" s="55"/>
      <c r="D65" s="230"/>
      <c r="E65" s="62"/>
      <c r="F65" s="62"/>
      <c r="G65" s="62"/>
      <c r="H65" s="62"/>
      <c r="I65" s="62"/>
      <c r="J65" s="62"/>
      <c r="K65" s="62"/>
      <c r="L65" s="62"/>
      <c r="M65" s="62">
        <f>L65*'He so chung'!$D$16/100</f>
        <v>0</v>
      </c>
      <c r="N65" s="232"/>
      <c r="O65" s="86"/>
      <c r="P65" s="86"/>
      <c r="Q65" s="86"/>
      <c r="R65" s="233"/>
    </row>
    <row r="66" spans="1:18" s="220" customFormat="1" ht="16.350000000000001" customHeight="1">
      <c r="A66" s="246" t="s">
        <v>438</v>
      </c>
      <c r="B66" s="59" t="s">
        <v>439</v>
      </c>
      <c r="C66" s="60" t="s">
        <v>307</v>
      </c>
      <c r="D66" s="246"/>
      <c r="E66" s="247">
        <v>207845.91346153844</v>
      </c>
      <c r="F66" s="61"/>
      <c r="G66" s="62">
        <f t="shared" si="2"/>
        <v>0</v>
      </c>
      <c r="H66" s="61"/>
      <c r="I66" s="61"/>
      <c r="J66" s="61"/>
      <c r="K66" s="61"/>
      <c r="L66" s="61">
        <f>SUM(E66:K66)</f>
        <v>207845.91346153844</v>
      </c>
      <c r="M66" s="62">
        <f>L66*'He so chung'!$D$16/100</f>
        <v>41569.182692307688</v>
      </c>
      <c r="N66" s="248">
        <f>M66+L66</f>
        <v>249415.09615384613</v>
      </c>
      <c r="O66" s="249">
        <f>P66+Q66</f>
        <v>5773.8461538461534</v>
      </c>
      <c r="P66" s="86">
        <f t="shared" si="0"/>
        <v>4811.538461538461</v>
      </c>
      <c r="Q66" s="86">
        <f t="shared" si="1"/>
        <v>962.30769230769204</v>
      </c>
      <c r="R66" s="233">
        <v>0.89999999999999991</v>
      </c>
    </row>
    <row r="67" spans="1:18" s="220" customFormat="1" ht="16.350000000000001" customHeight="1">
      <c r="A67" s="230"/>
      <c r="B67" s="56"/>
      <c r="C67" s="55"/>
      <c r="D67" s="230"/>
      <c r="E67" s="62"/>
      <c r="F67" s="62"/>
      <c r="G67" s="62"/>
      <c r="H67" s="62"/>
      <c r="I67" s="62"/>
      <c r="J67" s="62"/>
      <c r="K67" s="62"/>
      <c r="L67" s="62"/>
      <c r="M67" s="62">
        <f>L67*'He so chung'!$D$16/100</f>
        <v>0</v>
      </c>
      <c r="N67" s="232"/>
      <c r="O67" s="86"/>
      <c r="P67" s="86"/>
      <c r="Q67" s="86"/>
      <c r="R67" s="233"/>
    </row>
    <row r="68" spans="1:18" s="220" customFormat="1" ht="16.350000000000001" customHeight="1">
      <c r="A68" s="230" t="s">
        <v>440</v>
      </c>
      <c r="B68" s="56" t="s">
        <v>441</v>
      </c>
      <c r="C68" s="55"/>
      <c r="D68" s="230"/>
      <c r="E68" s="62">
        <v>233887.49999999997</v>
      </c>
      <c r="F68" s="62"/>
      <c r="G68" s="62">
        <f t="shared" si="2"/>
        <v>0</v>
      </c>
      <c r="H68" s="62"/>
      <c r="I68" s="62"/>
      <c r="J68" s="62"/>
      <c r="K68" s="62"/>
      <c r="L68" s="62">
        <f>SUM(E68:K68)</f>
        <v>233887.49999999997</v>
      </c>
      <c r="M68" s="62">
        <f>L68*'He so chung'!$D$16/100</f>
        <v>46777.499999999993</v>
      </c>
      <c r="N68" s="232">
        <f>M68+L68</f>
        <v>280664.99999999994</v>
      </c>
      <c r="O68" s="86">
        <f>P68+Q68</f>
        <v>5773.8461538461534</v>
      </c>
      <c r="P68" s="86">
        <f t="shared" si="0"/>
        <v>4811.538461538461</v>
      </c>
      <c r="Q68" s="86">
        <f t="shared" si="1"/>
        <v>962.30769230769204</v>
      </c>
      <c r="R68" s="233">
        <v>0.89999999999999991</v>
      </c>
    </row>
    <row r="69" spans="1:18" s="220" customFormat="1" ht="16.350000000000001" customHeight="1">
      <c r="A69" s="241"/>
      <c r="B69" s="255"/>
      <c r="C69" s="240"/>
      <c r="D69" s="241"/>
      <c r="E69" s="243"/>
      <c r="F69" s="243"/>
      <c r="G69" s="243"/>
      <c r="H69" s="243"/>
      <c r="I69" s="243"/>
      <c r="J69" s="243"/>
      <c r="K69" s="243"/>
      <c r="L69" s="243"/>
      <c r="M69" s="243"/>
      <c r="N69" s="244"/>
      <c r="O69" s="245"/>
      <c r="P69" s="245"/>
      <c r="Q69" s="245"/>
      <c r="R69" s="256"/>
    </row>
    <row r="70" spans="1:18" s="259" customFormat="1" ht="16.5" customHeight="1">
      <c r="A70" s="508" t="s">
        <v>2</v>
      </c>
      <c r="B70" s="511" t="s">
        <v>442</v>
      </c>
      <c r="C70" s="514" t="s">
        <v>307</v>
      </c>
      <c r="D70" s="257" t="s">
        <v>7</v>
      </c>
      <c r="E70" s="258">
        <f t="shared" ref="E70:R70" si="3">E6+E54+E$64+E$68</f>
        <v>2924629.375</v>
      </c>
      <c r="F70" s="258">
        <f t="shared" si="3"/>
        <v>354240</v>
      </c>
      <c r="G70" s="258">
        <f t="shared" si="3"/>
        <v>0</v>
      </c>
      <c r="H70" s="258">
        <f t="shared" si="3"/>
        <v>18413.792003205126</v>
      </c>
      <c r="I70" s="258">
        <f t="shared" si="3"/>
        <v>237287.88000000003</v>
      </c>
      <c r="J70" s="258">
        <f t="shared" si="3"/>
        <v>134088</v>
      </c>
      <c r="K70" s="258">
        <f t="shared" si="3"/>
        <v>0</v>
      </c>
      <c r="L70" s="258">
        <f t="shared" si="3"/>
        <v>3668659.0470032054</v>
      </c>
      <c r="M70" s="258">
        <f t="shared" si="3"/>
        <v>733731.80940064113</v>
      </c>
      <c r="N70" s="258">
        <f t="shared" si="3"/>
        <v>4402390.8564038463</v>
      </c>
      <c r="O70" s="258">
        <f t="shared" si="3"/>
        <v>74097.692307692298</v>
      </c>
      <c r="P70" s="258">
        <f t="shared" si="3"/>
        <v>61748.076923076922</v>
      </c>
      <c r="Q70" s="258">
        <f t="shared" si="3"/>
        <v>12349.615384615383</v>
      </c>
      <c r="R70" s="258">
        <f t="shared" si="3"/>
        <v>11.549999999999999</v>
      </c>
    </row>
    <row r="71" spans="1:18" s="259" customFormat="1" ht="16.5" customHeight="1">
      <c r="A71" s="509"/>
      <c r="B71" s="512"/>
      <c r="C71" s="515"/>
      <c r="D71" s="260" t="s">
        <v>8</v>
      </c>
      <c r="E71" s="261">
        <f t="shared" ref="E71:R71" si="4">E7+E55+E$64+E$68</f>
        <v>3603236.875</v>
      </c>
      <c r="F71" s="261">
        <f t="shared" si="4"/>
        <v>476010</v>
      </c>
      <c r="G71" s="261">
        <f t="shared" si="4"/>
        <v>0</v>
      </c>
      <c r="H71" s="261">
        <f t="shared" si="4"/>
        <v>23465.767023237178</v>
      </c>
      <c r="I71" s="261">
        <f t="shared" si="4"/>
        <v>237287.88000000003</v>
      </c>
      <c r="J71" s="261">
        <f t="shared" si="4"/>
        <v>170088</v>
      </c>
      <c r="K71" s="261">
        <f t="shared" si="4"/>
        <v>0</v>
      </c>
      <c r="L71" s="261">
        <f t="shared" si="4"/>
        <v>4510088.5220232373</v>
      </c>
      <c r="M71" s="261">
        <f t="shared" si="4"/>
        <v>902017.70440464746</v>
      </c>
      <c r="N71" s="261">
        <f t="shared" si="4"/>
        <v>5412106.2264278848</v>
      </c>
      <c r="O71" s="261">
        <f t="shared" si="4"/>
        <v>90906</v>
      </c>
      <c r="P71" s="261">
        <f t="shared" si="4"/>
        <v>75755</v>
      </c>
      <c r="Q71" s="261">
        <f t="shared" si="4"/>
        <v>15150.999999999996</v>
      </c>
      <c r="R71" s="261">
        <f t="shared" si="4"/>
        <v>14.17</v>
      </c>
    </row>
    <row r="72" spans="1:18" s="259" customFormat="1" ht="16.5" customHeight="1">
      <c r="A72" s="509"/>
      <c r="B72" s="512"/>
      <c r="C72" s="515"/>
      <c r="D72" s="260" t="s">
        <v>9</v>
      </c>
      <c r="E72" s="261">
        <f t="shared" ref="E72:R72" si="5">E8+E56+E$64+E$68</f>
        <v>4413955.9375</v>
      </c>
      <c r="F72" s="261">
        <f t="shared" si="5"/>
        <v>653130</v>
      </c>
      <c r="G72" s="261">
        <f t="shared" si="5"/>
        <v>0</v>
      </c>
      <c r="H72" s="261">
        <f t="shared" si="5"/>
        <v>29973.400737179483</v>
      </c>
      <c r="I72" s="261">
        <f t="shared" si="5"/>
        <v>237287.88000000003</v>
      </c>
      <c r="J72" s="261">
        <f t="shared" si="5"/>
        <v>198888</v>
      </c>
      <c r="K72" s="261">
        <f t="shared" si="5"/>
        <v>0</v>
      </c>
      <c r="L72" s="261">
        <f t="shared" si="5"/>
        <v>5533235.2182371784</v>
      </c>
      <c r="M72" s="261">
        <f t="shared" si="5"/>
        <v>1106647.0436474357</v>
      </c>
      <c r="N72" s="261">
        <f t="shared" si="5"/>
        <v>6639882.2618846148</v>
      </c>
      <c r="O72" s="261">
        <f t="shared" si="5"/>
        <v>110986.15384615384</v>
      </c>
      <c r="P72" s="261">
        <f t="shared" si="5"/>
        <v>92488.461538461532</v>
      </c>
      <c r="Q72" s="261">
        <f t="shared" si="5"/>
        <v>18497.692307692301</v>
      </c>
      <c r="R72" s="261">
        <f t="shared" si="5"/>
        <v>17.299999999999997</v>
      </c>
    </row>
    <row r="73" spans="1:18" s="259" customFormat="1" ht="16.5" customHeight="1">
      <c r="A73" s="509"/>
      <c r="B73" s="512"/>
      <c r="C73" s="515"/>
      <c r="D73" s="262" t="s">
        <v>10</v>
      </c>
      <c r="E73" s="261">
        <f t="shared" ref="E73:R73" si="6">E9+E57+E$64+E$68</f>
        <v>5563978.75</v>
      </c>
      <c r="F73" s="261">
        <f t="shared" si="6"/>
        <v>924960</v>
      </c>
      <c r="G73" s="261">
        <f t="shared" si="6"/>
        <v>0</v>
      </c>
      <c r="H73" s="261">
        <f t="shared" si="6"/>
        <v>38753.433709935896</v>
      </c>
      <c r="I73" s="261">
        <f t="shared" si="6"/>
        <v>237287.88000000003</v>
      </c>
      <c r="J73" s="261">
        <f t="shared" si="6"/>
        <v>249288.00000000003</v>
      </c>
      <c r="K73" s="261">
        <f t="shared" si="6"/>
        <v>0</v>
      </c>
      <c r="L73" s="261">
        <f t="shared" si="6"/>
        <v>7014268.0637099361</v>
      </c>
      <c r="M73" s="261">
        <f t="shared" si="6"/>
        <v>1402853.6127419872</v>
      </c>
      <c r="N73" s="261">
        <f t="shared" si="6"/>
        <v>8417121.6764519233</v>
      </c>
      <c r="O73" s="261">
        <f t="shared" si="6"/>
        <v>139470.4615384615</v>
      </c>
      <c r="P73" s="261">
        <f t="shared" si="6"/>
        <v>116225.3846153846</v>
      </c>
      <c r="Q73" s="261">
        <f t="shared" si="6"/>
        <v>23245.076923076915</v>
      </c>
      <c r="R73" s="261">
        <f t="shared" si="6"/>
        <v>21.74</v>
      </c>
    </row>
    <row r="74" spans="1:18" s="259" customFormat="1" ht="16.5" customHeight="1">
      <c r="A74" s="510"/>
      <c r="B74" s="513"/>
      <c r="C74" s="516"/>
      <c r="D74" s="263" t="s">
        <v>11</v>
      </c>
      <c r="E74" s="264">
        <f t="shared" ref="E74:R74" si="7">E10+E58+E$64+E$68</f>
        <v>7368509.0625</v>
      </c>
      <c r="F74" s="264">
        <f t="shared" si="7"/>
        <v>1191870</v>
      </c>
      <c r="G74" s="264">
        <f t="shared" si="7"/>
        <v>0</v>
      </c>
      <c r="H74" s="264">
        <f t="shared" si="7"/>
        <v>49364.560252403848</v>
      </c>
      <c r="I74" s="264">
        <f t="shared" si="7"/>
        <v>237287.88000000003</v>
      </c>
      <c r="J74" s="264">
        <f t="shared" si="7"/>
        <v>263688</v>
      </c>
      <c r="K74" s="264">
        <f t="shared" si="7"/>
        <v>0</v>
      </c>
      <c r="L74" s="264">
        <f t="shared" si="7"/>
        <v>9110719.5027524047</v>
      </c>
      <c r="M74" s="264">
        <f t="shared" si="7"/>
        <v>1822143.9005504809</v>
      </c>
      <c r="N74" s="264">
        <f t="shared" si="7"/>
        <v>10932863.403302886</v>
      </c>
      <c r="O74" s="264">
        <f t="shared" si="7"/>
        <v>184121.53846153844</v>
      </c>
      <c r="P74" s="264">
        <f t="shared" si="7"/>
        <v>153434.6153846154</v>
      </c>
      <c r="Q74" s="264">
        <f t="shared" si="7"/>
        <v>30686.923076923074</v>
      </c>
      <c r="R74" s="264">
        <f t="shared" si="7"/>
        <v>28.7</v>
      </c>
    </row>
    <row r="75" spans="1:18" s="259" customFormat="1" ht="3" customHeight="1">
      <c r="A75" s="265"/>
      <c r="B75" s="266"/>
      <c r="C75" s="266"/>
      <c r="D75" s="267"/>
      <c r="O75" s="268"/>
      <c r="P75" s="268"/>
      <c r="Q75" s="268"/>
      <c r="R75" s="269"/>
    </row>
    <row r="76" spans="1:18" s="259" customFormat="1" ht="18" customHeight="1">
      <c r="A76" s="508" t="s">
        <v>3</v>
      </c>
      <c r="B76" s="511" t="s">
        <v>443</v>
      </c>
      <c r="C76" s="514" t="s">
        <v>307</v>
      </c>
      <c r="D76" s="257" t="s">
        <v>7</v>
      </c>
      <c r="E76" s="258">
        <f t="shared" ref="E76:R76" si="8">E18+E54+E$64+E$68</f>
        <v>1960828.8341346155</v>
      </c>
      <c r="F76" s="258">
        <f t="shared" si="8"/>
        <v>112350</v>
      </c>
      <c r="G76" s="258">
        <f t="shared" si="8"/>
        <v>0</v>
      </c>
      <c r="H76" s="258">
        <f t="shared" si="8"/>
        <v>10446.541594551283</v>
      </c>
      <c r="I76" s="258">
        <f t="shared" si="8"/>
        <v>68149.728000000003</v>
      </c>
      <c r="J76" s="258">
        <f t="shared" si="8"/>
        <v>98088</v>
      </c>
      <c r="K76" s="258">
        <f t="shared" si="8"/>
        <v>0</v>
      </c>
      <c r="L76" s="258">
        <f t="shared" si="8"/>
        <v>2249863.1037291666</v>
      </c>
      <c r="M76" s="258">
        <f t="shared" si="8"/>
        <v>449972.62074583332</v>
      </c>
      <c r="N76" s="258">
        <f t="shared" si="8"/>
        <v>2699835.7244750001</v>
      </c>
      <c r="O76" s="258">
        <f t="shared" si="8"/>
        <v>51258.923076923078</v>
      </c>
      <c r="P76" s="258">
        <f t="shared" si="8"/>
        <v>42715.769230769227</v>
      </c>
      <c r="Q76" s="258">
        <f t="shared" si="8"/>
        <v>8543.1538461538439</v>
      </c>
      <c r="R76" s="258">
        <f t="shared" si="8"/>
        <v>7.99</v>
      </c>
    </row>
    <row r="77" spans="1:18" s="259" customFormat="1" ht="18" customHeight="1">
      <c r="A77" s="509"/>
      <c r="B77" s="512"/>
      <c r="C77" s="515"/>
      <c r="D77" s="260" t="s">
        <v>8</v>
      </c>
      <c r="E77" s="261">
        <f t="shared" ref="E77:R77" si="9">E19+E55+E$64+E$68</f>
        <v>2229106.6105769235</v>
      </c>
      <c r="F77" s="261">
        <f t="shared" si="9"/>
        <v>143490</v>
      </c>
      <c r="G77" s="261">
        <f t="shared" si="9"/>
        <v>0</v>
      </c>
      <c r="H77" s="261">
        <f t="shared" si="9"/>
        <v>13506.704012419874</v>
      </c>
      <c r="I77" s="261">
        <f t="shared" si="9"/>
        <v>68149.728000000003</v>
      </c>
      <c r="J77" s="261">
        <f t="shared" si="9"/>
        <v>116088</v>
      </c>
      <c r="K77" s="261">
        <f t="shared" si="9"/>
        <v>0</v>
      </c>
      <c r="L77" s="261">
        <f t="shared" si="9"/>
        <v>2570341.0425893432</v>
      </c>
      <c r="M77" s="261">
        <f t="shared" si="9"/>
        <v>514068.20851786865</v>
      </c>
      <c r="N77" s="261">
        <f t="shared" si="9"/>
        <v>3084409.2511072117</v>
      </c>
      <c r="O77" s="261">
        <f t="shared" si="9"/>
        <v>58059.230769230773</v>
      </c>
      <c r="P77" s="261">
        <f t="shared" si="9"/>
        <v>48382.692307692312</v>
      </c>
      <c r="Q77" s="261">
        <f t="shared" si="9"/>
        <v>9676.538461538461</v>
      </c>
      <c r="R77" s="261">
        <f t="shared" si="9"/>
        <v>9.0500000000000025</v>
      </c>
    </row>
    <row r="78" spans="1:18" s="259" customFormat="1" ht="18" customHeight="1">
      <c r="A78" s="509"/>
      <c r="B78" s="512"/>
      <c r="C78" s="515"/>
      <c r="D78" s="260" t="s">
        <v>9</v>
      </c>
      <c r="E78" s="261">
        <f t="shared" ref="E78:R78" si="10">E20+E56+E$64+E$68</f>
        <v>2593942.4879807695</v>
      </c>
      <c r="F78" s="261">
        <f t="shared" si="10"/>
        <v>235980</v>
      </c>
      <c r="G78" s="261">
        <f t="shared" si="10"/>
        <v>0</v>
      </c>
      <c r="H78" s="261">
        <f t="shared" si="10"/>
        <v>16694.650056089744</v>
      </c>
      <c r="I78" s="261">
        <f t="shared" si="10"/>
        <v>68149.728000000003</v>
      </c>
      <c r="J78" s="261">
        <f t="shared" si="10"/>
        <v>134088</v>
      </c>
      <c r="K78" s="261">
        <f t="shared" si="10"/>
        <v>0</v>
      </c>
      <c r="L78" s="261">
        <f t="shared" si="10"/>
        <v>3048854.8660368593</v>
      </c>
      <c r="M78" s="261">
        <f t="shared" si="10"/>
        <v>609770.97320737178</v>
      </c>
      <c r="N78" s="261">
        <f t="shared" si="10"/>
        <v>3658625.8392442311</v>
      </c>
      <c r="O78" s="261">
        <f t="shared" si="10"/>
        <v>67361.538461538454</v>
      </c>
      <c r="P78" s="261">
        <f t="shared" si="10"/>
        <v>56134.61538461539</v>
      </c>
      <c r="Q78" s="261">
        <f t="shared" si="10"/>
        <v>11226.923076923074</v>
      </c>
      <c r="R78" s="261">
        <f t="shared" si="10"/>
        <v>10.500000000000002</v>
      </c>
    </row>
    <row r="79" spans="1:18" s="259" customFormat="1" ht="18" customHeight="1">
      <c r="A79" s="509"/>
      <c r="B79" s="512"/>
      <c r="C79" s="515"/>
      <c r="D79" s="262" t="s">
        <v>10</v>
      </c>
      <c r="E79" s="261">
        <f t="shared" ref="E79:R79" si="11">E21+E57+E$64+E$68</f>
        <v>3049734.6153846155</v>
      </c>
      <c r="F79" s="261">
        <f t="shared" si="11"/>
        <v>372750</v>
      </c>
      <c r="G79" s="261">
        <f t="shared" si="11"/>
        <v>0</v>
      </c>
      <c r="H79" s="261">
        <f t="shared" si="11"/>
        <v>21491.05782451923</v>
      </c>
      <c r="I79" s="261">
        <f t="shared" si="11"/>
        <v>68149.728000000003</v>
      </c>
      <c r="J79" s="261">
        <f t="shared" si="11"/>
        <v>166488</v>
      </c>
      <c r="K79" s="261">
        <f t="shared" si="11"/>
        <v>0</v>
      </c>
      <c r="L79" s="261">
        <f t="shared" si="11"/>
        <v>3678613.4012091351</v>
      </c>
      <c r="M79" s="261">
        <f t="shared" si="11"/>
        <v>735722.68024182704</v>
      </c>
      <c r="N79" s="261">
        <f t="shared" si="11"/>
        <v>4414336.0814509615</v>
      </c>
      <c r="O79" s="261">
        <f t="shared" si="11"/>
        <v>78909.230769230751</v>
      </c>
      <c r="P79" s="261">
        <f t="shared" si="11"/>
        <v>65757.692307692298</v>
      </c>
      <c r="Q79" s="261">
        <f t="shared" si="11"/>
        <v>13151.538461538457</v>
      </c>
      <c r="R79" s="261">
        <f t="shared" si="11"/>
        <v>12.299999999999999</v>
      </c>
    </row>
    <row r="80" spans="1:18" s="259" customFormat="1" ht="18" customHeight="1">
      <c r="A80" s="510"/>
      <c r="B80" s="513"/>
      <c r="C80" s="516"/>
      <c r="D80" s="263" t="s">
        <v>11</v>
      </c>
      <c r="E80" s="264">
        <f t="shared" ref="E80:R80" si="12">E22+E58+E$64+E$68</f>
        <v>4077251.742788462</v>
      </c>
      <c r="F80" s="264">
        <f t="shared" si="12"/>
        <v>455400</v>
      </c>
      <c r="G80" s="264">
        <f t="shared" si="12"/>
        <v>0</v>
      </c>
      <c r="H80" s="264">
        <f t="shared" si="12"/>
        <v>27454.621628605768</v>
      </c>
      <c r="I80" s="264">
        <f t="shared" si="12"/>
        <v>68149.728000000003</v>
      </c>
      <c r="J80" s="264">
        <f t="shared" si="12"/>
        <v>184488</v>
      </c>
      <c r="K80" s="264">
        <f t="shared" si="12"/>
        <v>0</v>
      </c>
      <c r="L80" s="264">
        <f t="shared" si="12"/>
        <v>4812744.0924170678</v>
      </c>
      <c r="M80" s="264">
        <f t="shared" si="12"/>
        <v>962548.81848341366</v>
      </c>
      <c r="N80" s="264">
        <f t="shared" si="12"/>
        <v>5775292.910900481</v>
      </c>
      <c r="O80" s="264">
        <f t="shared" si="12"/>
        <v>104570.76923076922</v>
      </c>
      <c r="P80" s="264">
        <f t="shared" si="12"/>
        <v>87142.307692307688</v>
      </c>
      <c r="Q80" s="264">
        <f t="shared" si="12"/>
        <v>17428.461538461535</v>
      </c>
      <c r="R80" s="264">
        <f t="shared" si="12"/>
        <v>16.3</v>
      </c>
    </row>
    <row r="81" spans="1:18" s="259" customFormat="1" ht="3" customHeight="1">
      <c r="A81" s="265"/>
      <c r="B81" s="266"/>
      <c r="C81" s="266"/>
      <c r="D81" s="267"/>
      <c r="O81" s="268"/>
      <c r="P81" s="268"/>
      <c r="Q81" s="268"/>
      <c r="R81" s="269"/>
    </row>
    <row r="82" spans="1:18" s="259" customFormat="1" ht="16.5" customHeight="1">
      <c r="A82" s="508" t="s">
        <v>444</v>
      </c>
      <c r="B82" s="511" t="s">
        <v>445</v>
      </c>
      <c r="C82" s="514" t="s">
        <v>307</v>
      </c>
      <c r="D82" s="257" t="s">
        <v>7</v>
      </c>
      <c r="E82" s="258">
        <f t="shared" ref="E82:R82" si="13">E6+E24+E54+E$64+E$68</f>
        <v>4230459.0625</v>
      </c>
      <c r="F82" s="258">
        <f t="shared" si="13"/>
        <v>944640</v>
      </c>
      <c r="G82" s="258">
        <f t="shared" si="13"/>
        <v>0</v>
      </c>
      <c r="H82" s="258">
        <f t="shared" si="13"/>
        <v>26623.652680288462</v>
      </c>
      <c r="I82" s="258">
        <f t="shared" si="13"/>
        <v>668460.6</v>
      </c>
      <c r="J82" s="258">
        <f t="shared" si="13"/>
        <v>162888</v>
      </c>
      <c r="K82" s="258">
        <f t="shared" si="13"/>
        <v>0</v>
      </c>
      <c r="L82" s="258">
        <f t="shared" si="13"/>
        <v>6033071.3151802886</v>
      </c>
      <c r="M82" s="258">
        <f t="shared" si="13"/>
        <v>1206614.2630360578</v>
      </c>
      <c r="N82" s="258">
        <f t="shared" si="13"/>
        <v>7239685.578216346</v>
      </c>
      <c r="O82" s="258">
        <f t="shared" si="13"/>
        <v>108740.76923076922</v>
      </c>
      <c r="P82" s="258">
        <f t="shared" si="13"/>
        <v>90617.307692307688</v>
      </c>
      <c r="Q82" s="258">
        <f t="shared" si="13"/>
        <v>18123.461538461535</v>
      </c>
      <c r="R82" s="258">
        <f t="shared" si="13"/>
        <v>16.95</v>
      </c>
    </row>
    <row r="83" spans="1:18" s="259" customFormat="1" ht="16.5" customHeight="1">
      <c r="A83" s="509"/>
      <c r="B83" s="512"/>
      <c r="C83" s="515"/>
      <c r="D83" s="260" t="s">
        <v>8</v>
      </c>
      <c r="E83" s="261">
        <f t="shared" ref="E83:R83" si="14">E7+E25+E55+E$64+E$68</f>
        <v>5015467.5</v>
      </c>
      <c r="F83" s="261">
        <f t="shared" si="14"/>
        <v>1250910</v>
      </c>
      <c r="G83" s="261">
        <f t="shared" si="14"/>
        <v>0</v>
      </c>
      <c r="H83" s="261">
        <f t="shared" si="14"/>
        <v>34201.738677884612</v>
      </c>
      <c r="I83" s="261">
        <f t="shared" si="14"/>
        <v>668460.6</v>
      </c>
      <c r="J83" s="261">
        <f t="shared" si="14"/>
        <v>198888</v>
      </c>
      <c r="K83" s="261">
        <f t="shared" si="14"/>
        <v>0</v>
      </c>
      <c r="L83" s="261">
        <f t="shared" si="14"/>
        <v>7167927.8386778841</v>
      </c>
      <c r="M83" s="261">
        <f t="shared" si="14"/>
        <v>1433585.567735577</v>
      </c>
      <c r="N83" s="261">
        <f t="shared" si="14"/>
        <v>8601513.406413462</v>
      </c>
      <c r="O83" s="261">
        <f t="shared" si="14"/>
        <v>128371.84615384613</v>
      </c>
      <c r="P83" s="261">
        <f t="shared" si="14"/>
        <v>106976.53846153844</v>
      </c>
      <c r="Q83" s="261">
        <f t="shared" si="14"/>
        <v>21395.307692307688</v>
      </c>
      <c r="R83" s="261">
        <f t="shared" si="14"/>
        <v>20.009999999999998</v>
      </c>
    </row>
    <row r="84" spans="1:18" s="259" customFormat="1" ht="16.5" customHeight="1">
      <c r="A84" s="509"/>
      <c r="B84" s="512"/>
      <c r="C84" s="515"/>
      <c r="D84" s="260" t="s">
        <v>9</v>
      </c>
      <c r="E84" s="261">
        <f t="shared" ref="E84:R84" si="15">E8+E26+E56+E$64+E$68</f>
        <v>5980951.5625</v>
      </c>
      <c r="F84" s="261">
        <f t="shared" si="15"/>
        <v>1686330</v>
      </c>
      <c r="G84" s="261">
        <f t="shared" si="15"/>
        <v>0</v>
      </c>
      <c r="H84" s="261">
        <f t="shared" si="15"/>
        <v>42603.955624999995</v>
      </c>
      <c r="I84" s="261">
        <f t="shared" si="15"/>
        <v>668460.6</v>
      </c>
      <c r="J84" s="261">
        <f t="shared" si="15"/>
        <v>231288</v>
      </c>
      <c r="K84" s="261">
        <f t="shared" si="15"/>
        <v>0</v>
      </c>
      <c r="L84" s="261">
        <f t="shared" si="15"/>
        <v>8609634.1181249991</v>
      </c>
      <c r="M84" s="261">
        <f t="shared" si="15"/>
        <v>1721926.823625</v>
      </c>
      <c r="N84" s="261">
        <f t="shared" si="15"/>
        <v>10331560.941749999</v>
      </c>
      <c r="O84" s="261">
        <f t="shared" si="15"/>
        <v>152557.84615384616</v>
      </c>
      <c r="P84" s="261">
        <f t="shared" si="15"/>
        <v>127131.53846153844</v>
      </c>
      <c r="Q84" s="261">
        <f t="shared" si="15"/>
        <v>25426.307692307688</v>
      </c>
      <c r="R84" s="261">
        <f t="shared" si="15"/>
        <v>23.78</v>
      </c>
    </row>
    <row r="85" spans="1:18" s="259" customFormat="1" ht="16.5" customHeight="1">
      <c r="A85" s="509"/>
      <c r="B85" s="512"/>
      <c r="C85" s="515"/>
      <c r="D85" s="262" t="s">
        <v>10</v>
      </c>
      <c r="E85" s="261">
        <f t="shared" ref="E85:R85" si="16">E9+E27+E57+E$64+E$68</f>
        <v>7392140.3125</v>
      </c>
      <c r="F85" s="261">
        <f t="shared" si="16"/>
        <v>2696160</v>
      </c>
      <c r="G85" s="261">
        <f t="shared" si="16"/>
        <v>0</v>
      </c>
      <c r="H85" s="261">
        <f t="shared" si="16"/>
        <v>55173.155064102568</v>
      </c>
      <c r="I85" s="261">
        <f t="shared" si="16"/>
        <v>668460.6</v>
      </c>
      <c r="J85" s="261">
        <f t="shared" si="16"/>
        <v>288888</v>
      </c>
      <c r="K85" s="261">
        <f t="shared" si="16"/>
        <v>0</v>
      </c>
      <c r="L85" s="261">
        <f t="shared" si="16"/>
        <v>11100822.067564104</v>
      </c>
      <c r="M85" s="261">
        <f t="shared" si="16"/>
        <v>2220164.4135128208</v>
      </c>
      <c r="N85" s="261">
        <f t="shared" si="16"/>
        <v>13320986.481076924</v>
      </c>
      <c r="O85" s="261">
        <f t="shared" si="16"/>
        <v>187970.76923076922</v>
      </c>
      <c r="P85" s="261">
        <f t="shared" si="16"/>
        <v>156642.30769230769</v>
      </c>
      <c r="Q85" s="261">
        <f t="shared" si="16"/>
        <v>31328.461538461532</v>
      </c>
      <c r="R85" s="261">
        <f t="shared" si="16"/>
        <v>29.299999999999997</v>
      </c>
    </row>
    <row r="86" spans="1:18" s="259" customFormat="1" ht="16.5" customHeight="1">
      <c r="A86" s="510"/>
      <c r="B86" s="513"/>
      <c r="C86" s="516"/>
      <c r="D86" s="263" t="s">
        <v>11</v>
      </c>
      <c r="E86" s="264">
        <f t="shared" ref="E86:R86" si="17">E10+E28+E58+E$64+E$68</f>
        <v>9457836.5625</v>
      </c>
      <c r="F86" s="264">
        <f t="shared" si="17"/>
        <v>3258270</v>
      </c>
      <c r="G86" s="264">
        <f t="shared" si="17"/>
        <v>0</v>
      </c>
      <c r="H86" s="264">
        <f t="shared" si="17"/>
        <v>70204.975817307684</v>
      </c>
      <c r="I86" s="264">
        <f t="shared" si="17"/>
        <v>668460.6</v>
      </c>
      <c r="J86" s="264">
        <f t="shared" si="17"/>
        <v>314088</v>
      </c>
      <c r="K86" s="264">
        <f t="shared" si="17"/>
        <v>0</v>
      </c>
      <c r="L86" s="264">
        <f t="shared" si="17"/>
        <v>13768860.138317309</v>
      </c>
      <c r="M86" s="264">
        <f t="shared" si="17"/>
        <v>2753772.0276634619</v>
      </c>
      <c r="N86" s="264">
        <f t="shared" si="17"/>
        <v>16522632.165980771</v>
      </c>
      <c r="O86" s="264">
        <f t="shared" si="17"/>
        <v>239550.46153846153</v>
      </c>
      <c r="P86" s="264">
        <f t="shared" si="17"/>
        <v>199625.38461538462</v>
      </c>
      <c r="Q86" s="264">
        <f t="shared" si="17"/>
        <v>39925.076923076922</v>
      </c>
      <c r="R86" s="264">
        <f t="shared" si="17"/>
        <v>37.340000000000003</v>
      </c>
    </row>
    <row r="87" spans="1:18" s="259" customFormat="1" ht="3" customHeight="1">
      <c r="A87" s="265"/>
      <c r="B87" s="266"/>
      <c r="C87" s="266"/>
      <c r="D87" s="267"/>
      <c r="O87" s="268"/>
      <c r="P87" s="268"/>
      <c r="Q87" s="268"/>
      <c r="R87" s="269"/>
    </row>
    <row r="88" spans="1:18" s="259" customFormat="1" ht="18" customHeight="1">
      <c r="A88" s="508" t="s">
        <v>446</v>
      </c>
      <c r="B88" s="511" t="s">
        <v>447</v>
      </c>
      <c r="C88" s="514" t="s">
        <v>307</v>
      </c>
      <c r="D88" s="257" t="s">
        <v>7</v>
      </c>
      <c r="E88" s="258">
        <f t="shared" ref="E88:R88" si="18">E6+E42+E48+E$60+E$62+E$66</f>
        <v>2591157.2259615385</v>
      </c>
      <c r="F88" s="258">
        <f t="shared" si="18"/>
        <v>338425</v>
      </c>
      <c r="G88" s="258">
        <f t="shared" si="18"/>
        <v>0</v>
      </c>
      <c r="H88" s="258">
        <f t="shared" si="18"/>
        <v>20205.814136217949</v>
      </c>
      <c r="I88" s="258">
        <f t="shared" si="18"/>
        <v>323353.08000000007</v>
      </c>
      <c r="J88" s="258">
        <f t="shared" si="18"/>
        <v>97324.800000000003</v>
      </c>
      <c r="K88" s="258">
        <f t="shared" si="18"/>
        <v>0</v>
      </c>
      <c r="L88" s="258">
        <f t="shared" si="18"/>
        <v>3370465.9200977567</v>
      </c>
      <c r="M88" s="258">
        <f t="shared" si="18"/>
        <v>674093.18401955138</v>
      </c>
      <c r="N88" s="258">
        <f t="shared" si="18"/>
        <v>4044559.1041173073</v>
      </c>
      <c r="O88" s="258">
        <f t="shared" si="18"/>
        <v>68772.923076923063</v>
      </c>
      <c r="P88" s="258">
        <f t="shared" si="18"/>
        <v>57310.76923076922</v>
      </c>
      <c r="Q88" s="258">
        <f t="shared" si="18"/>
        <v>11462.153846153842</v>
      </c>
      <c r="R88" s="258">
        <f t="shared" si="18"/>
        <v>10.719999999999999</v>
      </c>
    </row>
    <row r="89" spans="1:18" s="259" customFormat="1" ht="18" customHeight="1">
      <c r="A89" s="509"/>
      <c r="B89" s="512"/>
      <c r="C89" s="515"/>
      <c r="D89" s="260" t="s">
        <v>8</v>
      </c>
      <c r="E89" s="261">
        <f t="shared" ref="E89:R89" si="19">E7+E43+E49+E$60+E$62+E$66</f>
        <v>3336191.5048076925</v>
      </c>
      <c r="F89" s="261">
        <f t="shared" si="19"/>
        <v>474269</v>
      </c>
      <c r="G89" s="261">
        <f t="shared" si="19"/>
        <v>0</v>
      </c>
      <c r="H89" s="261">
        <f t="shared" si="19"/>
        <v>25478.442000801282</v>
      </c>
      <c r="I89" s="261">
        <f t="shared" si="19"/>
        <v>323353.08000000007</v>
      </c>
      <c r="J89" s="261">
        <f t="shared" si="19"/>
        <v>131332</v>
      </c>
      <c r="K89" s="261">
        <f t="shared" si="19"/>
        <v>0</v>
      </c>
      <c r="L89" s="261">
        <f t="shared" si="19"/>
        <v>4290624.0268084928</v>
      </c>
      <c r="M89" s="261">
        <f t="shared" si="19"/>
        <v>858124.80536169885</v>
      </c>
      <c r="N89" s="261">
        <f t="shared" si="19"/>
        <v>5148748.8321701922</v>
      </c>
      <c r="O89" s="261">
        <f t="shared" si="19"/>
        <v>87954.923076923063</v>
      </c>
      <c r="P89" s="261">
        <f t="shared" si="19"/>
        <v>73295.76923076922</v>
      </c>
      <c r="Q89" s="261">
        <f t="shared" si="19"/>
        <v>14659.153846153842</v>
      </c>
      <c r="R89" s="261">
        <f t="shared" si="19"/>
        <v>13.709999999999999</v>
      </c>
    </row>
    <row r="90" spans="1:18" s="259" customFormat="1" ht="18" customHeight="1">
      <c r="A90" s="509"/>
      <c r="B90" s="512"/>
      <c r="C90" s="515"/>
      <c r="D90" s="260" t="s">
        <v>9</v>
      </c>
      <c r="E90" s="261">
        <f t="shared" ref="E90:R90" si="20">E8+E44+E50+E$60+E$62+E$66</f>
        <v>4097255.567307692</v>
      </c>
      <c r="F90" s="261">
        <f t="shared" si="20"/>
        <v>581648</v>
      </c>
      <c r="G90" s="261">
        <f t="shared" si="20"/>
        <v>0</v>
      </c>
      <c r="H90" s="261">
        <f t="shared" si="20"/>
        <v>32162.597990384613</v>
      </c>
      <c r="I90" s="261">
        <f t="shared" si="20"/>
        <v>323353.08000000007</v>
      </c>
      <c r="J90" s="261">
        <f t="shared" si="20"/>
        <v>155148</v>
      </c>
      <c r="K90" s="261">
        <f t="shared" si="20"/>
        <v>0</v>
      </c>
      <c r="L90" s="261">
        <f t="shared" si="20"/>
        <v>5189567.2452980764</v>
      </c>
      <c r="M90" s="261">
        <f t="shared" si="20"/>
        <v>1037913.4490596154</v>
      </c>
      <c r="N90" s="261">
        <f t="shared" si="20"/>
        <v>6227480.6943576913</v>
      </c>
      <c r="O90" s="261">
        <f t="shared" si="20"/>
        <v>107265.23076923078</v>
      </c>
      <c r="P90" s="261">
        <f t="shared" si="20"/>
        <v>89387.692307692312</v>
      </c>
      <c r="Q90" s="261">
        <f t="shared" si="20"/>
        <v>17877.538461538457</v>
      </c>
      <c r="R90" s="261">
        <f t="shared" si="20"/>
        <v>16.72</v>
      </c>
    </row>
    <row r="91" spans="1:18" s="259" customFormat="1" ht="18" customHeight="1">
      <c r="A91" s="509"/>
      <c r="B91" s="512"/>
      <c r="C91" s="515"/>
      <c r="D91" s="262" t="s">
        <v>10</v>
      </c>
      <c r="E91" s="261">
        <f t="shared" ref="E91:R91" si="21">E9+E45+E51+E$60+E$62+E$66</f>
        <v>5288571.745192307</v>
      </c>
      <c r="F91" s="261">
        <f t="shared" si="21"/>
        <v>776885</v>
      </c>
      <c r="G91" s="261">
        <f t="shared" si="21"/>
        <v>0</v>
      </c>
      <c r="H91" s="261">
        <f t="shared" si="21"/>
        <v>41251.544945512818</v>
      </c>
      <c r="I91" s="261">
        <f t="shared" si="21"/>
        <v>323353.08000000007</v>
      </c>
      <c r="J91" s="261">
        <f t="shared" si="21"/>
        <v>201063.2</v>
      </c>
      <c r="K91" s="261">
        <f t="shared" si="21"/>
        <v>0</v>
      </c>
      <c r="L91" s="261">
        <f t="shared" si="21"/>
        <v>6631124.5701378211</v>
      </c>
      <c r="M91" s="261">
        <f t="shared" si="21"/>
        <v>1326224.9140275642</v>
      </c>
      <c r="N91" s="261">
        <f t="shared" si="21"/>
        <v>7957349.4841653844</v>
      </c>
      <c r="O91" s="261">
        <f t="shared" si="21"/>
        <v>137802.4615384615</v>
      </c>
      <c r="P91" s="261">
        <f t="shared" si="21"/>
        <v>114835.3846153846</v>
      </c>
      <c r="Q91" s="261">
        <f t="shared" si="21"/>
        <v>22967.076923076918</v>
      </c>
      <c r="R91" s="261">
        <f t="shared" si="21"/>
        <v>21.48</v>
      </c>
    </row>
    <row r="92" spans="1:18" s="259" customFormat="1" ht="18" customHeight="1">
      <c r="A92" s="510"/>
      <c r="B92" s="513"/>
      <c r="C92" s="516"/>
      <c r="D92" s="263" t="s">
        <v>11</v>
      </c>
      <c r="E92" s="264">
        <f t="shared" ref="E92:R92" si="22">E10+E46+E52+E$60+E$62+E$66</f>
        <v>6686636.144230769</v>
      </c>
      <c r="F92" s="264">
        <f t="shared" si="22"/>
        <v>1016910</v>
      </c>
      <c r="G92" s="264">
        <f t="shared" si="22"/>
        <v>0</v>
      </c>
      <c r="H92" s="264">
        <f t="shared" si="22"/>
        <v>52259.846608173073</v>
      </c>
      <c r="I92" s="264">
        <f t="shared" si="22"/>
        <v>323353.08000000007</v>
      </c>
      <c r="J92" s="264">
        <f t="shared" si="22"/>
        <v>233686.39999999999</v>
      </c>
      <c r="K92" s="264">
        <f t="shared" si="22"/>
        <v>0</v>
      </c>
      <c r="L92" s="264">
        <f t="shared" si="22"/>
        <v>8312845.4708389426</v>
      </c>
      <c r="M92" s="264">
        <f t="shared" si="22"/>
        <v>1662569.094167789</v>
      </c>
      <c r="N92" s="264">
        <f t="shared" si="22"/>
        <v>9975414.5650067311</v>
      </c>
      <c r="O92" s="264">
        <f t="shared" si="22"/>
        <v>173728.61538461538</v>
      </c>
      <c r="P92" s="264">
        <f t="shared" si="22"/>
        <v>144773.84615384613</v>
      </c>
      <c r="Q92" s="264">
        <f t="shared" si="22"/>
        <v>28954.76923076923</v>
      </c>
      <c r="R92" s="264">
        <f t="shared" si="22"/>
        <v>27.080000000000002</v>
      </c>
    </row>
    <row r="93" spans="1:18" s="259" customFormat="1" ht="3" customHeight="1">
      <c r="A93" s="265"/>
      <c r="B93" s="266"/>
      <c r="C93" s="266"/>
      <c r="D93" s="267"/>
      <c r="O93" s="268"/>
      <c r="P93" s="268"/>
      <c r="Q93" s="268"/>
      <c r="R93" s="269"/>
    </row>
    <row r="94" spans="1:18" s="259" customFormat="1" ht="18" customHeight="1">
      <c r="A94" s="508" t="s">
        <v>448</v>
      </c>
      <c r="B94" s="511" t="s">
        <v>449</v>
      </c>
      <c r="C94" s="514" t="s">
        <v>307</v>
      </c>
      <c r="D94" s="257" t="s">
        <v>7</v>
      </c>
      <c r="E94" s="258">
        <f t="shared" ref="E94:R94" si="23">E18+E42+E48+E$60+E$62+E$66</f>
        <v>1627356.685096154</v>
      </c>
      <c r="F94" s="258">
        <f t="shared" si="23"/>
        <v>96535</v>
      </c>
      <c r="G94" s="258">
        <f t="shared" si="23"/>
        <v>0</v>
      </c>
      <c r="H94" s="258">
        <f t="shared" si="23"/>
        <v>12238.563727564104</v>
      </c>
      <c r="I94" s="258">
        <f t="shared" si="23"/>
        <v>154214.92800000001</v>
      </c>
      <c r="J94" s="258">
        <f t="shared" si="23"/>
        <v>61324.800000000003</v>
      </c>
      <c r="K94" s="258">
        <f t="shared" si="23"/>
        <v>0</v>
      </c>
      <c r="L94" s="258">
        <f t="shared" si="23"/>
        <v>1951669.9768237178</v>
      </c>
      <c r="M94" s="258">
        <f t="shared" si="23"/>
        <v>390333.99536474358</v>
      </c>
      <c r="N94" s="258">
        <f t="shared" si="23"/>
        <v>2342003.9721884616</v>
      </c>
      <c r="O94" s="258">
        <f t="shared" si="23"/>
        <v>45934.153846153844</v>
      </c>
      <c r="P94" s="258">
        <f t="shared" si="23"/>
        <v>38278.461538461532</v>
      </c>
      <c r="Q94" s="258">
        <f t="shared" si="23"/>
        <v>7655.6923076923076</v>
      </c>
      <c r="R94" s="258">
        <f t="shared" si="23"/>
        <v>7.16</v>
      </c>
    </row>
    <row r="95" spans="1:18" s="259" customFormat="1" ht="18" customHeight="1">
      <c r="A95" s="509"/>
      <c r="B95" s="512"/>
      <c r="C95" s="515"/>
      <c r="D95" s="260" t="s">
        <v>8</v>
      </c>
      <c r="E95" s="261">
        <f t="shared" ref="E95:R95" si="24">E19+E43+E49+E$60+E$62+E$66</f>
        <v>1962061.2403846155</v>
      </c>
      <c r="F95" s="261">
        <f t="shared" si="24"/>
        <v>141749</v>
      </c>
      <c r="G95" s="261">
        <f t="shared" si="24"/>
        <v>0</v>
      </c>
      <c r="H95" s="261">
        <f t="shared" si="24"/>
        <v>15519.378989983978</v>
      </c>
      <c r="I95" s="261">
        <f t="shared" si="24"/>
        <v>154214.92800000001</v>
      </c>
      <c r="J95" s="261">
        <f t="shared" si="24"/>
        <v>77332</v>
      </c>
      <c r="K95" s="261">
        <f t="shared" si="24"/>
        <v>0</v>
      </c>
      <c r="L95" s="261">
        <f t="shared" si="24"/>
        <v>2350876.5473745996</v>
      </c>
      <c r="M95" s="261">
        <f t="shared" si="24"/>
        <v>470175.30947491986</v>
      </c>
      <c r="N95" s="261">
        <f t="shared" si="24"/>
        <v>2821051.8568495191</v>
      </c>
      <c r="O95" s="261">
        <f t="shared" si="24"/>
        <v>55108.153846153844</v>
      </c>
      <c r="P95" s="261">
        <f t="shared" si="24"/>
        <v>45923.461538461539</v>
      </c>
      <c r="Q95" s="261">
        <f t="shared" si="24"/>
        <v>9184.6923076923067</v>
      </c>
      <c r="R95" s="261">
        <f t="shared" si="24"/>
        <v>8.59</v>
      </c>
    </row>
    <row r="96" spans="1:18" s="259" customFormat="1" ht="18" customHeight="1">
      <c r="A96" s="509"/>
      <c r="B96" s="512"/>
      <c r="C96" s="515"/>
      <c r="D96" s="260" t="s">
        <v>9</v>
      </c>
      <c r="E96" s="261">
        <f t="shared" ref="E96:R96" si="25">E20+E44+E50+E$60+E$62+E$66</f>
        <v>2277242.1177884615</v>
      </c>
      <c r="F96" s="261">
        <f t="shared" si="25"/>
        <v>164498</v>
      </c>
      <c r="G96" s="261">
        <f t="shared" si="25"/>
        <v>0</v>
      </c>
      <c r="H96" s="261">
        <f t="shared" si="25"/>
        <v>18883.847309294873</v>
      </c>
      <c r="I96" s="261">
        <f t="shared" si="25"/>
        <v>154214.92800000001</v>
      </c>
      <c r="J96" s="261">
        <f t="shared" si="25"/>
        <v>90348</v>
      </c>
      <c r="K96" s="261">
        <f t="shared" si="25"/>
        <v>0</v>
      </c>
      <c r="L96" s="261">
        <f t="shared" si="25"/>
        <v>2705186.8930977564</v>
      </c>
      <c r="M96" s="261">
        <f t="shared" si="25"/>
        <v>541037.37861955119</v>
      </c>
      <c r="N96" s="261">
        <f t="shared" si="25"/>
        <v>3246224.2717173072</v>
      </c>
      <c r="O96" s="261">
        <f t="shared" si="25"/>
        <v>63640.615384615376</v>
      </c>
      <c r="P96" s="261">
        <f t="shared" si="25"/>
        <v>53033.846153846149</v>
      </c>
      <c r="Q96" s="261">
        <f t="shared" si="25"/>
        <v>10606.769230769229</v>
      </c>
      <c r="R96" s="261">
        <f t="shared" si="25"/>
        <v>9.92</v>
      </c>
    </row>
    <row r="97" spans="1:18" s="259" customFormat="1" ht="18" customHeight="1">
      <c r="A97" s="509"/>
      <c r="B97" s="512"/>
      <c r="C97" s="515"/>
      <c r="D97" s="262" t="s">
        <v>10</v>
      </c>
      <c r="E97" s="261">
        <f t="shared" ref="E97:R97" si="26">E21+E45+E51+E$60+E$62+E$66</f>
        <v>2774327.6105769235</v>
      </c>
      <c r="F97" s="261">
        <f t="shared" si="26"/>
        <v>224675</v>
      </c>
      <c r="G97" s="261">
        <f t="shared" si="26"/>
        <v>0</v>
      </c>
      <c r="H97" s="261">
        <f t="shared" si="26"/>
        <v>23989.169060096156</v>
      </c>
      <c r="I97" s="261">
        <f t="shared" si="26"/>
        <v>154214.92800000001</v>
      </c>
      <c r="J97" s="261">
        <f t="shared" si="26"/>
        <v>118263.2</v>
      </c>
      <c r="K97" s="261">
        <f t="shared" si="26"/>
        <v>0</v>
      </c>
      <c r="L97" s="261">
        <f t="shared" si="26"/>
        <v>3295469.9076370196</v>
      </c>
      <c r="M97" s="261">
        <f t="shared" si="26"/>
        <v>659093.98152740393</v>
      </c>
      <c r="N97" s="261">
        <f t="shared" si="26"/>
        <v>3954563.8891644226</v>
      </c>
      <c r="O97" s="261">
        <f t="shared" si="26"/>
        <v>77241.23076923078</v>
      </c>
      <c r="P97" s="261">
        <f t="shared" si="26"/>
        <v>64367.692307692305</v>
      </c>
      <c r="Q97" s="261">
        <f t="shared" si="26"/>
        <v>12873.538461538457</v>
      </c>
      <c r="R97" s="261">
        <f t="shared" si="26"/>
        <v>12.04</v>
      </c>
    </row>
    <row r="98" spans="1:18" s="259" customFormat="1" ht="18" customHeight="1">
      <c r="A98" s="510"/>
      <c r="B98" s="513"/>
      <c r="C98" s="516"/>
      <c r="D98" s="263" t="s">
        <v>11</v>
      </c>
      <c r="E98" s="264">
        <f t="shared" ref="E98:R98" si="27">E22+E46+E52+E$60+E$62+E$66</f>
        <v>3395378.824519231</v>
      </c>
      <c r="F98" s="264">
        <f t="shared" si="27"/>
        <v>280440</v>
      </c>
      <c r="G98" s="264">
        <f t="shared" si="27"/>
        <v>0</v>
      </c>
      <c r="H98" s="264">
        <f t="shared" si="27"/>
        <v>30349.907984375001</v>
      </c>
      <c r="I98" s="264">
        <f t="shared" si="27"/>
        <v>154214.92800000001</v>
      </c>
      <c r="J98" s="264">
        <f t="shared" si="27"/>
        <v>154486.39999999999</v>
      </c>
      <c r="K98" s="264">
        <f t="shared" si="27"/>
        <v>0</v>
      </c>
      <c r="L98" s="264">
        <f t="shared" si="27"/>
        <v>4014870.0605036058</v>
      </c>
      <c r="M98" s="264">
        <f t="shared" si="27"/>
        <v>802974.01210072124</v>
      </c>
      <c r="N98" s="264">
        <f t="shared" si="27"/>
        <v>4817844.0726043265</v>
      </c>
      <c r="O98" s="264">
        <f t="shared" si="27"/>
        <v>94177.846153846171</v>
      </c>
      <c r="P98" s="264">
        <f t="shared" si="27"/>
        <v>78481.538461538468</v>
      </c>
      <c r="Q98" s="264">
        <f t="shared" si="27"/>
        <v>15696.307692307688</v>
      </c>
      <c r="R98" s="264">
        <f t="shared" si="27"/>
        <v>14.68</v>
      </c>
    </row>
    <row r="99" spans="1:18" s="259" customFormat="1" ht="3" customHeight="1">
      <c r="A99" s="265"/>
      <c r="B99" s="266"/>
      <c r="C99" s="266"/>
      <c r="D99" s="267"/>
      <c r="O99" s="268"/>
      <c r="P99" s="268"/>
      <c r="Q99" s="268"/>
      <c r="R99" s="269"/>
    </row>
    <row r="100" spans="1:18" s="259" customFormat="1" ht="16.5" customHeight="1">
      <c r="A100" s="508" t="s">
        <v>450</v>
      </c>
      <c r="B100" s="511" t="s">
        <v>451</v>
      </c>
      <c r="C100" s="514" t="s">
        <v>307</v>
      </c>
      <c r="D100" s="257" t="s">
        <v>7</v>
      </c>
      <c r="E100" s="258">
        <f t="shared" ref="E100:R100" si="28">E6+E24+E42+E48+E$60+E$62+E$66</f>
        <v>3896986.9134615385</v>
      </c>
      <c r="F100" s="258">
        <f t="shared" si="28"/>
        <v>928825</v>
      </c>
      <c r="G100" s="258">
        <f t="shared" si="28"/>
        <v>0</v>
      </c>
      <c r="H100" s="258">
        <f t="shared" si="28"/>
        <v>28415.674813301284</v>
      </c>
      <c r="I100" s="258">
        <f t="shared" si="28"/>
        <v>754525.8</v>
      </c>
      <c r="J100" s="258">
        <f t="shared" si="28"/>
        <v>126124.8</v>
      </c>
      <c r="K100" s="258">
        <f t="shared" si="28"/>
        <v>0</v>
      </c>
      <c r="L100" s="258">
        <f t="shared" si="28"/>
        <v>5734878.1882748399</v>
      </c>
      <c r="M100" s="258">
        <f t="shared" si="28"/>
        <v>1146975.6376549681</v>
      </c>
      <c r="N100" s="258">
        <f t="shared" si="28"/>
        <v>6881853.8259298075</v>
      </c>
      <c r="O100" s="258">
        <f t="shared" si="28"/>
        <v>103415.99999999999</v>
      </c>
      <c r="P100" s="258">
        <f t="shared" si="28"/>
        <v>86180</v>
      </c>
      <c r="Q100" s="258">
        <f t="shared" si="28"/>
        <v>17235.999999999996</v>
      </c>
      <c r="R100" s="258">
        <f t="shared" si="28"/>
        <v>16.119999999999997</v>
      </c>
    </row>
    <row r="101" spans="1:18" s="259" customFormat="1" ht="16.5" customHeight="1">
      <c r="A101" s="509"/>
      <c r="B101" s="512"/>
      <c r="C101" s="515"/>
      <c r="D101" s="260" t="s">
        <v>8</v>
      </c>
      <c r="E101" s="261">
        <f t="shared" ref="E101:R101" si="29">E7+E25+E43+E49+E$60+E$62+E$66</f>
        <v>4748422.1298076911</v>
      </c>
      <c r="F101" s="261">
        <f t="shared" si="29"/>
        <v>1249169</v>
      </c>
      <c r="G101" s="261">
        <f t="shared" si="29"/>
        <v>0</v>
      </c>
      <c r="H101" s="261">
        <f t="shared" si="29"/>
        <v>36214.413655448712</v>
      </c>
      <c r="I101" s="261">
        <f t="shared" si="29"/>
        <v>754525.8</v>
      </c>
      <c r="J101" s="261">
        <f t="shared" si="29"/>
        <v>160132</v>
      </c>
      <c r="K101" s="261">
        <f t="shared" si="29"/>
        <v>0</v>
      </c>
      <c r="L101" s="261">
        <f t="shared" si="29"/>
        <v>6948463.3434631415</v>
      </c>
      <c r="M101" s="261">
        <f t="shared" si="29"/>
        <v>1389692.6686926284</v>
      </c>
      <c r="N101" s="261">
        <f t="shared" si="29"/>
        <v>8338156.0121557694</v>
      </c>
      <c r="O101" s="261">
        <f t="shared" si="29"/>
        <v>125420.76923076922</v>
      </c>
      <c r="P101" s="261">
        <f t="shared" si="29"/>
        <v>104517.30769230769</v>
      </c>
      <c r="Q101" s="261">
        <f t="shared" si="29"/>
        <v>20903.461538461539</v>
      </c>
      <c r="R101" s="261">
        <f t="shared" si="29"/>
        <v>19.55</v>
      </c>
    </row>
    <row r="102" spans="1:18" s="259" customFormat="1" ht="16.5" customHeight="1">
      <c r="A102" s="509"/>
      <c r="B102" s="512"/>
      <c r="C102" s="515"/>
      <c r="D102" s="260" t="s">
        <v>9</v>
      </c>
      <c r="E102" s="261">
        <f t="shared" ref="E102:R102" si="30">E8+E26+E44+E50+E$60+E$62+E$66</f>
        <v>5664251.1923076911</v>
      </c>
      <c r="F102" s="261">
        <f t="shared" si="30"/>
        <v>1614848</v>
      </c>
      <c r="G102" s="261">
        <f t="shared" si="30"/>
        <v>0</v>
      </c>
      <c r="H102" s="261">
        <f t="shared" si="30"/>
        <v>44793.152878205117</v>
      </c>
      <c r="I102" s="261">
        <f t="shared" si="30"/>
        <v>754525.8</v>
      </c>
      <c r="J102" s="261">
        <f t="shared" si="30"/>
        <v>187548</v>
      </c>
      <c r="K102" s="261">
        <f t="shared" si="30"/>
        <v>0</v>
      </c>
      <c r="L102" s="261">
        <f t="shared" si="30"/>
        <v>8265966.1451858971</v>
      </c>
      <c r="M102" s="261">
        <f t="shared" si="30"/>
        <v>1653193.2290371798</v>
      </c>
      <c r="N102" s="261">
        <f t="shared" si="30"/>
        <v>9919159.3742230777</v>
      </c>
      <c r="O102" s="261">
        <f t="shared" si="30"/>
        <v>148836.92307692309</v>
      </c>
      <c r="P102" s="261">
        <f t="shared" si="30"/>
        <v>124030.76923076922</v>
      </c>
      <c r="Q102" s="261">
        <f t="shared" si="30"/>
        <v>24806.153846153844</v>
      </c>
      <c r="R102" s="261">
        <f t="shared" si="30"/>
        <v>23.2</v>
      </c>
    </row>
    <row r="103" spans="1:18" s="259" customFormat="1" ht="16.5" customHeight="1">
      <c r="A103" s="509"/>
      <c r="B103" s="512"/>
      <c r="C103" s="515"/>
      <c r="D103" s="262" t="s">
        <v>10</v>
      </c>
      <c r="E103" s="261">
        <f t="shared" ref="E103:R103" si="31">E9+E27+E45+E51+E$60+E$62+E$66</f>
        <v>7116733.307692307</v>
      </c>
      <c r="F103" s="261">
        <f t="shared" si="31"/>
        <v>2548085</v>
      </c>
      <c r="G103" s="261">
        <f t="shared" si="31"/>
        <v>0</v>
      </c>
      <c r="H103" s="261">
        <f t="shared" si="31"/>
        <v>57671.26629967949</v>
      </c>
      <c r="I103" s="261">
        <f t="shared" si="31"/>
        <v>754525.8</v>
      </c>
      <c r="J103" s="261">
        <f t="shared" si="31"/>
        <v>240663.2</v>
      </c>
      <c r="K103" s="261">
        <f t="shared" si="31"/>
        <v>0</v>
      </c>
      <c r="L103" s="261">
        <f t="shared" si="31"/>
        <v>10717678.573991986</v>
      </c>
      <c r="M103" s="261">
        <f t="shared" si="31"/>
        <v>2143535.7147983969</v>
      </c>
      <c r="N103" s="261">
        <f t="shared" si="31"/>
        <v>12861214.288790386</v>
      </c>
      <c r="O103" s="261">
        <f t="shared" si="31"/>
        <v>186302.76923076922</v>
      </c>
      <c r="P103" s="261">
        <f t="shared" si="31"/>
        <v>155252.30769230766</v>
      </c>
      <c r="Q103" s="261">
        <f t="shared" si="31"/>
        <v>31050.461538461535</v>
      </c>
      <c r="R103" s="261">
        <f t="shared" si="31"/>
        <v>29.040000000000003</v>
      </c>
    </row>
    <row r="104" spans="1:18" s="259" customFormat="1" ht="16.5" customHeight="1">
      <c r="A104" s="510"/>
      <c r="B104" s="513"/>
      <c r="C104" s="516"/>
      <c r="D104" s="263" t="s">
        <v>11</v>
      </c>
      <c r="E104" s="264">
        <f t="shared" ref="E104:R104" si="32">E10+E28+E46+E52+E$60+E$62+E$66</f>
        <v>8775963.6442307699</v>
      </c>
      <c r="F104" s="264">
        <f t="shared" si="32"/>
        <v>3083310</v>
      </c>
      <c r="G104" s="264">
        <f t="shared" si="32"/>
        <v>0</v>
      </c>
      <c r="H104" s="264">
        <f t="shared" si="32"/>
        <v>73100.262173076917</v>
      </c>
      <c r="I104" s="264">
        <f t="shared" si="32"/>
        <v>754525.8</v>
      </c>
      <c r="J104" s="264">
        <f t="shared" si="32"/>
        <v>284086.40000000002</v>
      </c>
      <c r="K104" s="264">
        <f t="shared" si="32"/>
        <v>0</v>
      </c>
      <c r="L104" s="264">
        <f t="shared" si="32"/>
        <v>12970986.106403844</v>
      </c>
      <c r="M104" s="264">
        <f t="shared" si="32"/>
        <v>2594197.2212807685</v>
      </c>
      <c r="N104" s="264">
        <f t="shared" si="32"/>
        <v>15565183.327684617</v>
      </c>
      <c r="O104" s="264">
        <f t="shared" si="32"/>
        <v>229157.53846153847</v>
      </c>
      <c r="P104" s="264">
        <f t="shared" si="32"/>
        <v>190964.61538461538</v>
      </c>
      <c r="Q104" s="264">
        <f t="shared" si="32"/>
        <v>38192.923076923078</v>
      </c>
      <c r="R104" s="264">
        <f t="shared" si="32"/>
        <v>35.72</v>
      </c>
    </row>
    <row r="105" spans="1:18" s="220" customFormat="1" ht="27.75" customHeight="1">
      <c r="A105" s="270"/>
      <c r="B105" s="271" t="s">
        <v>452</v>
      </c>
      <c r="C105" s="272"/>
      <c r="D105" s="270"/>
      <c r="O105" s="273"/>
      <c r="P105" s="273"/>
      <c r="Q105" s="273"/>
      <c r="R105" s="274"/>
    </row>
    <row r="106" spans="1:18" s="220" customFormat="1" ht="12.75">
      <c r="A106" s="270"/>
      <c r="B106" s="272"/>
      <c r="C106" s="272"/>
      <c r="D106" s="270"/>
      <c r="O106" s="273"/>
      <c r="P106" s="273"/>
      <c r="Q106" s="273"/>
      <c r="R106" s="274"/>
    </row>
    <row r="107" spans="1:18" s="220" customFormat="1" ht="12.75">
      <c r="A107" s="270"/>
      <c r="B107" s="272"/>
      <c r="C107" s="272"/>
      <c r="D107" s="270"/>
      <c r="O107" s="273"/>
      <c r="P107" s="273"/>
      <c r="Q107" s="273"/>
      <c r="R107" s="274"/>
    </row>
    <row r="108" spans="1:18" s="220" customFormat="1" ht="12.75">
      <c r="A108" s="270"/>
      <c r="B108" s="272"/>
      <c r="C108" s="272"/>
      <c r="D108" s="270"/>
      <c r="O108" s="273"/>
      <c r="P108" s="273"/>
      <c r="Q108" s="273"/>
      <c r="R108" s="274"/>
    </row>
    <row r="109" spans="1:18" s="220" customFormat="1" ht="12.75">
      <c r="A109" s="270"/>
      <c r="B109" s="272"/>
      <c r="C109" s="272"/>
      <c r="D109" s="270"/>
      <c r="O109" s="273"/>
      <c r="P109" s="273"/>
      <c r="Q109" s="273"/>
      <c r="R109" s="274"/>
    </row>
    <row r="110" spans="1:18" s="220" customFormat="1" ht="12.75">
      <c r="A110" s="270"/>
      <c r="B110" s="272"/>
      <c r="C110" s="272"/>
      <c r="D110" s="270"/>
      <c r="O110" s="273"/>
      <c r="P110" s="273"/>
      <c r="Q110" s="273"/>
      <c r="R110" s="274"/>
    </row>
    <row r="111" spans="1:18" s="220" customFormat="1" ht="12.75">
      <c r="A111" s="270"/>
      <c r="B111" s="272"/>
      <c r="C111" s="272"/>
      <c r="D111" s="270"/>
      <c r="O111" s="273"/>
      <c r="P111" s="273"/>
      <c r="Q111" s="273"/>
      <c r="R111" s="274"/>
    </row>
    <row r="112" spans="1:18" s="220" customFormat="1" ht="12.75">
      <c r="A112" s="270"/>
      <c r="B112" s="272"/>
      <c r="C112" s="272"/>
      <c r="D112" s="270"/>
      <c r="O112" s="273"/>
      <c r="P112" s="273"/>
      <c r="Q112" s="273"/>
      <c r="R112" s="274"/>
    </row>
    <row r="113" spans="1:18" s="220" customFormat="1" ht="12.75">
      <c r="A113" s="270"/>
      <c r="B113" s="272"/>
      <c r="C113" s="272"/>
      <c r="D113" s="270"/>
      <c r="O113" s="273"/>
      <c r="P113" s="273"/>
      <c r="Q113" s="273"/>
      <c r="R113" s="274"/>
    </row>
    <row r="114" spans="1:18" s="220" customFormat="1" ht="12.75">
      <c r="A114" s="270"/>
      <c r="B114" s="272"/>
      <c r="C114" s="272"/>
      <c r="D114" s="270"/>
      <c r="O114" s="273"/>
      <c r="P114" s="273"/>
      <c r="Q114" s="273"/>
      <c r="R114" s="274"/>
    </row>
    <row r="115" spans="1:18" s="220" customFormat="1" ht="12.75">
      <c r="A115" s="270"/>
      <c r="B115" s="272"/>
      <c r="C115" s="272"/>
      <c r="D115" s="270"/>
      <c r="O115" s="273"/>
      <c r="P115" s="273"/>
      <c r="Q115" s="273"/>
      <c r="R115" s="274"/>
    </row>
    <row r="116" spans="1:18" s="220" customFormat="1" ht="12.75">
      <c r="A116" s="270"/>
      <c r="B116" s="272"/>
      <c r="C116" s="272"/>
      <c r="D116" s="270"/>
      <c r="O116" s="273"/>
      <c r="P116" s="273"/>
      <c r="Q116" s="273"/>
      <c r="R116" s="274"/>
    </row>
    <row r="117" spans="1:18" s="220" customFormat="1" ht="12.75">
      <c r="A117" s="270"/>
      <c r="B117" s="272"/>
      <c r="C117" s="272"/>
      <c r="D117" s="270"/>
      <c r="O117" s="273"/>
      <c r="P117" s="273"/>
      <c r="Q117" s="273"/>
      <c r="R117" s="274"/>
    </row>
    <row r="118" spans="1:18" s="220" customFormat="1" ht="12.75">
      <c r="A118" s="270"/>
      <c r="B118" s="272"/>
      <c r="C118" s="272"/>
      <c r="D118" s="270"/>
      <c r="O118" s="273"/>
      <c r="P118" s="273"/>
      <c r="Q118" s="273"/>
      <c r="R118" s="274"/>
    </row>
    <row r="119" spans="1:18" s="220" customFormat="1" ht="12.75">
      <c r="A119" s="270"/>
      <c r="B119" s="272"/>
      <c r="C119" s="272"/>
      <c r="D119" s="270"/>
      <c r="O119" s="273"/>
      <c r="P119" s="273"/>
      <c r="Q119" s="273"/>
      <c r="R119" s="274"/>
    </row>
    <row r="120" spans="1:18" s="220" customFormat="1" ht="12.75">
      <c r="A120" s="270"/>
      <c r="B120" s="272"/>
      <c r="C120" s="272"/>
      <c r="D120" s="270"/>
      <c r="O120" s="273"/>
      <c r="P120" s="273"/>
      <c r="Q120" s="273"/>
      <c r="R120" s="274"/>
    </row>
    <row r="121" spans="1:18" s="220" customFormat="1" ht="12.75">
      <c r="A121" s="270"/>
      <c r="B121" s="272"/>
      <c r="C121" s="272"/>
      <c r="D121" s="270"/>
      <c r="O121" s="273"/>
      <c r="P121" s="273"/>
      <c r="Q121" s="273"/>
      <c r="R121" s="274"/>
    </row>
    <row r="122" spans="1:18" s="220" customFormat="1" ht="12.75">
      <c r="A122" s="270"/>
      <c r="B122" s="272"/>
      <c r="C122" s="272"/>
      <c r="D122" s="270"/>
      <c r="O122" s="273"/>
      <c r="P122" s="273"/>
      <c r="Q122" s="273"/>
      <c r="R122" s="274"/>
    </row>
    <row r="123" spans="1:18" s="220" customFormat="1" ht="12.75">
      <c r="A123" s="270"/>
      <c r="B123" s="272"/>
      <c r="C123" s="272"/>
      <c r="D123" s="270"/>
      <c r="O123" s="273"/>
      <c r="P123" s="273"/>
      <c r="Q123" s="273"/>
      <c r="R123" s="274"/>
    </row>
    <row r="124" spans="1:18" s="220" customFormat="1" ht="12.75">
      <c r="A124" s="270"/>
      <c r="B124" s="272"/>
      <c r="C124" s="272"/>
      <c r="D124" s="270"/>
      <c r="O124" s="273"/>
      <c r="P124" s="273"/>
      <c r="Q124" s="273"/>
      <c r="R124" s="274"/>
    </row>
    <row r="125" spans="1:18" s="220" customFormat="1" ht="12.75">
      <c r="A125" s="270"/>
      <c r="B125" s="272"/>
      <c r="C125" s="272"/>
      <c r="D125" s="270"/>
      <c r="O125" s="273"/>
      <c r="P125" s="273"/>
      <c r="Q125" s="273"/>
      <c r="R125" s="274"/>
    </row>
    <row r="126" spans="1:18" s="220" customFormat="1" ht="12.75">
      <c r="A126" s="270"/>
      <c r="B126" s="272"/>
      <c r="C126" s="272"/>
      <c r="D126" s="270"/>
      <c r="O126" s="273"/>
      <c r="P126" s="273"/>
      <c r="Q126" s="273"/>
      <c r="R126" s="274"/>
    </row>
    <row r="127" spans="1:18" s="220" customFormat="1" ht="12.75">
      <c r="A127" s="270"/>
      <c r="B127" s="272"/>
      <c r="C127" s="272"/>
      <c r="D127" s="270"/>
      <c r="O127" s="273"/>
      <c r="P127" s="273"/>
      <c r="Q127" s="273"/>
      <c r="R127" s="274"/>
    </row>
    <row r="128" spans="1:18" s="220" customFormat="1" ht="12.75">
      <c r="A128" s="270"/>
      <c r="B128" s="272"/>
      <c r="C128" s="272"/>
      <c r="D128" s="270"/>
      <c r="O128" s="273"/>
      <c r="P128" s="273"/>
      <c r="Q128" s="273"/>
      <c r="R128" s="274"/>
    </row>
    <row r="129" spans="1:18" s="220" customFormat="1" ht="12.75">
      <c r="A129" s="270"/>
      <c r="B129" s="272"/>
      <c r="C129" s="272"/>
      <c r="D129" s="270"/>
      <c r="O129" s="273"/>
      <c r="P129" s="273"/>
      <c r="Q129" s="273"/>
      <c r="R129" s="274"/>
    </row>
    <row r="130" spans="1:18" s="220" customFormat="1" ht="12.75">
      <c r="A130" s="270"/>
      <c r="B130" s="272"/>
      <c r="C130" s="272"/>
      <c r="D130" s="270"/>
      <c r="O130" s="273"/>
      <c r="P130" s="273"/>
      <c r="Q130" s="273"/>
      <c r="R130" s="274"/>
    </row>
    <row r="131" spans="1:18" s="220" customFormat="1" ht="12.75">
      <c r="A131" s="270"/>
      <c r="B131" s="272"/>
      <c r="C131" s="272"/>
      <c r="D131" s="270"/>
      <c r="O131" s="273"/>
      <c r="P131" s="273"/>
      <c r="Q131" s="273"/>
      <c r="R131" s="274"/>
    </row>
    <row r="132" spans="1:18" s="220" customFormat="1" ht="12.75">
      <c r="A132" s="270"/>
      <c r="B132" s="272"/>
      <c r="C132" s="272"/>
      <c r="D132" s="270"/>
      <c r="O132" s="273"/>
      <c r="P132" s="273"/>
      <c r="Q132" s="273"/>
      <c r="R132" s="274"/>
    </row>
    <row r="133" spans="1:18" s="220" customFormat="1" ht="12.75">
      <c r="A133" s="270"/>
      <c r="B133" s="272"/>
      <c r="C133" s="272"/>
      <c r="D133" s="270"/>
      <c r="O133" s="273"/>
      <c r="P133" s="273"/>
      <c r="Q133" s="273"/>
      <c r="R133" s="274"/>
    </row>
    <row r="134" spans="1:18" s="220" customFormat="1" ht="12.75">
      <c r="A134" s="270"/>
      <c r="B134" s="272"/>
      <c r="C134" s="272"/>
      <c r="D134" s="270"/>
      <c r="O134" s="273"/>
      <c r="P134" s="273"/>
      <c r="Q134" s="273"/>
      <c r="R134" s="274"/>
    </row>
    <row r="135" spans="1:18" s="220" customFormat="1" ht="12.75">
      <c r="A135" s="270"/>
      <c r="B135" s="272"/>
      <c r="C135" s="272"/>
      <c r="D135" s="270"/>
      <c r="O135" s="273"/>
      <c r="P135" s="273"/>
      <c r="Q135" s="273"/>
      <c r="R135" s="274"/>
    </row>
    <row r="136" spans="1:18" s="220" customFormat="1" ht="12.75">
      <c r="A136" s="270"/>
      <c r="B136" s="272"/>
      <c r="C136" s="272"/>
      <c r="D136" s="270"/>
      <c r="O136" s="273"/>
      <c r="P136" s="273"/>
      <c r="Q136" s="273"/>
      <c r="R136" s="274"/>
    </row>
    <row r="137" spans="1:18" s="220" customFormat="1" ht="12.75">
      <c r="A137" s="270"/>
      <c r="B137" s="272"/>
      <c r="C137" s="272"/>
      <c r="D137" s="270"/>
      <c r="O137" s="273"/>
      <c r="P137" s="273"/>
      <c r="Q137" s="273"/>
      <c r="R137" s="274"/>
    </row>
    <row r="138" spans="1:18" s="220" customFormat="1" ht="12.75">
      <c r="A138" s="270"/>
      <c r="B138" s="272"/>
      <c r="C138" s="272"/>
      <c r="D138" s="270"/>
      <c r="O138" s="273"/>
      <c r="P138" s="273"/>
      <c r="Q138" s="273"/>
      <c r="R138" s="274"/>
    </row>
    <row r="139" spans="1:18" s="220" customFormat="1" ht="12.75">
      <c r="A139" s="270"/>
      <c r="B139" s="272"/>
      <c r="C139" s="272"/>
      <c r="D139" s="270"/>
      <c r="O139" s="273"/>
      <c r="P139" s="273"/>
      <c r="Q139" s="273"/>
      <c r="R139" s="274"/>
    </row>
    <row r="140" spans="1:18" s="220" customFormat="1" ht="12.75">
      <c r="A140" s="270"/>
      <c r="B140" s="272"/>
      <c r="C140" s="272"/>
      <c r="D140" s="270"/>
      <c r="O140" s="273"/>
      <c r="P140" s="273"/>
      <c r="Q140" s="273"/>
      <c r="R140" s="274"/>
    </row>
    <row r="141" spans="1:18" s="220" customFormat="1" ht="12.75">
      <c r="A141" s="270"/>
      <c r="B141" s="272"/>
      <c r="C141" s="272"/>
      <c r="D141" s="270"/>
      <c r="O141" s="273"/>
      <c r="P141" s="273"/>
      <c r="Q141" s="273"/>
      <c r="R141" s="274"/>
    </row>
    <row r="142" spans="1:18" s="220" customFormat="1" ht="12.75">
      <c r="A142" s="270"/>
      <c r="B142" s="272"/>
      <c r="C142" s="272"/>
      <c r="D142" s="270"/>
      <c r="O142" s="273"/>
      <c r="P142" s="273"/>
      <c r="Q142" s="273"/>
      <c r="R142" s="274"/>
    </row>
    <row r="143" spans="1:18" s="220" customFormat="1" ht="12.75">
      <c r="A143" s="270"/>
      <c r="B143" s="272"/>
      <c r="C143" s="272"/>
      <c r="D143" s="270"/>
      <c r="O143" s="273"/>
      <c r="P143" s="273"/>
      <c r="Q143" s="273"/>
      <c r="R143" s="274"/>
    </row>
    <row r="144" spans="1:18" s="220" customFormat="1" ht="12.75">
      <c r="A144" s="270"/>
      <c r="B144" s="272"/>
      <c r="C144" s="272"/>
      <c r="D144" s="270"/>
      <c r="O144" s="273"/>
      <c r="P144" s="273"/>
      <c r="Q144" s="273"/>
      <c r="R144" s="274"/>
    </row>
    <row r="145" spans="1:18" s="220" customFormat="1" ht="12.75">
      <c r="A145" s="270"/>
      <c r="B145" s="272"/>
      <c r="C145" s="272"/>
      <c r="D145" s="270"/>
      <c r="O145" s="273"/>
      <c r="P145" s="273"/>
      <c r="Q145" s="273"/>
      <c r="R145" s="274"/>
    </row>
    <row r="146" spans="1:18" s="220" customFormat="1" ht="12.75">
      <c r="A146" s="270"/>
      <c r="B146" s="272"/>
      <c r="C146" s="272"/>
      <c r="D146" s="270"/>
      <c r="O146" s="273"/>
      <c r="P146" s="273"/>
      <c r="Q146" s="273"/>
      <c r="R146" s="274"/>
    </row>
    <row r="147" spans="1:18" s="220" customFormat="1" ht="12.75">
      <c r="A147" s="270"/>
      <c r="B147" s="272"/>
      <c r="C147" s="272"/>
      <c r="D147" s="270"/>
      <c r="O147" s="273"/>
      <c r="P147" s="273"/>
      <c r="Q147" s="273"/>
      <c r="R147" s="274"/>
    </row>
    <row r="148" spans="1:18" s="220" customFormat="1" ht="12.75">
      <c r="A148" s="270"/>
      <c r="B148" s="272"/>
      <c r="C148" s="272"/>
      <c r="D148" s="270"/>
      <c r="O148" s="273"/>
      <c r="P148" s="273"/>
      <c r="Q148" s="273"/>
      <c r="R148" s="274"/>
    </row>
    <row r="149" spans="1:18" s="220" customFormat="1" ht="12.75">
      <c r="A149" s="270"/>
      <c r="B149" s="272"/>
      <c r="C149" s="272"/>
      <c r="D149" s="270"/>
      <c r="O149" s="273"/>
      <c r="P149" s="273"/>
      <c r="Q149" s="273"/>
      <c r="R149" s="274"/>
    </row>
    <row r="150" spans="1:18" s="220" customFormat="1" ht="12.75">
      <c r="A150" s="270"/>
      <c r="B150" s="272"/>
      <c r="C150" s="272"/>
      <c r="D150" s="270"/>
      <c r="O150" s="273"/>
      <c r="P150" s="273"/>
      <c r="Q150" s="273"/>
      <c r="R150" s="274"/>
    </row>
    <row r="151" spans="1:18" s="220" customFormat="1" ht="12.75">
      <c r="A151" s="270"/>
      <c r="B151" s="272"/>
      <c r="C151" s="272"/>
      <c r="D151" s="270"/>
      <c r="O151" s="273"/>
      <c r="P151" s="273"/>
      <c r="Q151" s="273"/>
      <c r="R151" s="274"/>
    </row>
    <row r="152" spans="1:18" s="220" customFormat="1" ht="12.75">
      <c r="A152" s="270"/>
      <c r="B152" s="272"/>
      <c r="C152" s="272"/>
      <c r="D152" s="270"/>
      <c r="O152" s="273"/>
      <c r="P152" s="273"/>
      <c r="Q152" s="273"/>
      <c r="R152" s="274"/>
    </row>
    <row r="153" spans="1:18" s="220" customFormat="1" ht="12.75">
      <c r="A153" s="270"/>
      <c r="B153" s="272"/>
      <c r="C153" s="272"/>
      <c r="D153" s="270"/>
      <c r="O153" s="273"/>
      <c r="P153" s="273"/>
      <c r="Q153" s="273"/>
      <c r="R153" s="274"/>
    </row>
    <row r="154" spans="1:18" s="220" customFormat="1" ht="12.75">
      <c r="A154" s="270"/>
      <c r="B154" s="272"/>
      <c r="C154" s="272"/>
      <c r="D154" s="270"/>
      <c r="O154" s="273"/>
      <c r="P154" s="273"/>
      <c r="Q154" s="273"/>
      <c r="R154" s="274"/>
    </row>
    <row r="155" spans="1:18" s="220" customFormat="1" ht="12.75">
      <c r="A155" s="270"/>
      <c r="B155" s="272"/>
      <c r="C155" s="272"/>
      <c r="D155" s="270"/>
      <c r="O155" s="273"/>
      <c r="P155" s="273"/>
      <c r="Q155" s="273"/>
      <c r="R155" s="274"/>
    </row>
    <row r="156" spans="1:18" s="220" customFormat="1" ht="12.75">
      <c r="A156" s="270"/>
      <c r="B156" s="272"/>
      <c r="C156" s="272"/>
      <c r="D156" s="270"/>
      <c r="O156" s="273"/>
      <c r="P156" s="273"/>
      <c r="Q156" s="273"/>
      <c r="R156" s="274"/>
    </row>
    <row r="157" spans="1:18" s="220" customFormat="1" ht="12.75">
      <c r="A157" s="270"/>
      <c r="B157" s="272"/>
      <c r="C157" s="272"/>
      <c r="D157" s="270"/>
      <c r="O157" s="273"/>
      <c r="P157" s="273"/>
      <c r="Q157" s="273"/>
      <c r="R157" s="274"/>
    </row>
    <row r="158" spans="1:18" s="220" customFormat="1" ht="12.75">
      <c r="A158" s="270"/>
      <c r="B158" s="272"/>
      <c r="C158" s="272"/>
      <c r="D158" s="270"/>
      <c r="O158" s="273"/>
      <c r="P158" s="273"/>
      <c r="Q158" s="273"/>
      <c r="R158" s="274"/>
    </row>
    <row r="159" spans="1:18" s="220" customFormat="1" ht="12.75">
      <c r="A159" s="270"/>
      <c r="B159" s="272"/>
      <c r="C159" s="272"/>
      <c r="D159" s="270"/>
      <c r="O159" s="273"/>
      <c r="P159" s="273"/>
      <c r="Q159" s="273"/>
      <c r="R159" s="274"/>
    </row>
    <row r="160" spans="1:18" s="220" customFormat="1" ht="12.75">
      <c r="A160" s="270"/>
      <c r="B160" s="272"/>
      <c r="C160" s="272"/>
      <c r="D160" s="270"/>
      <c r="O160" s="273"/>
      <c r="P160" s="273"/>
      <c r="Q160" s="273"/>
      <c r="R160" s="274"/>
    </row>
    <row r="161" spans="1:18" s="220" customFormat="1" ht="12.75">
      <c r="A161" s="270"/>
      <c r="B161" s="272"/>
      <c r="C161" s="272"/>
      <c r="D161" s="270"/>
      <c r="O161" s="273"/>
      <c r="P161" s="273"/>
      <c r="Q161" s="273"/>
      <c r="R161" s="274"/>
    </row>
    <row r="162" spans="1:18" s="220" customFormat="1" ht="12.75">
      <c r="A162" s="270"/>
      <c r="B162" s="272"/>
      <c r="C162" s="272"/>
      <c r="D162" s="270"/>
      <c r="O162" s="273"/>
      <c r="P162" s="273"/>
      <c r="Q162" s="273"/>
      <c r="R162" s="274"/>
    </row>
    <row r="163" spans="1:18" s="220" customFormat="1" ht="12.75">
      <c r="A163" s="270"/>
      <c r="B163" s="272"/>
      <c r="C163" s="272"/>
      <c r="D163" s="270"/>
      <c r="O163" s="273"/>
      <c r="P163" s="273"/>
      <c r="Q163" s="273"/>
      <c r="R163" s="274"/>
    </row>
    <row r="164" spans="1:18" s="220" customFormat="1" ht="12.75">
      <c r="A164" s="270"/>
      <c r="B164" s="272"/>
      <c r="C164" s="272"/>
      <c r="D164" s="270"/>
      <c r="O164" s="273"/>
      <c r="P164" s="273"/>
      <c r="Q164" s="273"/>
      <c r="R164" s="274"/>
    </row>
    <row r="165" spans="1:18" s="220" customFormat="1" ht="12.75">
      <c r="A165" s="270"/>
      <c r="B165" s="272"/>
      <c r="C165" s="272"/>
      <c r="D165" s="270"/>
      <c r="O165" s="273"/>
      <c r="P165" s="273"/>
      <c r="Q165" s="273"/>
      <c r="R165" s="274"/>
    </row>
    <row r="166" spans="1:18" s="220" customFormat="1" ht="12.75">
      <c r="A166" s="270"/>
      <c r="B166" s="272"/>
      <c r="C166" s="272"/>
      <c r="D166" s="270"/>
      <c r="O166" s="273"/>
      <c r="P166" s="273"/>
      <c r="Q166" s="273"/>
      <c r="R166" s="274"/>
    </row>
    <row r="167" spans="1:18" s="220" customFormat="1" ht="12.75">
      <c r="A167" s="270"/>
      <c r="B167" s="272"/>
      <c r="C167" s="272"/>
      <c r="D167" s="270"/>
      <c r="O167" s="273"/>
      <c r="P167" s="273"/>
      <c r="Q167" s="273"/>
      <c r="R167" s="274"/>
    </row>
    <row r="168" spans="1:18" s="220" customFormat="1" ht="12.75">
      <c r="A168" s="270"/>
      <c r="B168" s="272"/>
      <c r="C168" s="272"/>
      <c r="D168" s="270"/>
      <c r="O168" s="273"/>
      <c r="P168" s="273"/>
      <c r="Q168" s="273"/>
      <c r="R168" s="274"/>
    </row>
    <row r="169" spans="1:18" s="220" customFormat="1" ht="12.75">
      <c r="A169" s="270"/>
      <c r="B169" s="272"/>
      <c r="C169" s="272"/>
      <c r="D169" s="270"/>
      <c r="O169" s="273"/>
      <c r="P169" s="273"/>
      <c r="Q169" s="273"/>
      <c r="R169" s="274"/>
    </row>
    <row r="170" spans="1:18" s="220" customFormat="1" ht="12.75">
      <c r="A170" s="270"/>
      <c r="B170" s="272"/>
      <c r="C170" s="272"/>
      <c r="D170" s="270"/>
      <c r="O170" s="273"/>
      <c r="P170" s="273"/>
      <c r="Q170" s="273"/>
      <c r="R170" s="274"/>
    </row>
    <row r="171" spans="1:18" s="220" customFormat="1" ht="12.75">
      <c r="A171" s="270"/>
      <c r="B171" s="272"/>
      <c r="C171" s="272"/>
      <c r="D171" s="270"/>
      <c r="O171" s="273"/>
      <c r="P171" s="273"/>
      <c r="Q171" s="273"/>
      <c r="R171" s="274"/>
    </row>
    <row r="172" spans="1:18" s="220" customFormat="1" ht="12.75">
      <c r="A172" s="270"/>
      <c r="B172" s="272"/>
      <c r="C172" s="272"/>
      <c r="D172" s="270"/>
      <c r="O172" s="273"/>
      <c r="P172" s="273"/>
      <c r="Q172" s="273"/>
      <c r="R172" s="274"/>
    </row>
    <row r="173" spans="1:18" s="220" customFormat="1" ht="12.75">
      <c r="A173" s="270"/>
      <c r="B173" s="272"/>
      <c r="C173" s="272"/>
      <c r="D173" s="270"/>
      <c r="O173" s="273"/>
      <c r="P173" s="273"/>
      <c r="Q173" s="273"/>
      <c r="R173" s="274"/>
    </row>
    <row r="174" spans="1:18" s="220" customFormat="1" ht="12.75">
      <c r="A174" s="270"/>
      <c r="B174" s="272"/>
      <c r="C174" s="272"/>
      <c r="D174" s="270"/>
      <c r="O174" s="273"/>
      <c r="P174" s="273"/>
      <c r="Q174" s="273"/>
      <c r="R174" s="274"/>
    </row>
    <row r="175" spans="1:18" s="220" customFormat="1" ht="12.75">
      <c r="A175" s="270"/>
      <c r="B175" s="272"/>
      <c r="C175" s="272"/>
      <c r="D175" s="270"/>
      <c r="O175" s="273"/>
      <c r="P175" s="273"/>
      <c r="Q175" s="273"/>
      <c r="R175" s="274"/>
    </row>
    <row r="176" spans="1:18" s="220" customFormat="1" ht="12.75">
      <c r="A176" s="270"/>
      <c r="B176" s="272"/>
      <c r="C176" s="272"/>
      <c r="D176" s="270"/>
      <c r="O176" s="273"/>
      <c r="P176" s="273"/>
      <c r="Q176" s="273"/>
      <c r="R176" s="274"/>
    </row>
    <row r="177" spans="1:18" s="220" customFormat="1" ht="12.75">
      <c r="A177" s="270"/>
      <c r="B177" s="272"/>
      <c r="C177" s="272"/>
      <c r="D177" s="270"/>
      <c r="O177" s="273"/>
      <c r="P177" s="273"/>
      <c r="Q177" s="273"/>
      <c r="R177" s="274"/>
    </row>
    <row r="178" spans="1:18" s="220" customFormat="1" ht="12.75">
      <c r="A178" s="270"/>
      <c r="B178" s="272"/>
      <c r="C178" s="272"/>
      <c r="D178" s="270"/>
      <c r="O178" s="273"/>
      <c r="P178" s="273"/>
      <c r="Q178" s="273"/>
      <c r="R178" s="274"/>
    </row>
    <row r="179" spans="1:18" s="220" customFormat="1" ht="12.75">
      <c r="A179" s="270"/>
      <c r="B179" s="272"/>
      <c r="C179" s="272"/>
      <c r="D179" s="270"/>
      <c r="O179" s="273"/>
      <c r="P179" s="273"/>
      <c r="Q179" s="273"/>
      <c r="R179" s="274"/>
    </row>
    <row r="180" spans="1:18" s="220" customFormat="1" ht="12.75">
      <c r="A180" s="270"/>
      <c r="B180" s="272"/>
      <c r="C180" s="272"/>
      <c r="D180" s="270"/>
      <c r="O180" s="273"/>
      <c r="P180" s="273"/>
      <c r="Q180" s="273"/>
      <c r="R180" s="274"/>
    </row>
    <row r="181" spans="1:18" s="220" customFormat="1" ht="12.75">
      <c r="A181" s="270"/>
      <c r="B181" s="272"/>
      <c r="C181" s="272"/>
      <c r="D181" s="270"/>
      <c r="O181" s="273"/>
      <c r="P181" s="273"/>
      <c r="Q181" s="273"/>
      <c r="R181" s="274"/>
    </row>
    <row r="182" spans="1:18" s="220" customFormat="1" ht="12.75">
      <c r="A182" s="270"/>
      <c r="B182" s="272"/>
      <c r="C182" s="272"/>
      <c r="D182" s="270"/>
      <c r="O182" s="273"/>
      <c r="P182" s="273"/>
      <c r="Q182" s="273"/>
      <c r="R182" s="274"/>
    </row>
    <row r="183" spans="1:18" s="220" customFormat="1" ht="12.75">
      <c r="A183" s="270"/>
      <c r="B183" s="272"/>
      <c r="C183" s="272"/>
      <c r="D183" s="270"/>
      <c r="O183" s="273"/>
      <c r="P183" s="273"/>
      <c r="Q183" s="273"/>
      <c r="R183" s="274"/>
    </row>
    <row r="184" spans="1:18" s="220" customFormat="1" ht="12.75">
      <c r="A184" s="270"/>
      <c r="B184" s="272"/>
      <c r="C184" s="272"/>
      <c r="D184" s="270"/>
      <c r="O184" s="273"/>
      <c r="P184" s="273"/>
      <c r="Q184" s="273"/>
      <c r="R184" s="274"/>
    </row>
    <row r="185" spans="1:18" s="220" customFormat="1" ht="12.75">
      <c r="A185" s="270"/>
      <c r="B185" s="272"/>
      <c r="C185" s="272"/>
      <c r="D185" s="270"/>
      <c r="O185" s="273"/>
      <c r="P185" s="273"/>
      <c r="Q185" s="273"/>
      <c r="R185" s="274"/>
    </row>
    <row r="186" spans="1:18" s="220" customFormat="1" ht="12.75">
      <c r="A186" s="270"/>
      <c r="B186" s="272"/>
      <c r="C186" s="272"/>
      <c r="D186" s="270"/>
      <c r="O186" s="273"/>
      <c r="P186" s="273"/>
      <c r="Q186" s="273"/>
      <c r="R186" s="274"/>
    </row>
    <row r="187" spans="1:18" s="220" customFormat="1" ht="12.75">
      <c r="A187" s="270"/>
      <c r="B187" s="272"/>
      <c r="C187" s="272"/>
      <c r="D187" s="270"/>
      <c r="O187" s="273"/>
      <c r="P187" s="273"/>
      <c r="Q187" s="273"/>
      <c r="R187" s="274"/>
    </row>
    <row r="188" spans="1:18" s="220" customFormat="1" ht="12.75">
      <c r="A188" s="270"/>
      <c r="B188" s="272"/>
      <c r="C188" s="272"/>
      <c r="D188" s="270"/>
      <c r="O188" s="273"/>
      <c r="P188" s="273"/>
      <c r="Q188" s="273"/>
      <c r="R188" s="274"/>
    </row>
    <row r="189" spans="1:18" s="220" customFormat="1" ht="12.75">
      <c r="A189" s="270"/>
      <c r="B189" s="272"/>
      <c r="C189" s="272"/>
      <c r="D189" s="270"/>
      <c r="O189" s="273"/>
      <c r="P189" s="273"/>
      <c r="Q189" s="273"/>
      <c r="R189" s="274"/>
    </row>
    <row r="190" spans="1:18" s="220" customFormat="1" ht="12.75">
      <c r="A190" s="270"/>
      <c r="B190" s="272"/>
      <c r="C190" s="272"/>
      <c r="D190" s="270"/>
      <c r="O190" s="273"/>
      <c r="P190" s="273"/>
      <c r="Q190" s="273"/>
      <c r="R190" s="274"/>
    </row>
    <row r="191" spans="1:18" s="220" customFormat="1" ht="12.75">
      <c r="A191" s="270"/>
      <c r="B191" s="272"/>
      <c r="C191" s="272"/>
      <c r="D191" s="270"/>
      <c r="O191" s="273"/>
      <c r="P191" s="273"/>
      <c r="Q191" s="273"/>
      <c r="R191" s="274"/>
    </row>
    <row r="192" spans="1:18" s="220" customFormat="1" ht="12.75">
      <c r="A192" s="270"/>
      <c r="B192" s="272"/>
      <c r="C192" s="272"/>
      <c r="D192" s="270"/>
      <c r="O192" s="273"/>
      <c r="P192" s="273"/>
      <c r="Q192" s="273"/>
      <c r="R192" s="274"/>
    </row>
    <row r="193" spans="1:18" s="220" customFormat="1" ht="12.75">
      <c r="A193" s="270"/>
      <c r="B193" s="272"/>
      <c r="C193" s="272"/>
      <c r="D193" s="270"/>
      <c r="O193" s="273"/>
      <c r="P193" s="273"/>
      <c r="Q193" s="273"/>
      <c r="R193" s="274"/>
    </row>
    <row r="194" spans="1:18" s="220" customFormat="1" ht="12.75">
      <c r="A194" s="270"/>
      <c r="B194" s="272"/>
      <c r="C194" s="272"/>
      <c r="D194" s="270"/>
      <c r="O194" s="273"/>
      <c r="P194" s="273"/>
      <c r="Q194" s="273"/>
      <c r="R194" s="274"/>
    </row>
    <row r="195" spans="1:18" s="220" customFormat="1" ht="12.75">
      <c r="A195" s="270"/>
      <c r="B195" s="272"/>
      <c r="C195" s="272"/>
      <c r="D195" s="270"/>
      <c r="O195" s="273"/>
      <c r="P195" s="273"/>
      <c r="Q195" s="273"/>
      <c r="R195" s="274"/>
    </row>
    <row r="196" spans="1:18" s="220" customFormat="1" ht="12.75">
      <c r="A196" s="270"/>
      <c r="B196" s="272"/>
      <c r="C196" s="272"/>
      <c r="D196" s="270"/>
      <c r="O196" s="273"/>
      <c r="P196" s="273"/>
      <c r="Q196" s="273"/>
      <c r="R196" s="274"/>
    </row>
    <row r="197" spans="1:18" s="220" customFormat="1" ht="12.75">
      <c r="A197" s="270"/>
      <c r="B197" s="272"/>
      <c r="C197" s="272"/>
      <c r="D197" s="270"/>
      <c r="O197" s="273"/>
      <c r="P197" s="273"/>
      <c r="Q197" s="273"/>
      <c r="R197" s="274"/>
    </row>
    <row r="198" spans="1:18" s="220" customFormat="1" ht="12.75">
      <c r="A198" s="270"/>
      <c r="B198" s="272"/>
      <c r="C198" s="272"/>
      <c r="D198" s="270"/>
      <c r="O198" s="273"/>
      <c r="P198" s="273"/>
      <c r="Q198" s="273"/>
      <c r="R198" s="274"/>
    </row>
    <row r="199" spans="1:18" s="220" customFormat="1" ht="12.75">
      <c r="A199" s="270"/>
      <c r="B199" s="272"/>
      <c r="C199" s="272"/>
      <c r="D199" s="270"/>
      <c r="O199" s="273"/>
      <c r="P199" s="273"/>
      <c r="Q199" s="273"/>
      <c r="R199" s="274"/>
    </row>
    <row r="200" spans="1:18" s="220" customFormat="1" ht="12.75">
      <c r="A200" s="270"/>
      <c r="B200" s="272"/>
      <c r="C200" s="272"/>
      <c r="D200" s="270"/>
      <c r="O200" s="273"/>
      <c r="P200" s="273"/>
      <c r="Q200" s="273"/>
      <c r="R200" s="274"/>
    </row>
    <row r="201" spans="1:18" s="220" customFormat="1" ht="12.75">
      <c r="A201" s="270"/>
      <c r="B201" s="272"/>
      <c r="C201" s="272"/>
      <c r="D201" s="270"/>
      <c r="O201" s="273"/>
      <c r="P201" s="273"/>
      <c r="Q201" s="273"/>
      <c r="R201" s="274"/>
    </row>
    <row r="202" spans="1:18" s="220" customFormat="1" ht="12.75">
      <c r="A202" s="270"/>
      <c r="B202" s="272"/>
      <c r="C202" s="272"/>
      <c r="D202" s="270"/>
      <c r="O202" s="273"/>
      <c r="P202" s="273"/>
      <c r="Q202" s="273"/>
      <c r="R202" s="274"/>
    </row>
    <row r="203" spans="1:18" s="220" customFormat="1" ht="12.75">
      <c r="A203" s="270"/>
      <c r="B203" s="272"/>
      <c r="C203" s="272"/>
      <c r="D203" s="270"/>
      <c r="O203" s="273"/>
      <c r="P203" s="273"/>
      <c r="Q203" s="273"/>
      <c r="R203" s="274"/>
    </row>
    <row r="204" spans="1:18" s="220" customFormat="1" ht="12.75">
      <c r="A204" s="270"/>
      <c r="B204" s="272"/>
      <c r="C204" s="272"/>
      <c r="D204" s="270"/>
      <c r="O204" s="273"/>
      <c r="P204" s="273"/>
      <c r="Q204" s="273"/>
      <c r="R204" s="274"/>
    </row>
    <row r="205" spans="1:18" s="220" customFormat="1" ht="12.75">
      <c r="A205" s="270"/>
      <c r="B205" s="272"/>
      <c r="C205" s="272"/>
      <c r="D205" s="270"/>
      <c r="O205" s="273"/>
      <c r="P205" s="273"/>
      <c r="Q205" s="273"/>
      <c r="R205" s="274"/>
    </row>
    <row r="206" spans="1:18" s="220" customFormat="1" ht="12.75">
      <c r="A206" s="270"/>
      <c r="B206" s="272"/>
      <c r="C206" s="272"/>
      <c r="D206" s="270"/>
      <c r="O206" s="273"/>
      <c r="P206" s="273"/>
      <c r="Q206" s="273"/>
      <c r="R206" s="274"/>
    </row>
    <row r="207" spans="1:18" s="220" customFormat="1" ht="12.75">
      <c r="A207" s="270"/>
      <c r="B207" s="272"/>
      <c r="C207" s="272"/>
      <c r="D207" s="270"/>
      <c r="O207" s="273"/>
      <c r="P207" s="273"/>
      <c r="Q207" s="273"/>
      <c r="R207" s="274"/>
    </row>
    <row r="208" spans="1:18" s="220" customFormat="1" ht="12.75">
      <c r="A208" s="270"/>
      <c r="B208" s="272"/>
      <c r="C208" s="272"/>
      <c r="D208" s="270"/>
      <c r="O208" s="273"/>
      <c r="P208" s="273"/>
      <c r="Q208" s="273"/>
      <c r="R208" s="274"/>
    </row>
    <row r="209" spans="1:18" s="220" customFormat="1" ht="12.75">
      <c r="A209" s="270"/>
      <c r="B209" s="272"/>
      <c r="C209" s="272"/>
      <c r="D209" s="270"/>
      <c r="O209" s="273"/>
      <c r="P209" s="273"/>
      <c r="Q209" s="273"/>
      <c r="R209" s="274"/>
    </row>
    <row r="210" spans="1:18" s="220" customFormat="1" ht="12.75">
      <c r="A210" s="270"/>
      <c r="B210" s="272"/>
      <c r="C210" s="272"/>
      <c r="D210" s="270"/>
      <c r="O210" s="273"/>
      <c r="P210" s="273"/>
      <c r="Q210" s="273"/>
      <c r="R210" s="274"/>
    </row>
    <row r="211" spans="1:18" s="220" customFormat="1" ht="12.75">
      <c r="A211" s="270"/>
      <c r="B211" s="272"/>
      <c r="C211" s="272"/>
      <c r="D211" s="270"/>
      <c r="O211" s="273"/>
      <c r="P211" s="273"/>
      <c r="Q211" s="273"/>
      <c r="R211" s="274"/>
    </row>
    <row r="212" spans="1:18" s="220" customFormat="1" ht="12.75">
      <c r="A212" s="270"/>
      <c r="B212" s="272"/>
      <c r="C212" s="272"/>
      <c r="D212" s="270"/>
      <c r="O212" s="273"/>
      <c r="P212" s="273"/>
      <c r="Q212" s="273"/>
      <c r="R212" s="274"/>
    </row>
    <row r="213" spans="1:18" s="220" customFormat="1" ht="12.75">
      <c r="A213" s="270"/>
      <c r="B213" s="272"/>
      <c r="C213" s="272"/>
      <c r="D213" s="270"/>
      <c r="O213" s="273"/>
      <c r="P213" s="273"/>
      <c r="Q213" s="273"/>
      <c r="R213" s="274"/>
    </row>
    <row r="214" spans="1:18" s="220" customFormat="1" ht="12.75">
      <c r="A214" s="270"/>
      <c r="B214" s="272"/>
      <c r="C214" s="272"/>
      <c r="D214" s="270"/>
      <c r="O214" s="273"/>
      <c r="P214" s="273"/>
      <c r="Q214" s="273"/>
      <c r="R214" s="274"/>
    </row>
    <row r="215" spans="1:18" s="220" customFormat="1" ht="12.75">
      <c r="A215" s="270"/>
      <c r="B215" s="272"/>
      <c r="C215" s="272"/>
      <c r="D215" s="270"/>
      <c r="O215" s="273"/>
      <c r="P215" s="273"/>
      <c r="Q215" s="273"/>
      <c r="R215" s="274"/>
    </row>
    <row r="216" spans="1:18" s="220" customFormat="1" ht="12.75">
      <c r="A216" s="270"/>
      <c r="B216" s="272"/>
      <c r="C216" s="272"/>
      <c r="D216" s="270"/>
      <c r="O216" s="273"/>
      <c r="P216" s="273"/>
      <c r="Q216" s="273"/>
      <c r="R216" s="274"/>
    </row>
    <row r="217" spans="1:18" s="220" customFormat="1" ht="12.75">
      <c r="A217" s="270"/>
      <c r="B217" s="272"/>
      <c r="C217" s="272"/>
      <c r="D217" s="270"/>
      <c r="O217" s="273"/>
      <c r="P217" s="273"/>
      <c r="Q217" s="273"/>
      <c r="R217" s="274"/>
    </row>
    <row r="218" spans="1:18" s="220" customFormat="1" ht="12.75">
      <c r="A218" s="270"/>
      <c r="B218" s="272"/>
      <c r="C218" s="272"/>
      <c r="D218" s="270"/>
      <c r="O218" s="273"/>
      <c r="P218" s="273"/>
      <c r="Q218" s="273"/>
      <c r="R218" s="274"/>
    </row>
    <row r="219" spans="1:18" s="220" customFormat="1" ht="12.75">
      <c r="A219" s="270"/>
      <c r="B219" s="272"/>
      <c r="C219" s="272"/>
      <c r="D219" s="270"/>
      <c r="O219" s="273"/>
      <c r="P219" s="273"/>
      <c r="Q219" s="273"/>
      <c r="R219" s="274"/>
    </row>
    <row r="220" spans="1:18" s="220" customFormat="1" ht="12.75">
      <c r="A220" s="270"/>
      <c r="B220" s="272"/>
      <c r="C220" s="272"/>
      <c r="D220" s="270"/>
      <c r="O220" s="273"/>
      <c r="P220" s="273"/>
      <c r="Q220" s="273"/>
      <c r="R220" s="274"/>
    </row>
    <row r="221" spans="1:18" s="220" customFormat="1" ht="12.75">
      <c r="A221" s="270"/>
      <c r="B221" s="272"/>
      <c r="C221" s="272"/>
      <c r="D221" s="270"/>
      <c r="O221" s="273"/>
      <c r="P221" s="273"/>
      <c r="Q221" s="273"/>
      <c r="R221" s="274"/>
    </row>
    <row r="222" spans="1:18" s="220" customFormat="1" ht="12.75">
      <c r="A222" s="270"/>
      <c r="B222" s="272"/>
      <c r="C222" s="272"/>
      <c r="D222" s="270"/>
      <c r="O222" s="273"/>
      <c r="P222" s="273"/>
      <c r="Q222" s="273"/>
      <c r="R222" s="274"/>
    </row>
    <row r="223" spans="1:18" s="220" customFormat="1" ht="12.75">
      <c r="A223" s="270"/>
      <c r="B223" s="272"/>
      <c r="C223" s="272"/>
      <c r="D223" s="270"/>
      <c r="O223" s="273"/>
      <c r="P223" s="273"/>
      <c r="Q223" s="273"/>
      <c r="R223" s="274"/>
    </row>
    <row r="224" spans="1:18" s="220" customFormat="1" ht="12.75">
      <c r="A224" s="270"/>
      <c r="B224" s="272"/>
      <c r="C224" s="272"/>
      <c r="D224" s="270"/>
      <c r="O224" s="273"/>
      <c r="P224" s="273"/>
      <c r="Q224" s="273"/>
      <c r="R224" s="274"/>
    </row>
    <row r="225" spans="1:18" s="220" customFormat="1" ht="12.75">
      <c r="A225" s="270"/>
      <c r="B225" s="272"/>
      <c r="C225" s="272"/>
      <c r="D225" s="270"/>
      <c r="O225" s="273"/>
      <c r="P225" s="273"/>
      <c r="Q225" s="273"/>
      <c r="R225" s="274"/>
    </row>
    <row r="226" spans="1:18" s="220" customFormat="1" ht="12.75">
      <c r="A226" s="270"/>
      <c r="B226" s="272"/>
      <c r="C226" s="272"/>
      <c r="D226" s="270"/>
      <c r="O226" s="273"/>
      <c r="P226" s="273"/>
      <c r="Q226" s="273"/>
      <c r="R226" s="274"/>
    </row>
    <row r="227" spans="1:18" s="220" customFormat="1" ht="12.75">
      <c r="A227" s="270"/>
      <c r="B227" s="272"/>
      <c r="C227" s="272"/>
      <c r="D227" s="270"/>
      <c r="O227" s="273"/>
      <c r="P227" s="273"/>
      <c r="Q227" s="273"/>
      <c r="R227" s="274"/>
    </row>
    <row r="228" spans="1:18" s="220" customFormat="1" ht="12.75">
      <c r="A228" s="270"/>
      <c r="B228" s="272"/>
      <c r="C228" s="272"/>
      <c r="D228" s="270"/>
      <c r="O228" s="273"/>
      <c r="P228" s="273"/>
      <c r="Q228" s="273"/>
      <c r="R228" s="274"/>
    </row>
    <row r="229" spans="1:18" s="220" customFormat="1" ht="12.75">
      <c r="A229" s="270"/>
      <c r="B229" s="272"/>
      <c r="C229" s="272"/>
      <c r="D229" s="270"/>
      <c r="O229" s="273"/>
      <c r="P229" s="273"/>
      <c r="Q229" s="273"/>
      <c r="R229" s="274"/>
    </row>
    <row r="230" spans="1:18" s="220" customFormat="1" ht="12.75">
      <c r="A230" s="270"/>
      <c r="B230" s="272"/>
      <c r="C230" s="272"/>
      <c r="D230" s="270"/>
      <c r="O230" s="273"/>
      <c r="P230" s="273"/>
      <c r="Q230" s="273"/>
      <c r="R230" s="274"/>
    </row>
    <row r="231" spans="1:18" s="220" customFormat="1" ht="12.75">
      <c r="A231" s="270"/>
      <c r="B231" s="272"/>
      <c r="C231" s="272"/>
      <c r="D231" s="270"/>
      <c r="O231" s="273"/>
      <c r="P231" s="273"/>
      <c r="Q231" s="273"/>
      <c r="R231" s="274"/>
    </row>
    <row r="232" spans="1:18" s="220" customFormat="1" ht="12.75">
      <c r="A232" s="270"/>
      <c r="B232" s="272"/>
      <c r="C232" s="272"/>
      <c r="D232" s="270"/>
      <c r="O232" s="273"/>
      <c r="P232" s="273"/>
      <c r="Q232" s="273"/>
      <c r="R232" s="274"/>
    </row>
    <row r="233" spans="1:18" s="220" customFormat="1" ht="12.75">
      <c r="A233" s="270"/>
      <c r="B233" s="272"/>
      <c r="C233" s="272"/>
      <c r="D233" s="270"/>
      <c r="O233" s="273"/>
      <c r="P233" s="273"/>
      <c r="Q233" s="273"/>
      <c r="R233" s="274"/>
    </row>
    <row r="234" spans="1:18" s="220" customFormat="1" ht="12.75">
      <c r="A234" s="270"/>
      <c r="B234" s="272"/>
      <c r="C234" s="272"/>
      <c r="D234" s="270"/>
      <c r="O234" s="273"/>
      <c r="P234" s="273"/>
      <c r="Q234" s="273"/>
      <c r="R234" s="274"/>
    </row>
    <row r="235" spans="1:18" s="220" customFormat="1" ht="12.75">
      <c r="A235" s="270"/>
      <c r="B235" s="272"/>
      <c r="C235" s="272"/>
      <c r="D235" s="270"/>
      <c r="O235" s="273"/>
      <c r="P235" s="273"/>
      <c r="Q235" s="273"/>
      <c r="R235" s="274"/>
    </row>
    <row r="236" spans="1:18" s="220" customFormat="1" ht="12.75">
      <c r="A236" s="270"/>
      <c r="B236" s="272"/>
      <c r="C236" s="272"/>
      <c r="D236" s="270"/>
      <c r="O236" s="273"/>
      <c r="P236" s="273"/>
      <c r="Q236" s="273"/>
      <c r="R236" s="274"/>
    </row>
    <row r="237" spans="1:18" s="220" customFormat="1" ht="12.75">
      <c r="A237" s="270"/>
      <c r="B237" s="272"/>
      <c r="C237" s="272"/>
      <c r="D237" s="270"/>
      <c r="O237" s="273"/>
      <c r="P237" s="273"/>
      <c r="Q237" s="273"/>
      <c r="R237" s="274"/>
    </row>
    <row r="238" spans="1:18" s="220" customFormat="1" ht="12.75">
      <c r="A238" s="270"/>
      <c r="B238" s="272"/>
      <c r="C238" s="272"/>
      <c r="D238" s="270"/>
      <c r="O238" s="273"/>
      <c r="P238" s="273"/>
      <c r="Q238" s="273"/>
      <c r="R238" s="274"/>
    </row>
    <row r="239" spans="1:18" s="220" customFormat="1" ht="12.75">
      <c r="A239" s="270"/>
      <c r="B239" s="272"/>
      <c r="C239" s="272"/>
      <c r="D239" s="270"/>
      <c r="O239" s="273"/>
      <c r="P239" s="273"/>
      <c r="Q239" s="273"/>
      <c r="R239" s="274"/>
    </row>
    <row r="240" spans="1:18" s="220" customFormat="1" ht="12.75">
      <c r="A240" s="270"/>
      <c r="B240" s="272"/>
      <c r="C240" s="272"/>
      <c r="D240" s="270"/>
      <c r="O240" s="273"/>
      <c r="P240" s="273"/>
      <c r="Q240" s="273"/>
      <c r="R240" s="274"/>
    </row>
    <row r="241" spans="1:18" s="220" customFormat="1" ht="12.75">
      <c r="A241" s="270"/>
      <c r="B241" s="272"/>
      <c r="C241" s="272"/>
      <c r="D241" s="270"/>
      <c r="O241" s="273"/>
      <c r="P241" s="273"/>
      <c r="Q241" s="273"/>
      <c r="R241" s="274"/>
    </row>
    <row r="242" spans="1:18" s="220" customFormat="1" ht="12.75">
      <c r="A242" s="270"/>
      <c r="B242" s="272"/>
      <c r="C242" s="272"/>
      <c r="D242" s="270"/>
      <c r="O242" s="273"/>
      <c r="P242" s="273"/>
      <c r="Q242" s="273"/>
      <c r="R242" s="274"/>
    </row>
    <row r="243" spans="1:18" s="220" customFormat="1" ht="12.75">
      <c r="A243" s="270"/>
      <c r="B243" s="272"/>
      <c r="C243" s="272"/>
      <c r="D243" s="270"/>
      <c r="O243" s="273"/>
      <c r="P243" s="273"/>
      <c r="Q243" s="273"/>
      <c r="R243" s="274"/>
    </row>
    <row r="244" spans="1:18" s="220" customFormat="1" ht="12.75">
      <c r="A244" s="270"/>
      <c r="B244" s="272"/>
      <c r="C244" s="272"/>
      <c r="D244" s="270"/>
      <c r="O244" s="273"/>
      <c r="P244" s="273"/>
      <c r="Q244" s="273"/>
      <c r="R244" s="274"/>
    </row>
    <row r="245" spans="1:18" s="220" customFormat="1" ht="12.75">
      <c r="A245" s="270"/>
      <c r="B245" s="272"/>
      <c r="C245" s="272"/>
      <c r="D245" s="270"/>
      <c r="O245" s="273"/>
      <c r="P245" s="273"/>
      <c r="Q245" s="273"/>
      <c r="R245" s="274"/>
    </row>
    <row r="246" spans="1:18" s="220" customFormat="1" ht="12.75">
      <c r="A246" s="270"/>
      <c r="B246" s="272"/>
      <c r="C246" s="272"/>
      <c r="D246" s="270"/>
      <c r="O246" s="273"/>
      <c r="P246" s="273"/>
      <c r="Q246" s="273"/>
      <c r="R246" s="274"/>
    </row>
    <row r="247" spans="1:18" s="220" customFormat="1" ht="12.75">
      <c r="A247" s="270"/>
      <c r="B247" s="272"/>
      <c r="C247" s="272"/>
      <c r="D247" s="270"/>
      <c r="O247" s="273"/>
      <c r="P247" s="273"/>
      <c r="Q247" s="273"/>
      <c r="R247" s="274"/>
    </row>
    <row r="248" spans="1:18" s="220" customFormat="1" ht="12.75">
      <c r="A248" s="270"/>
      <c r="B248" s="272"/>
      <c r="C248" s="272"/>
      <c r="D248" s="270"/>
      <c r="O248" s="273"/>
      <c r="P248" s="273"/>
      <c r="Q248" s="273"/>
      <c r="R248" s="274"/>
    </row>
    <row r="249" spans="1:18" s="220" customFormat="1" ht="12.75">
      <c r="A249" s="270"/>
      <c r="B249" s="272"/>
      <c r="C249" s="272"/>
      <c r="D249" s="270"/>
      <c r="O249" s="273"/>
      <c r="P249" s="273"/>
      <c r="Q249" s="273"/>
      <c r="R249" s="274"/>
    </row>
    <row r="250" spans="1:18" s="220" customFormat="1" ht="12.75">
      <c r="A250" s="270"/>
      <c r="B250" s="272"/>
      <c r="C250" s="272"/>
      <c r="D250" s="270"/>
      <c r="O250" s="273"/>
      <c r="P250" s="273"/>
      <c r="Q250" s="273"/>
      <c r="R250" s="274"/>
    </row>
    <row r="251" spans="1:18" s="220" customFormat="1" ht="12.75">
      <c r="A251" s="270"/>
      <c r="B251" s="272"/>
      <c r="C251" s="272"/>
      <c r="D251" s="270"/>
      <c r="O251" s="273"/>
      <c r="P251" s="273"/>
      <c r="Q251" s="273"/>
      <c r="R251" s="274"/>
    </row>
    <row r="252" spans="1:18" s="220" customFormat="1" ht="12.75">
      <c r="A252" s="270"/>
      <c r="B252" s="272"/>
      <c r="C252" s="272"/>
      <c r="D252" s="270"/>
      <c r="O252" s="273"/>
      <c r="P252" s="273"/>
      <c r="Q252" s="273"/>
      <c r="R252" s="274"/>
    </row>
    <row r="253" spans="1:18" s="220" customFormat="1" ht="12.75">
      <c r="A253" s="270"/>
      <c r="B253" s="272"/>
      <c r="C253" s="272"/>
      <c r="D253" s="270"/>
      <c r="O253" s="273"/>
      <c r="P253" s="273"/>
      <c r="Q253" s="273"/>
      <c r="R253" s="274"/>
    </row>
    <row r="254" spans="1:18" s="220" customFormat="1" ht="12.75">
      <c r="A254" s="270"/>
      <c r="B254" s="272"/>
      <c r="C254" s="272"/>
      <c r="D254" s="270"/>
      <c r="O254" s="273"/>
      <c r="P254" s="273"/>
      <c r="Q254" s="273"/>
      <c r="R254" s="274"/>
    </row>
    <row r="255" spans="1:18" s="220" customFormat="1" ht="12.75">
      <c r="A255" s="270"/>
      <c r="B255" s="272"/>
      <c r="C255" s="272"/>
      <c r="D255" s="270"/>
      <c r="O255" s="273"/>
      <c r="P255" s="273"/>
      <c r="Q255" s="273"/>
      <c r="R255" s="274"/>
    </row>
    <row r="256" spans="1:18" s="220" customFormat="1" ht="12.75">
      <c r="A256" s="270"/>
      <c r="B256" s="272"/>
      <c r="C256" s="272"/>
      <c r="D256" s="270"/>
      <c r="O256" s="273"/>
      <c r="P256" s="273"/>
      <c r="Q256" s="273"/>
      <c r="R256" s="274"/>
    </row>
    <row r="257" spans="1:18" s="220" customFormat="1" ht="12.75">
      <c r="A257" s="270"/>
      <c r="B257" s="272"/>
      <c r="C257" s="272"/>
      <c r="D257" s="270"/>
      <c r="O257" s="273"/>
      <c r="P257" s="273"/>
      <c r="Q257" s="273"/>
      <c r="R257" s="274"/>
    </row>
    <row r="258" spans="1:18" s="220" customFormat="1" ht="12.75">
      <c r="A258" s="270"/>
      <c r="B258" s="272"/>
      <c r="C258" s="272"/>
      <c r="D258" s="270"/>
      <c r="O258" s="273"/>
      <c r="P258" s="273"/>
      <c r="Q258" s="273"/>
      <c r="R258" s="274"/>
    </row>
    <row r="259" spans="1:18" s="220" customFormat="1" ht="12.75">
      <c r="A259" s="270"/>
      <c r="B259" s="272"/>
      <c r="C259" s="272"/>
      <c r="D259" s="270"/>
      <c r="O259" s="273"/>
      <c r="P259" s="273"/>
      <c r="Q259" s="273"/>
      <c r="R259" s="274"/>
    </row>
    <row r="260" spans="1:18" s="220" customFormat="1" ht="12.75">
      <c r="A260" s="270"/>
      <c r="B260" s="272"/>
      <c r="C260" s="272"/>
      <c r="D260" s="270"/>
      <c r="O260" s="273"/>
      <c r="P260" s="273"/>
      <c r="Q260" s="273"/>
      <c r="R260" s="274"/>
    </row>
    <row r="261" spans="1:18" s="220" customFormat="1" ht="12.75">
      <c r="A261" s="270"/>
      <c r="B261" s="272"/>
      <c r="C261" s="272"/>
      <c r="D261" s="270"/>
      <c r="O261" s="273"/>
      <c r="P261" s="273"/>
      <c r="Q261" s="273"/>
      <c r="R261" s="274"/>
    </row>
    <row r="262" spans="1:18" s="220" customFormat="1" ht="12.75">
      <c r="A262" s="270"/>
      <c r="B262" s="272"/>
      <c r="C262" s="272"/>
      <c r="D262" s="270"/>
      <c r="O262" s="273"/>
      <c r="P262" s="273"/>
      <c r="Q262" s="273"/>
      <c r="R262" s="274"/>
    </row>
    <row r="263" spans="1:18" s="220" customFormat="1" ht="12.75">
      <c r="A263" s="270"/>
      <c r="B263" s="272"/>
      <c r="C263" s="272"/>
      <c r="D263" s="270"/>
      <c r="O263" s="273"/>
      <c r="P263" s="273"/>
      <c r="Q263" s="273"/>
      <c r="R263" s="274"/>
    </row>
    <row r="264" spans="1:18" s="220" customFormat="1" ht="12.75">
      <c r="A264" s="270"/>
      <c r="B264" s="272"/>
      <c r="C264" s="272"/>
      <c r="D264" s="270"/>
      <c r="O264" s="273"/>
      <c r="P264" s="273"/>
      <c r="Q264" s="273"/>
      <c r="R264" s="274"/>
    </row>
    <row r="265" spans="1:18" s="220" customFormat="1" ht="12.75">
      <c r="A265" s="270"/>
      <c r="B265" s="272"/>
      <c r="C265" s="272"/>
      <c r="D265" s="270"/>
      <c r="O265" s="273"/>
      <c r="P265" s="273"/>
      <c r="Q265" s="273"/>
      <c r="R265" s="274"/>
    </row>
    <row r="266" spans="1:18" s="220" customFormat="1" ht="12.75">
      <c r="A266" s="270"/>
      <c r="B266" s="272"/>
      <c r="C266" s="272"/>
      <c r="D266" s="270"/>
      <c r="O266" s="273"/>
      <c r="P266" s="273"/>
      <c r="Q266" s="273"/>
      <c r="R266" s="274"/>
    </row>
    <row r="267" spans="1:18" s="220" customFormat="1" ht="12.75">
      <c r="A267" s="270"/>
      <c r="B267" s="272"/>
      <c r="C267" s="272"/>
      <c r="D267" s="270"/>
      <c r="O267" s="273"/>
      <c r="P267" s="273"/>
      <c r="Q267" s="273"/>
      <c r="R267" s="274"/>
    </row>
    <row r="268" spans="1:18" s="220" customFormat="1" ht="12.75">
      <c r="A268" s="270"/>
      <c r="B268" s="272"/>
      <c r="C268" s="272"/>
      <c r="D268" s="270"/>
      <c r="O268" s="273"/>
      <c r="P268" s="273"/>
      <c r="Q268" s="273"/>
      <c r="R268" s="274"/>
    </row>
    <row r="269" spans="1:18" s="220" customFormat="1" ht="12.75">
      <c r="A269" s="270"/>
      <c r="B269" s="272"/>
      <c r="C269" s="272"/>
      <c r="D269" s="270"/>
      <c r="O269" s="273"/>
      <c r="P269" s="273"/>
      <c r="Q269" s="273"/>
      <c r="R269" s="274"/>
    </row>
    <row r="270" spans="1:18" s="220" customFormat="1" ht="12.75">
      <c r="A270" s="270"/>
      <c r="B270" s="272"/>
      <c r="C270" s="272"/>
      <c r="D270" s="270"/>
      <c r="O270" s="273"/>
      <c r="P270" s="273"/>
      <c r="Q270" s="273"/>
      <c r="R270" s="274"/>
    </row>
    <row r="271" spans="1:18" s="220" customFormat="1" ht="12.75">
      <c r="A271" s="270"/>
      <c r="B271" s="272"/>
      <c r="C271" s="272"/>
      <c r="D271" s="270"/>
      <c r="O271" s="273"/>
      <c r="P271" s="273"/>
      <c r="Q271" s="273"/>
      <c r="R271" s="274"/>
    </row>
    <row r="272" spans="1:18" s="220" customFormat="1" ht="12.75">
      <c r="A272" s="270"/>
      <c r="B272" s="272"/>
      <c r="C272" s="272"/>
      <c r="D272" s="270"/>
      <c r="O272" s="273"/>
      <c r="P272" s="273"/>
      <c r="Q272" s="273"/>
      <c r="R272" s="274"/>
    </row>
    <row r="273" spans="1:18" s="220" customFormat="1" ht="12.75">
      <c r="A273" s="270"/>
      <c r="B273" s="272"/>
      <c r="C273" s="272"/>
      <c r="D273" s="270"/>
      <c r="O273" s="273"/>
      <c r="P273" s="273"/>
      <c r="Q273" s="273"/>
      <c r="R273" s="274"/>
    </row>
    <row r="274" spans="1:18" s="220" customFormat="1" ht="12.75">
      <c r="A274" s="270"/>
      <c r="B274" s="272"/>
      <c r="C274" s="272"/>
      <c r="D274" s="270"/>
      <c r="O274" s="273"/>
      <c r="P274" s="273"/>
      <c r="Q274" s="273"/>
      <c r="R274" s="274"/>
    </row>
    <row r="275" spans="1:18" s="220" customFormat="1" ht="12.75">
      <c r="A275" s="270"/>
      <c r="B275" s="272"/>
      <c r="C275" s="272"/>
      <c r="D275" s="270"/>
      <c r="O275" s="273"/>
      <c r="P275" s="273"/>
      <c r="Q275" s="273"/>
      <c r="R275" s="274"/>
    </row>
    <row r="276" spans="1:18" s="220" customFormat="1" ht="12.75">
      <c r="A276" s="270"/>
      <c r="B276" s="272"/>
      <c r="C276" s="272"/>
      <c r="D276" s="270"/>
      <c r="O276" s="273"/>
      <c r="P276" s="273"/>
      <c r="Q276" s="273"/>
      <c r="R276" s="274"/>
    </row>
    <row r="277" spans="1:18" s="220" customFormat="1" ht="12.75">
      <c r="A277" s="270"/>
      <c r="B277" s="272"/>
      <c r="C277" s="272"/>
      <c r="D277" s="270"/>
      <c r="O277" s="273"/>
      <c r="P277" s="273"/>
      <c r="Q277" s="273"/>
      <c r="R277" s="274"/>
    </row>
    <row r="278" spans="1:18" s="220" customFormat="1" ht="12.75">
      <c r="A278" s="270"/>
      <c r="B278" s="272"/>
      <c r="C278" s="272"/>
      <c r="D278" s="270"/>
      <c r="O278" s="273"/>
      <c r="P278" s="273"/>
      <c r="Q278" s="273"/>
      <c r="R278" s="274"/>
    </row>
    <row r="279" spans="1:18" s="220" customFormat="1" ht="12.75">
      <c r="A279" s="270"/>
      <c r="B279" s="272"/>
      <c r="C279" s="272"/>
      <c r="D279" s="270"/>
      <c r="O279" s="273"/>
      <c r="P279" s="273"/>
      <c r="Q279" s="273"/>
      <c r="R279" s="274"/>
    </row>
    <row r="280" spans="1:18" s="220" customFormat="1" ht="12.75">
      <c r="A280" s="270"/>
      <c r="B280" s="272"/>
      <c r="C280" s="272"/>
      <c r="D280" s="270"/>
      <c r="O280" s="273"/>
      <c r="P280" s="273"/>
      <c r="Q280" s="273"/>
      <c r="R280" s="274"/>
    </row>
    <row r="281" spans="1:18" s="220" customFormat="1" ht="12.75">
      <c r="A281" s="270"/>
      <c r="B281" s="272"/>
      <c r="C281" s="272"/>
      <c r="D281" s="270"/>
      <c r="O281" s="273"/>
      <c r="P281" s="273"/>
      <c r="Q281" s="273"/>
      <c r="R281" s="274"/>
    </row>
    <row r="282" spans="1:18" s="220" customFormat="1" ht="12.75">
      <c r="A282" s="270"/>
      <c r="B282" s="272"/>
      <c r="C282" s="272"/>
      <c r="D282" s="270"/>
      <c r="O282" s="273"/>
      <c r="P282" s="273"/>
      <c r="Q282" s="273"/>
      <c r="R282" s="274"/>
    </row>
    <row r="283" spans="1:18" s="220" customFormat="1" ht="12.75">
      <c r="A283" s="270"/>
      <c r="B283" s="272"/>
      <c r="C283" s="272"/>
      <c r="D283" s="270"/>
      <c r="O283" s="273"/>
      <c r="P283" s="273"/>
      <c r="Q283" s="273"/>
      <c r="R283" s="274"/>
    </row>
    <row r="284" spans="1:18" s="220" customFormat="1" ht="12.75">
      <c r="A284" s="270"/>
      <c r="B284" s="272"/>
      <c r="C284" s="272"/>
      <c r="D284" s="270"/>
      <c r="O284" s="273"/>
      <c r="P284" s="273"/>
      <c r="Q284" s="273"/>
      <c r="R284" s="274"/>
    </row>
    <row r="285" spans="1:18" s="220" customFormat="1" ht="12.75">
      <c r="A285" s="270"/>
      <c r="B285" s="272"/>
      <c r="C285" s="272"/>
      <c r="D285" s="270"/>
      <c r="O285" s="273"/>
      <c r="P285" s="273"/>
      <c r="Q285" s="273"/>
      <c r="R285" s="274"/>
    </row>
    <row r="286" spans="1:18" s="220" customFormat="1" ht="12.75">
      <c r="A286" s="270"/>
      <c r="B286" s="272"/>
      <c r="C286" s="272"/>
      <c r="D286" s="270"/>
      <c r="O286" s="273"/>
      <c r="P286" s="273"/>
      <c r="Q286" s="273"/>
      <c r="R286" s="274"/>
    </row>
    <row r="287" spans="1:18" s="220" customFormat="1" ht="12.75">
      <c r="A287" s="270"/>
      <c r="B287" s="272"/>
      <c r="C287" s="272"/>
      <c r="D287" s="270"/>
      <c r="O287" s="273"/>
      <c r="P287" s="273"/>
      <c r="Q287" s="273"/>
      <c r="R287" s="274"/>
    </row>
    <row r="288" spans="1:18" s="220" customFormat="1" ht="12.75">
      <c r="A288" s="270"/>
      <c r="B288" s="272"/>
      <c r="C288" s="272"/>
      <c r="D288" s="270"/>
      <c r="O288" s="273"/>
      <c r="P288" s="273"/>
      <c r="Q288" s="273"/>
      <c r="R288" s="274"/>
    </row>
    <row r="289" spans="1:18" s="220" customFormat="1" ht="12.75">
      <c r="A289" s="270"/>
      <c r="B289" s="272"/>
      <c r="C289" s="272"/>
      <c r="D289" s="270"/>
      <c r="O289" s="273"/>
      <c r="P289" s="273"/>
      <c r="Q289" s="273"/>
      <c r="R289" s="274"/>
    </row>
    <row r="290" spans="1:18" s="220" customFormat="1" ht="12.75">
      <c r="A290" s="270"/>
      <c r="B290" s="272"/>
      <c r="C290" s="272"/>
      <c r="D290" s="270"/>
      <c r="O290" s="273"/>
      <c r="P290" s="273"/>
      <c r="Q290" s="273"/>
      <c r="R290" s="274"/>
    </row>
    <row r="291" spans="1:18" s="220" customFormat="1" ht="12.75">
      <c r="A291" s="270"/>
      <c r="B291" s="272"/>
      <c r="C291" s="272"/>
      <c r="D291" s="270"/>
      <c r="O291" s="273"/>
      <c r="P291" s="273"/>
      <c r="Q291" s="273"/>
      <c r="R291" s="274"/>
    </row>
    <row r="292" spans="1:18" s="220" customFormat="1" ht="12.75">
      <c r="A292" s="270"/>
      <c r="B292" s="272"/>
      <c r="C292" s="272"/>
      <c r="D292" s="270"/>
      <c r="O292" s="273"/>
      <c r="P292" s="273"/>
      <c r="Q292" s="273"/>
      <c r="R292" s="274"/>
    </row>
    <row r="293" spans="1:18" s="220" customFormat="1" ht="12.75">
      <c r="A293" s="270"/>
      <c r="B293" s="272"/>
      <c r="C293" s="272"/>
      <c r="D293" s="270"/>
      <c r="O293" s="273"/>
      <c r="P293" s="273"/>
      <c r="Q293" s="273"/>
      <c r="R293" s="274"/>
    </row>
    <row r="294" spans="1:18" s="220" customFormat="1" ht="12.75">
      <c r="A294" s="270"/>
      <c r="B294" s="272"/>
      <c r="C294" s="272"/>
      <c r="D294" s="270"/>
      <c r="O294" s="273"/>
      <c r="P294" s="273"/>
      <c r="Q294" s="273"/>
      <c r="R294" s="274"/>
    </row>
    <row r="295" spans="1:18" s="220" customFormat="1" ht="12.75">
      <c r="A295" s="270"/>
      <c r="B295" s="272"/>
      <c r="C295" s="272"/>
      <c r="D295" s="270"/>
      <c r="O295" s="273"/>
      <c r="P295" s="273"/>
      <c r="Q295" s="273"/>
      <c r="R295" s="274"/>
    </row>
    <row r="296" spans="1:18" s="220" customFormat="1" ht="12.75">
      <c r="A296" s="270"/>
      <c r="B296" s="272"/>
      <c r="C296" s="272"/>
      <c r="D296" s="270"/>
      <c r="O296" s="273"/>
      <c r="P296" s="273"/>
      <c r="Q296" s="273"/>
      <c r="R296" s="274"/>
    </row>
    <row r="297" spans="1:18" s="220" customFormat="1" ht="12.75">
      <c r="A297" s="270"/>
      <c r="B297" s="272"/>
      <c r="C297" s="272"/>
      <c r="D297" s="270"/>
      <c r="O297" s="273"/>
      <c r="P297" s="273"/>
      <c r="Q297" s="273"/>
      <c r="R297" s="274"/>
    </row>
    <row r="298" spans="1:18" s="220" customFormat="1" ht="12.75">
      <c r="A298" s="270"/>
      <c r="B298" s="272"/>
      <c r="C298" s="272"/>
      <c r="D298" s="270"/>
      <c r="O298" s="273"/>
      <c r="P298" s="273"/>
      <c r="Q298" s="273"/>
      <c r="R298" s="274"/>
    </row>
    <row r="299" spans="1:18" s="220" customFormat="1" ht="12.75">
      <c r="A299" s="270"/>
      <c r="B299" s="272"/>
      <c r="C299" s="272"/>
      <c r="D299" s="270"/>
      <c r="O299" s="273"/>
      <c r="P299" s="273"/>
      <c r="Q299" s="273"/>
      <c r="R299" s="274"/>
    </row>
    <row r="300" spans="1:18" s="220" customFormat="1" ht="12.75">
      <c r="A300" s="270"/>
      <c r="B300" s="272"/>
      <c r="C300" s="272"/>
      <c r="D300" s="270"/>
      <c r="O300" s="273"/>
      <c r="P300" s="273"/>
      <c r="Q300" s="273"/>
      <c r="R300" s="274"/>
    </row>
    <row r="301" spans="1:18" s="220" customFormat="1" ht="12.75">
      <c r="A301" s="270"/>
      <c r="B301" s="272"/>
      <c r="C301" s="272"/>
      <c r="D301" s="270"/>
      <c r="O301" s="273"/>
      <c r="P301" s="273"/>
      <c r="Q301" s="273"/>
      <c r="R301" s="274"/>
    </row>
    <row r="302" spans="1:18" s="220" customFormat="1" ht="12.75">
      <c r="A302" s="270"/>
      <c r="B302" s="272"/>
      <c r="C302" s="272"/>
      <c r="D302" s="270"/>
      <c r="O302" s="273"/>
      <c r="P302" s="273"/>
      <c r="Q302" s="273"/>
      <c r="R302" s="274"/>
    </row>
    <row r="303" spans="1:18" s="220" customFormat="1" ht="12.75">
      <c r="A303" s="270"/>
      <c r="B303" s="272"/>
      <c r="C303" s="272"/>
      <c r="D303" s="270"/>
      <c r="O303" s="273"/>
      <c r="P303" s="273"/>
      <c r="Q303" s="273"/>
      <c r="R303" s="274"/>
    </row>
    <row r="304" spans="1:18" s="220" customFormat="1" ht="12.75">
      <c r="A304" s="270"/>
      <c r="B304" s="272"/>
      <c r="C304" s="272"/>
      <c r="D304" s="270"/>
      <c r="O304" s="273"/>
      <c r="P304" s="273"/>
      <c r="Q304" s="273"/>
      <c r="R304" s="274"/>
    </row>
    <row r="305" spans="1:18" s="220" customFormat="1" ht="12.75">
      <c r="A305" s="270"/>
      <c r="B305" s="272"/>
      <c r="C305" s="272"/>
      <c r="D305" s="270"/>
      <c r="O305" s="273"/>
      <c r="P305" s="273"/>
      <c r="Q305" s="273"/>
      <c r="R305" s="274"/>
    </row>
    <row r="306" spans="1:18" s="220" customFormat="1" ht="12.75">
      <c r="A306" s="270"/>
      <c r="B306" s="272"/>
      <c r="C306" s="272"/>
      <c r="D306" s="270"/>
      <c r="O306" s="273"/>
      <c r="P306" s="273"/>
      <c r="Q306" s="273"/>
      <c r="R306" s="274"/>
    </row>
    <row r="307" spans="1:18" s="220" customFormat="1" ht="12.75">
      <c r="A307" s="270"/>
      <c r="B307" s="272"/>
      <c r="C307" s="272"/>
      <c r="D307" s="270"/>
      <c r="O307" s="273"/>
      <c r="P307" s="273"/>
      <c r="Q307" s="273"/>
      <c r="R307" s="274"/>
    </row>
    <row r="308" spans="1:18" s="220" customFormat="1" ht="12.75">
      <c r="A308" s="270"/>
      <c r="B308" s="272"/>
      <c r="C308" s="272"/>
      <c r="D308" s="270"/>
      <c r="O308" s="273"/>
      <c r="P308" s="273"/>
      <c r="Q308" s="273"/>
      <c r="R308" s="274"/>
    </row>
    <row r="309" spans="1:18" s="220" customFormat="1" ht="12.75">
      <c r="A309" s="270"/>
      <c r="B309" s="272"/>
      <c r="C309" s="272"/>
      <c r="D309" s="270"/>
      <c r="O309" s="273"/>
      <c r="P309" s="273"/>
      <c r="Q309" s="273"/>
      <c r="R309" s="274"/>
    </row>
    <row r="310" spans="1:18" s="220" customFormat="1" ht="12.75">
      <c r="A310" s="270"/>
      <c r="B310" s="272"/>
      <c r="C310" s="272"/>
      <c r="D310" s="270"/>
      <c r="O310" s="273"/>
      <c r="P310" s="273"/>
      <c r="Q310" s="273"/>
      <c r="R310" s="274"/>
    </row>
    <row r="311" spans="1:18" s="220" customFormat="1" ht="12.75">
      <c r="A311" s="270"/>
      <c r="B311" s="272"/>
      <c r="C311" s="272"/>
      <c r="D311" s="270"/>
      <c r="O311" s="273"/>
      <c r="P311" s="273"/>
      <c r="Q311" s="273"/>
      <c r="R311" s="274"/>
    </row>
    <row r="312" spans="1:18" s="220" customFormat="1" ht="12.75">
      <c r="A312" s="270"/>
      <c r="B312" s="272"/>
      <c r="C312" s="272"/>
      <c r="D312" s="270"/>
      <c r="O312" s="273"/>
      <c r="P312" s="273"/>
      <c r="Q312" s="273"/>
      <c r="R312" s="274"/>
    </row>
    <row r="313" spans="1:18" s="220" customFormat="1" ht="12.75">
      <c r="A313" s="270"/>
      <c r="B313" s="272"/>
      <c r="C313" s="272"/>
      <c r="D313" s="270"/>
      <c r="O313" s="273"/>
      <c r="P313" s="273"/>
      <c r="Q313" s="273"/>
      <c r="R313" s="274"/>
    </row>
    <row r="314" spans="1:18" s="220" customFormat="1" ht="12.75">
      <c r="A314" s="270"/>
      <c r="B314" s="272"/>
      <c r="C314" s="272"/>
      <c r="D314" s="270"/>
      <c r="O314" s="273"/>
      <c r="P314" s="273"/>
      <c r="Q314" s="273"/>
      <c r="R314" s="274"/>
    </row>
    <row r="315" spans="1:18" s="220" customFormat="1" ht="12.75">
      <c r="A315" s="270"/>
      <c r="B315" s="272"/>
      <c r="C315" s="272"/>
      <c r="D315" s="270"/>
      <c r="O315" s="273"/>
      <c r="P315" s="273"/>
      <c r="Q315" s="273"/>
      <c r="R315" s="274"/>
    </row>
    <row r="316" spans="1:18" s="220" customFormat="1" ht="12.75">
      <c r="A316" s="270"/>
      <c r="B316" s="272"/>
      <c r="C316" s="272"/>
      <c r="D316" s="270"/>
      <c r="O316" s="273"/>
      <c r="P316" s="273"/>
      <c r="Q316" s="273"/>
      <c r="R316" s="274"/>
    </row>
    <row r="317" spans="1:18" s="220" customFormat="1" ht="12.75">
      <c r="A317" s="270"/>
      <c r="B317" s="272"/>
      <c r="C317" s="272"/>
      <c r="D317" s="270"/>
      <c r="O317" s="273"/>
      <c r="P317" s="273"/>
      <c r="Q317" s="273"/>
      <c r="R317" s="274"/>
    </row>
    <row r="318" spans="1:18" s="220" customFormat="1" ht="12.75">
      <c r="A318" s="270"/>
      <c r="B318" s="272"/>
      <c r="C318" s="272"/>
      <c r="D318" s="270"/>
      <c r="O318" s="273"/>
      <c r="P318" s="273"/>
      <c r="Q318" s="273"/>
      <c r="R318" s="274"/>
    </row>
    <row r="319" spans="1:18" s="220" customFormat="1" ht="12.75">
      <c r="A319" s="270"/>
      <c r="B319" s="272"/>
      <c r="C319" s="272"/>
      <c r="D319" s="270"/>
      <c r="O319" s="273"/>
      <c r="P319" s="273"/>
      <c r="Q319" s="273"/>
      <c r="R319" s="274"/>
    </row>
    <row r="320" spans="1:18" s="220" customFormat="1" ht="12.75">
      <c r="A320" s="270"/>
      <c r="B320" s="272"/>
      <c r="C320" s="272"/>
      <c r="D320" s="270"/>
      <c r="O320" s="273"/>
      <c r="P320" s="273"/>
      <c r="Q320" s="273"/>
      <c r="R320" s="274"/>
    </row>
    <row r="321" spans="1:18" s="220" customFormat="1" ht="12.75">
      <c r="A321" s="270"/>
      <c r="B321" s="272"/>
      <c r="C321" s="272"/>
      <c r="D321" s="270"/>
      <c r="O321" s="273"/>
      <c r="P321" s="273"/>
      <c r="Q321" s="273"/>
      <c r="R321" s="274"/>
    </row>
    <row r="322" spans="1:18" s="220" customFormat="1" ht="12.75">
      <c r="A322" s="270"/>
      <c r="B322" s="272"/>
      <c r="C322" s="272"/>
      <c r="D322" s="270"/>
      <c r="O322" s="273"/>
      <c r="P322" s="273"/>
      <c r="Q322" s="273"/>
      <c r="R322" s="274"/>
    </row>
    <row r="323" spans="1:18" s="220" customFormat="1" ht="12.75">
      <c r="A323" s="270"/>
      <c r="B323" s="272"/>
      <c r="C323" s="272"/>
      <c r="D323" s="270"/>
      <c r="O323" s="273"/>
      <c r="P323" s="273"/>
      <c r="Q323" s="273"/>
      <c r="R323" s="274"/>
    </row>
    <row r="324" spans="1:18" s="220" customFormat="1" ht="12.75">
      <c r="A324" s="270"/>
      <c r="B324" s="272"/>
      <c r="C324" s="272"/>
      <c r="D324" s="270"/>
      <c r="O324" s="273"/>
      <c r="P324" s="273"/>
      <c r="Q324" s="273"/>
      <c r="R324" s="274"/>
    </row>
    <row r="325" spans="1:18" s="220" customFormat="1" ht="12.75">
      <c r="A325" s="270"/>
      <c r="B325" s="272"/>
      <c r="C325" s="272"/>
      <c r="D325" s="270"/>
      <c r="O325" s="273"/>
      <c r="P325" s="273"/>
      <c r="Q325" s="273"/>
      <c r="R325" s="274"/>
    </row>
    <row r="326" spans="1:18" s="220" customFormat="1" ht="12.75">
      <c r="A326" s="270"/>
      <c r="B326" s="272"/>
      <c r="C326" s="272"/>
      <c r="D326" s="270"/>
      <c r="O326" s="273"/>
      <c r="P326" s="273"/>
      <c r="Q326" s="273"/>
      <c r="R326" s="274"/>
    </row>
    <row r="327" spans="1:18" s="220" customFormat="1" ht="12.75">
      <c r="A327" s="270"/>
      <c r="B327" s="272"/>
      <c r="C327" s="272"/>
      <c r="D327" s="270"/>
      <c r="O327" s="273"/>
      <c r="P327" s="273"/>
      <c r="Q327" s="273"/>
      <c r="R327" s="274"/>
    </row>
    <row r="328" spans="1:18" s="220" customFormat="1" ht="12.75">
      <c r="A328" s="270"/>
      <c r="B328" s="272"/>
      <c r="C328" s="272"/>
      <c r="D328" s="270"/>
      <c r="O328" s="273"/>
      <c r="P328" s="273"/>
      <c r="Q328" s="273"/>
      <c r="R328" s="274"/>
    </row>
    <row r="329" spans="1:18" s="220" customFormat="1" ht="12.75">
      <c r="A329" s="270"/>
      <c r="B329" s="272"/>
      <c r="C329" s="272"/>
      <c r="D329" s="270"/>
      <c r="O329" s="273"/>
      <c r="P329" s="273"/>
      <c r="Q329" s="273"/>
      <c r="R329" s="274"/>
    </row>
    <row r="330" spans="1:18" s="220" customFormat="1" ht="12.75">
      <c r="A330" s="270"/>
      <c r="B330" s="272"/>
      <c r="C330" s="272"/>
      <c r="D330" s="270"/>
      <c r="O330" s="273"/>
      <c r="P330" s="273"/>
      <c r="Q330" s="273"/>
      <c r="R330" s="274"/>
    </row>
    <row r="331" spans="1:18" s="220" customFormat="1" ht="12.75">
      <c r="A331" s="270"/>
      <c r="B331" s="272"/>
      <c r="C331" s="272"/>
      <c r="D331" s="270"/>
      <c r="O331" s="273"/>
      <c r="P331" s="273"/>
      <c r="Q331" s="273"/>
      <c r="R331" s="274"/>
    </row>
    <row r="332" spans="1:18" s="220" customFormat="1" ht="12.75">
      <c r="A332" s="270"/>
      <c r="B332" s="272"/>
      <c r="C332" s="272"/>
      <c r="D332" s="270"/>
      <c r="O332" s="273"/>
      <c r="P332" s="273"/>
      <c r="Q332" s="273"/>
      <c r="R332" s="274"/>
    </row>
    <row r="333" spans="1:18" s="220" customFormat="1" ht="12.75">
      <c r="A333" s="270"/>
      <c r="B333" s="272"/>
      <c r="C333" s="272"/>
      <c r="D333" s="270"/>
      <c r="O333" s="273"/>
      <c r="P333" s="273"/>
      <c r="Q333" s="273"/>
      <c r="R333" s="274"/>
    </row>
    <row r="334" spans="1:18" s="220" customFormat="1" ht="12.75">
      <c r="A334" s="270"/>
      <c r="B334" s="272"/>
      <c r="C334" s="272"/>
      <c r="D334" s="270"/>
      <c r="O334" s="273"/>
      <c r="P334" s="273"/>
      <c r="Q334" s="273"/>
      <c r="R334" s="274"/>
    </row>
    <row r="335" spans="1:18" s="220" customFormat="1" ht="12.75">
      <c r="A335" s="270"/>
      <c r="B335" s="272"/>
      <c r="C335" s="272"/>
      <c r="D335" s="270"/>
      <c r="O335" s="273"/>
      <c r="P335" s="273"/>
      <c r="Q335" s="273"/>
      <c r="R335" s="274"/>
    </row>
    <row r="336" spans="1:18" s="220" customFormat="1" ht="12.75">
      <c r="A336" s="270"/>
      <c r="B336" s="272"/>
      <c r="C336" s="272"/>
      <c r="D336" s="270"/>
      <c r="O336" s="273"/>
      <c r="P336" s="273"/>
      <c r="Q336" s="273"/>
      <c r="R336" s="274"/>
    </row>
    <row r="337" spans="1:18" s="220" customFormat="1" ht="12.75">
      <c r="A337" s="270"/>
      <c r="B337" s="272"/>
      <c r="C337" s="272"/>
      <c r="D337" s="270"/>
      <c r="O337" s="273"/>
      <c r="P337" s="273"/>
      <c r="Q337" s="273"/>
      <c r="R337" s="274"/>
    </row>
    <row r="338" spans="1:18" s="220" customFormat="1" ht="12.75">
      <c r="A338" s="270"/>
      <c r="B338" s="272"/>
      <c r="C338" s="272"/>
      <c r="D338" s="270"/>
      <c r="O338" s="273"/>
      <c r="P338" s="273"/>
      <c r="Q338" s="273"/>
      <c r="R338" s="274"/>
    </row>
    <row r="339" spans="1:18" s="220" customFormat="1" ht="12.75">
      <c r="A339" s="270"/>
      <c r="B339" s="272"/>
      <c r="C339" s="272"/>
      <c r="D339" s="270"/>
      <c r="O339" s="273"/>
      <c r="P339" s="273"/>
      <c r="Q339" s="273"/>
      <c r="R339" s="274"/>
    </row>
    <row r="340" spans="1:18" s="220" customFormat="1" ht="12.75">
      <c r="A340" s="270"/>
      <c r="B340" s="272"/>
      <c r="C340" s="272"/>
      <c r="D340" s="270"/>
      <c r="O340" s="273"/>
      <c r="P340" s="273"/>
      <c r="Q340" s="273"/>
      <c r="R340" s="274"/>
    </row>
    <row r="341" spans="1:18" s="220" customFormat="1" ht="12.75">
      <c r="A341" s="270"/>
      <c r="B341" s="272"/>
      <c r="C341" s="272"/>
      <c r="D341" s="270"/>
      <c r="O341" s="273"/>
      <c r="P341" s="273"/>
      <c r="Q341" s="273"/>
      <c r="R341" s="274"/>
    </row>
    <row r="342" spans="1:18" s="220" customFormat="1" ht="12.75">
      <c r="A342" s="270"/>
      <c r="B342" s="272"/>
      <c r="C342" s="272"/>
      <c r="D342" s="270"/>
      <c r="O342" s="273"/>
      <c r="P342" s="273"/>
      <c r="Q342" s="273"/>
      <c r="R342" s="274"/>
    </row>
    <row r="343" spans="1:18" s="220" customFormat="1" ht="12.75">
      <c r="A343" s="270"/>
      <c r="B343" s="272"/>
      <c r="C343" s="272"/>
      <c r="D343" s="270"/>
      <c r="O343" s="273"/>
      <c r="P343" s="273"/>
      <c r="Q343" s="273"/>
      <c r="R343" s="274"/>
    </row>
    <row r="344" spans="1:18" s="220" customFormat="1" ht="12.75">
      <c r="A344" s="270"/>
      <c r="B344" s="272"/>
      <c r="C344" s="272"/>
      <c r="D344" s="270"/>
      <c r="O344" s="273"/>
      <c r="P344" s="273"/>
      <c r="Q344" s="273"/>
      <c r="R344" s="274"/>
    </row>
    <row r="345" spans="1:18" s="220" customFormat="1" ht="12.75">
      <c r="A345" s="270"/>
      <c r="B345" s="272"/>
      <c r="C345" s="272"/>
      <c r="D345" s="270"/>
      <c r="O345" s="273"/>
      <c r="P345" s="273"/>
      <c r="Q345" s="273"/>
      <c r="R345" s="274"/>
    </row>
    <row r="346" spans="1:18" s="220" customFormat="1" ht="12.75">
      <c r="A346" s="270"/>
      <c r="B346" s="272"/>
      <c r="C346" s="272"/>
      <c r="D346" s="270"/>
      <c r="O346" s="273"/>
      <c r="P346" s="273"/>
      <c r="Q346" s="273"/>
      <c r="R346" s="274"/>
    </row>
    <row r="347" spans="1:18" s="220" customFormat="1" ht="12.75">
      <c r="A347" s="270"/>
      <c r="B347" s="272"/>
      <c r="C347" s="272"/>
      <c r="D347" s="270"/>
      <c r="O347" s="273"/>
      <c r="P347" s="273"/>
      <c r="Q347" s="273"/>
      <c r="R347" s="274"/>
    </row>
    <row r="348" spans="1:18" s="220" customFormat="1" ht="12.75">
      <c r="A348" s="270"/>
      <c r="B348" s="272"/>
      <c r="C348" s="272"/>
      <c r="D348" s="270"/>
      <c r="O348" s="273"/>
      <c r="P348" s="273"/>
      <c r="Q348" s="273"/>
      <c r="R348" s="274"/>
    </row>
    <row r="349" spans="1:18" s="220" customFormat="1" ht="12.75">
      <c r="A349" s="270"/>
      <c r="B349" s="272"/>
      <c r="C349" s="272"/>
      <c r="D349" s="270"/>
      <c r="O349" s="273"/>
      <c r="P349" s="273"/>
      <c r="Q349" s="273"/>
      <c r="R349" s="274"/>
    </row>
    <row r="350" spans="1:18" s="220" customFormat="1" ht="12.75">
      <c r="A350" s="270"/>
      <c r="B350" s="272"/>
      <c r="C350" s="272"/>
      <c r="D350" s="270"/>
      <c r="O350" s="273"/>
      <c r="P350" s="273"/>
      <c r="Q350" s="273"/>
      <c r="R350" s="274"/>
    </row>
    <row r="351" spans="1:18" s="220" customFormat="1" ht="12.75">
      <c r="A351" s="270"/>
      <c r="B351" s="272"/>
      <c r="C351" s="272"/>
      <c r="D351" s="270"/>
      <c r="O351" s="273"/>
      <c r="P351" s="273"/>
      <c r="Q351" s="273"/>
      <c r="R351" s="274"/>
    </row>
    <row r="352" spans="1:18" s="220" customFormat="1" ht="12.75">
      <c r="A352" s="270"/>
      <c r="B352" s="272"/>
      <c r="C352" s="272"/>
      <c r="D352" s="270"/>
      <c r="O352" s="273"/>
      <c r="P352" s="273"/>
      <c r="Q352" s="273"/>
      <c r="R352" s="274"/>
    </row>
    <row r="353" spans="1:18" s="220" customFormat="1" ht="12.75">
      <c r="A353" s="270"/>
      <c r="B353" s="272"/>
      <c r="C353" s="272"/>
      <c r="D353" s="270"/>
      <c r="O353" s="273"/>
      <c r="P353" s="273"/>
      <c r="Q353" s="273"/>
      <c r="R353" s="274"/>
    </row>
    <row r="354" spans="1:18" s="220" customFormat="1" ht="12.75">
      <c r="A354" s="270"/>
      <c r="B354" s="272"/>
      <c r="C354" s="272"/>
      <c r="D354" s="270"/>
      <c r="O354" s="273"/>
      <c r="P354" s="273"/>
      <c r="Q354" s="273"/>
      <c r="R354" s="274"/>
    </row>
    <row r="355" spans="1:18" s="220" customFormat="1" ht="12.75">
      <c r="A355" s="270"/>
      <c r="B355" s="272"/>
      <c r="C355" s="272"/>
      <c r="D355" s="270"/>
      <c r="O355" s="273"/>
      <c r="P355" s="273"/>
      <c r="Q355" s="273"/>
      <c r="R355" s="274"/>
    </row>
    <row r="356" spans="1:18" s="220" customFormat="1" ht="12.75">
      <c r="A356" s="270"/>
      <c r="B356" s="272"/>
      <c r="C356" s="272"/>
      <c r="D356" s="270"/>
      <c r="O356" s="273"/>
      <c r="P356" s="273"/>
      <c r="Q356" s="273"/>
      <c r="R356" s="274"/>
    </row>
    <row r="357" spans="1:18" s="220" customFormat="1" ht="12.75">
      <c r="A357" s="270"/>
      <c r="B357" s="272"/>
      <c r="C357" s="272"/>
      <c r="D357" s="270"/>
      <c r="O357" s="273"/>
      <c r="P357" s="273"/>
      <c r="Q357" s="273"/>
      <c r="R357" s="274"/>
    </row>
    <row r="358" spans="1:18" s="220" customFormat="1" ht="12.75">
      <c r="A358" s="270"/>
      <c r="B358" s="272"/>
      <c r="C358" s="272"/>
      <c r="D358" s="270"/>
      <c r="O358" s="273"/>
      <c r="P358" s="273"/>
      <c r="Q358" s="273"/>
      <c r="R358" s="274"/>
    </row>
    <row r="359" spans="1:18" s="220" customFormat="1" ht="12.75">
      <c r="A359" s="270"/>
      <c r="B359" s="272"/>
      <c r="C359" s="272"/>
      <c r="D359" s="270"/>
      <c r="O359" s="273"/>
      <c r="P359" s="273"/>
      <c r="Q359" s="273"/>
      <c r="R359" s="274"/>
    </row>
    <row r="360" spans="1:18" s="220" customFormat="1" ht="12.75">
      <c r="A360" s="270"/>
      <c r="B360" s="272"/>
      <c r="C360" s="272"/>
      <c r="D360" s="270"/>
      <c r="O360" s="273"/>
      <c r="P360" s="273"/>
      <c r="Q360" s="273"/>
      <c r="R360" s="274"/>
    </row>
    <row r="361" spans="1:18" s="220" customFormat="1" ht="12.75">
      <c r="A361" s="270"/>
      <c r="B361" s="272"/>
      <c r="C361" s="272"/>
      <c r="D361" s="270"/>
      <c r="O361" s="273"/>
      <c r="P361" s="273"/>
      <c r="Q361" s="273"/>
      <c r="R361" s="274"/>
    </row>
    <row r="362" spans="1:18" s="220" customFormat="1" ht="12.75">
      <c r="A362" s="270"/>
      <c r="B362" s="272"/>
      <c r="C362" s="272"/>
      <c r="D362" s="270"/>
      <c r="O362" s="273"/>
      <c r="P362" s="273"/>
      <c r="Q362" s="273"/>
      <c r="R362" s="274"/>
    </row>
    <row r="363" spans="1:18" s="220" customFormat="1" ht="12.75">
      <c r="A363" s="270"/>
      <c r="B363" s="272"/>
      <c r="C363" s="272"/>
      <c r="D363" s="270"/>
      <c r="O363" s="273"/>
      <c r="P363" s="273"/>
      <c r="Q363" s="273"/>
      <c r="R363" s="274"/>
    </row>
    <row r="364" spans="1:18" s="220" customFormat="1" ht="12.75">
      <c r="A364" s="270"/>
      <c r="B364" s="272"/>
      <c r="C364" s="272"/>
      <c r="D364" s="270"/>
      <c r="O364" s="273"/>
      <c r="P364" s="273"/>
      <c r="Q364" s="273"/>
      <c r="R364" s="274"/>
    </row>
    <row r="365" spans="1:18" s="220" customFormat="1" ht="12.75">
      <c r="A365" s="270"/>
      <c r="B365" s="272"/>
      <c r="C365" s="272"/>
      <c r="D365" s="270"/>
      <c r="O365" s="273"/>
      <c r="P365" s="273"/>
      <c r="Q365" s="273"/>
      <c r="R365" s="274"/>
    </row>
    <row r="366" spans="1:18" s="220" customFormat="1" ht="12.75">
      <c r="A366" s="270"/>
      <c r="B366" s="272"/>
      <c r="C366" s="272"/>
      <c r="D366" s="270"/>
      <c r="O366" s="273"/>
      <c r="P366" s="273"/>
      <c r="Q366" s="273"/>
      <c r="R366" s="274"/>
    </row>
    <row r="367" spans="1:18" s="220" customFormat="1" ht="12.75">
      <c r="A367" s="270"/>
      <c r="B367" s="272"/>
      <c r="C367" s="272"/>
      <c r="D367" s="270"/>
      <c r="O367" s="273"/>
      <c r="P367" s="273"/>
      <c r="Q367" s="273"/>
      <c r="R367" s="274"/>
    </row>
    <row r="368" spans="1:18" s="220" customFormat="1" ht="12.75">
      <c r="A368" s="270"/>
      <c r="B368" s="272"/>
      <c r="C368" s="272"/>
      <c r="D368" s="270"/>
      <c r="O368" s="273"/>
      <c r="P368" s="273"/>
      <c r="Q368" s="273"/>
      <c r="R368" s="274"/>
    </row>
    <row r="369" spans="1:18" s="220" customFormat="1" ht="12.75">
      <c r="A369" s="270"/>
      <c r="B369" s="272"/>
      <c r="C369" s="272"/>
      <c r="D369" s="270"/>
      <c r="O369" s="273"/>
      <c r="P369" s="273"/>
      <c r="Q369" s="273"/>
      <c r="R369" s="274"/>
    </row>
    <row r="370" spans="1:18" s="220" customFormat="1" ht="12.75">
      <c r="A370" s="270"/>
      <c r="B370" s="272"/>
      <c r="C370" s="272"/>
      <c r="D370" s="270"/>
      <c r="O370" s="273"/>
      <c r="P370" s="273"/>
      <c r="Q370" s="273"/>
      <c r="R370" s="274"/>
    </row>
    <row r="371" spans="1:18" s="220" customFormat="1" ht="12.75">
      <c r="A371" s="270"/>
      <c r="B371" s="272"/>
      <c r="C371" s="272"/>
      <c r="D371" s="270"/>
      <c r="O371" s="273"/>
      <c r="P371" s="273"/>
      <c r="Q371" s="273"/>
      <c r="R371" s="274"/>
    </row>
    <row r="372" spans="1:18" s="220" customFormat="1" ht="12.75">
      <c r="A372" s="270"/>
      <c r="B372" s="272"/>
      <c r="C372" s="272"/>
      <c r="D372" s="270"/>
      <c r="O372" s="273"/>
      <c r="P372" s="273"/>
      <c r="Q372" s="273"/>
      <c r="R372" s="274"/>
    </row>
    <row r="373" spans="1:18" s="220" customFormat="1" ht="12.75">
      <c r="A373" s="270"/>
      <c r="B373" s="272"/>
      <c r="C373" s="272"/>
      <c r="D373" s="270"/>
      <c r="O373" s="273"/>
      <c r="P373" s="273"/>
      <c r="Q373" s="273"/>
      <c r="R373" s="274"/>
    </row>
    <row r="374" spans="1:18" s="220" customFormat="1" ht="12.75">
      <c r="A374" s="270"/>
      <c r="B374" s="272"/>
      <c r="C374" s="272"/>
      <c r="D374" s="270"/>
      <c r="O374" s="273"/>
      <c r="P374" s="273"/>
      <c r="Q374" s="273"/>
      <c r="R374" s="274"/>
    </row>
    <row r="375" spans="1:18" s="220" customFormat="1" ht="12.75">
      <c r="A375" s="270"/>
      <c r="B375" s="272"/>
      <c r="C375" s="272"/>
      <c r="D375" s="270"/>
      <c r="O375" s="273"/>
      <c r="P375" s="273"/>
      <c r="Q375" s="273"/>
      <c r="R375" s="274"/>
    </row>
    <row r="376" spans="1:18" s="220" customFormat="1" ht="12.75">
      <c r="A376" s="270"/>
      <c r="B376" s="272"/>
      <c r="C376" s="272"/>
      <c r="D376" s="270"/>
      <c r="O376" s="273"/>
      <c r="P376" s="273"/>
      <c r="Q376" s="273"/>
      <c r="R376" s="274"/>
    </row>
    <row r="377" spans="1:18" s="220" customFormat="1" ht="12.75">
      <c r="A377" s="270"/>
      <c r="B377" s="272"/>
      <c r="C377" s="272"/>
      <c r="D377" s="270"/>
      <c r="O377" s="273"/>
      <c r="P377" s="273"/>
      <c r="Q377" s="273"/>
      <c r="R377" s="274"/>
    </row>
    <row r="378" spans="1:18" s="220" customFormat="1" ht="12.75">
      <c r="A378" s="270"/>
      <c r="B378" s="272"/>
      <c r="C378" s="272"/>
      <c r="D378" s="270"/>
      <c r="O378" s="273"/>
      <c r="P378" s="273"/>
      <c r="Q378" s="273"/>
      <c r="R378" s="274"/>
    </row>
    <row r="379" spans="1:18" s="220" customFormat="1" ht="12.75">
      <c r="A379" s="270"/>
      <c r="B379" s="272"/>
      <c r="C379" s="272"/>
      <c r="D379" s="270"/>
      <c r="O379" s="273"/>
      <c r="P379" s="273"/>
      <c r="Q379" s="273"/>
      <c r="R379" s="274"/>
    </row>
    <row r="380" spans="1:18" s="220" customFormat="1" ht="12.75">
      <c r="A380" s="270"/>
      <c r="B380" s="272"/>
      <c r="C380" s="272"/>
      <c r="D380" s="270"/>
      <c r="O380" s="273"/>
      <c r="P380" s="273"/>
      <c r="Q380" s="273"/>
      <c r="R380" s="274"/>
    </row>
    <row r="381" spans="1:18" s="220" customFormat="1" ht="12.75">
      <c r="A381" s="270"/>
      <c r="B381" s="272"/>
      <c r="C381" s="272"/>
      <c r="D381" s="270"/>
      <c r="O381" s="273"/>
      <c r="P381" s="273"/>
      <c r="Q381" s="273"/>
      <c r="R381" s="274"/>
    </row>
    <row r="382" spans="1:18" s="220" customFormat="1" ht="12.75">
      <c r="A382" s="270"/>
      <c r="B382" s="272"/>
      <c r="C382" s="272"/>
      <c r="D382" s="270"/>
      <c r="O382" s="273"/>
      <c r="P382" s="273"/>
      <c r="Q382" s="273"/>
      <c r="R382" s="274"/>
    </row>
    <row r="383" spans="1:18" s="220" customFormat="1" ht="12.75">
      <c r="A383" s="270"/>
      <c r="B383" s="272"/>
      <c r="C383" s="272"/>
      <c r="D383" s="270"/>
      <c r="O383" s="273"/>
      <c r="P383" s="273"/>
      <c r="Q383" s="273"/>
      <c r="R383" s="274"/>
    </row>
    <row r="384" spans="1:18" s="220" customFormat="1" ht="12.75">
      <c r="A384" s="270"/>
      <c r="B384" s="272"/>
      <c r="C384" s="272"/>
      <c r="D384" s="270"/>
      <c r="O384" s="273"/>
      <c r="P384" s="273"/>
      <c r="Q384" s="273"/>
      <c r="R384" s="274"/>
    </row>
    <row r="385" spans="1:18" s="220" customFormat="1" ht="12.75">
      <c r="A385" s="270"/>
      <c r="B385" s="272"/>
      <c r="C385" s="272"/>
      <c r="D385" s="270"/>
      <c r="O385" s="273"/>
      <c r="P385" s="273"/>
      <c r="Q385" s="273"/>
      <c r="R385" s="274"/>
    </row>
    <row r="386" spans="1:18" s="220" customFormat="1" ht="12.75">
      <c r="A386" s="270"/>
      <c r="B386" s="272"/>
      <c r="C386" s="272"/>
      <c r="D386" s="270"/>
      <c r="O386" s="273"/>
      <c r="P386" s="273"/>
      <c r="Q386" s="273"/>
      <c r="R386" s="274"/>
    </row>
    <row r="387" spans="1:18" s="220" customFormat="1" ht="12.75">
      <c r="A387" s="270"/>
      <c r="B387" s="272"/>
      <c r="C387" s="272"/>
      <c r="D387" s="270"/>
      <c r="O387" s="273"/>
      <c r="P387" s="273"/>
      <c r="Q387" s="273"/>
      <c r="R387" s="274"/>
    </row>
    <row r="388" spans="1:18" s="220" customFormat="1" ht="12.75">
      <c r="A388" s="270"/>
      <c r="B388" s="272"/>
      <c r="C388" s="272"/>
      <c r="D388" s="270"/>
      <c r="O388" s="273"/>
      <c r="P388" s="273"/>
      <c r="Q388" s="273"/>
      <c r="R388" s="274"/>
    </row>
    <row r="389" spans="1:18" s="220" customFormat="1" ht="12.75">
      <c r="A389" s="270"/>
      <c r="B389" s="272"/>
      <c r="C389" s="272"/>
      <c r="D389" s="270"/>
      <c r="O389" s="273"/>
      <c r="P389" s="273"/>
      <c r="Q389" s="273"/>
      <c r="R389" s="274"/>
    </row>
    <row r="390" spans="1:18" s="220" customFormat="1" ht="12.75">
      <c r="A390" s="270"/>
      <c r="B390" s="272"/>
      <c r="C390" s="272"/>
      <c r="D390" s="270"/>
      <c r="O390" s="273"/>
      <c r="P390" s="273"/>
      <c r="Q390" s="273"/>
      <c r="R390" s="274"/>
    </row>
    <row r="391" spans="1:18" s="220" customFormat="1" ht="12.75">
      <c r="A391" s="270"/>
      <c r="B391" s="272"/>
      <c r="C391" s="272"/>
      <c r="D391" s="270"/>
      <c r="O391" s="273"/>
      <c r="P391" s="273"/>
      <c r="Q391" s="273"/>
      <c r="R391" s="274"/>
    </row>
    <row r="392" spans="1:18">
      <c r="A392" s="270"/>
    </row>
    <row r="393" spans="1:18">
      <c r="A393" s="270"/>
    </row>
    <row r="394" spans="1:18">
      <c r="A394" s="270"/>
    </row>
    <row r="395" spans="1:18">
      <c r="A395" s="270"/>
    </row>
  </sheetData>
  <mergeCells count="27">
    <mergeCell ref="A1:O1"/>
    <mergeCell ref="N2:O2"/>
    <mergeCell ref="A3:A4"/>
    <mergeCell ref="B3:B4"/>
    <mergeCell ref="C3:C4"/>
    <mergeCell ref="D3:D4"/>
    <mergeCell ref="E3:L3"/>
    <mergeCell ref="M3:M4"/>
    <mergeCell ref="N3:N4"/>
    <mergeCell ref="A70:A74"/>
    <mergeCell ref="B70:B74"/>
    <mergeCell ref="C70:C74"/>
    <mergeCell ref="A76:A80"/>
    <mergeCell ref="B76:B80"/>
    <mergeCell ref="C76:C80"/>
    <mergeCell ref="A82:A86"/>
    <mergeCell ref="B82:B86"/>
    <mergeCell ref="C82:C86"/>
    <mergeCell ref="A88:A92"/>
    <mergeCell ref="B88:B92"/>
    <mergeCell ref="C88:C92"/>
    <mergeCell ref="A94:A98"/>
    <mergeCell ref="B94:B98"/>
    <mergeCell ref="C94:C98"/>
    <mergeCell ref="A100:A104"/>
    <mergeCell ref="B100:B104"/>
    <mergeCell ref="C100:C104"/>
  </mergeCells>
  <phoneticPr fontId="38" type="noConversion"/>
  <printOptions horizontalCentered="1"/>
  <pageMargins left="0.47244094488188998" right="0.511811023622047" top="0.62992125984252001" bottom="0.62992125984252001" header="0.39370078740157499" footer="0.39370078740157499"/>
  <pageSetup paperSize="9" scale="90" firstPageNumber="17" orientation="landscape" useFirstPageNumber="1" r:id="rId1"/>
  <headerFooter alignWithMargins="0">
    <oddHeader>&amp;R&amp;"Times New Roman,Regular"&amp;12&amp;UĐơn giá chi tiết sản phẩm xây dựng lưới địa chính - Khu vực nông thôn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F105"/>
  <sheetViews>
    <sheetView workbookViewId="0">
      <selection activeCell="E65" sqref="E65"/>
    </sheetView>
  </sheetViews>
  <sheetFormatPr defaultColWidth="8.77734375" defaultRowHeight="16.5"/>
  <cols>
    <col min="1" max="1" width="5.77734375" style="49" customWidth="1"/>
    <col min="2" max="2" width="24.21875" style="49" customWidth="1"/>
    <col min="3" max="3" width="7.5546875" style="49" customWidth="1"/>
    <col min="4" max="4" width="6.109375" style="69" customWidth="1"/>
    <col min="5" max="5" width="14.21875" style="49" customWidth="1"/>
    <col min="6" max="6" width="10.21875" style="49" customWidth="1"/>
    <col min="7" max="16384" width="8.77734375" style="49"/>
  </cols>
  <sheetData>
    <row r="1" spans="1:6">
      <c r="A1" s="47" t="s">
        <v>164</v>
      </c>
      <c r="B1" s="47" t="s">
        <v>165</v>
      </c>
      <c r="C1" s="47" t="s">
        <v>166</v>
      </c>
      <c r="D1" s="47" t="s">
        <v>14</v>
      </c>
      <c r="E1" s="48" t="s">
        <v>167</v>
      </c>
      <c r="F1" s="48" t="s">
        <v>167</v>
      </c>
    </row>
    <row r="2" spans="1:6">
      <c r="A2" s="50" t="s">
        <v>1</v>
      </c>
      <c r="B2" s="50" t="s">
        <v>207</v>
      </c>
      <c r="C2" s="50" t="s">
        <v>169</v>
      </c>
      <c r="D2" s="50" t="s">
        <v>15</v>
      </c>
      <c r="E2" s="51" t="s">
        <v>170</v>
      </c>
      <c r="F2" s="51" t="s">
        <v>208</v>
      </c>
    </row>
    <row r="3" spans="1:6">
      <c r="A3" s="52"/>
      <c r="B3" s="53"/>
      <c r="C3" s="52"/>
      <c r="D3" s="52"/>
      <c r="E3" s="54"/>
      <c r="F3" s="54"/>
    </row>
    <row r="4" spans="1:6">
      <c r="A4" s="70">
        <v>1</v>
      </c>
      <c r="B4" s="71" t="s">
        <v>96</v>
      </c>
      <c r="C4" s="70" t="s">
        <v>97</v>
      </c>
      <c r="D4" s="70">
        <v>18</v>
      </c>
      <c r="E4" s="72">
        <v>150000</v>
      </c>
      <c r="F4" s="73">
        <f t="shared" ref="F4:F67" si="0">E4/(D4*26)</f>
        <v>320.5128205128205</v>
      </c>
    </row>
    <row r="5" spans="1:6">
      <c r="A5" s="55">
        <v>2</v>
      </c>
      <c r="B5" s="56" t="s">
        <v>98</v>
      </c>
      <c r="C5" s="55" t="s">
        <v>97</v>
      </c>
      <c r="D5" s="55">
        <v>12</v>
      </c>
      <c r="E5" s="57">
        <v>80000</v>
      </c>
      <c r="F5" s="62">
        <f t="shared" si="0"/>
        <v>256.41025641025641</v>
      </c>
    </row>
    <row r="6" spans="1:6">
      <c r="A6" s="55">
        <v>3</v>
      </c>
      <c r="B6" s="56" t="s">
        <v>99</v>
      </c>
      <c r="C6" s="55" t="s">
        <v>97</v>
      </c>
      <c r="D6" s="55">
        <v>18</v>
      </c>
      <c r="E6" s="57">
        <v>180000</v>
      </c>
      <c r="F6" s="62">
        <f t="shared" si="0"/>
        <v>384.61538461538464</v>
      </c>
    </row>
    <row r="7" spans="1:6">
      <c r="A7" s="55">
        <v>4</v>
      </c>
      <c r="B7" s="56" t="s">
        <v>120</v>
      </c>
      <c r="C7" s="55" t="s">
        <v>97</v>
      </c>
      <c r="D7" s="55">
        <v>12</v>
      </c>
      <c r="E7" s="57">
        <v>30000</v>
      </c>
      <c r="F7" s="62">
        <f t="shared" si="0"/>
        <v>96.15384615384616</v>
      </c>
    </row>
    <row r="8" spans="1:6">
      <c r="A8" s="55">
        <v>5</v>
      </c>
      <c r="B8" s="56" t="s">
        <v>100</v>
      </c>
      <c r="C8" s="55" t="s">
        <v>209</v>
      </c>
      <c r="D8" s="55">
        <v>24</v>
      </c>
      <c r="E8" s="57">
        <v>120000</v>
      </c>
      <c r="F8" s="62">
        <f t="shared" si="0"/>
        <v>192.30769230769232</v>
      </c>
    </row>
    <row r="9" spans="1:6">
      <c r="A9" s="55">
        <v>6</v>
      </c>
      <c r="B9" s="56" t="s">
        <v>210</v>
      </c>
      <c r="C9" s="55" t="s">
        <v>209</v>
      </c>
      <c r="D9" s="55">
        <v>24</v>
      </c>
      <c r="E9" s="57">
        <v>300000</v>
      </c>
      <c r="F9" s="62">
        <f t="shared" si="0"/>
        <v>480.76923076923077</v>
      </c>
    </row>
    <row r="10" spans="1:6">
      <c r="A10" s="55">
        <v>7</v>
      </c>
      <c r="B10" s="56" t="s">
        <v>102</v>
      </c>
      <c r="C10" s="55" t="s">
        <v>159</v>
      </c>
      <c r="D10" s="55">
        <v>12</v>
      </c>
      <c r="E10" s="57">
        <v>10000</v>
      </c>
      <c r="F10" s="62">
        <f t="shared" si="0"/>
        <v>32.051282051282051</v>
      </c>
    </row>
    <row r="11" spans="1:6">
      <c r="A11" s="55">
        <v>8</v>
      </c>
      <c r="B11" s="56" t="s">
        <v>103</v>
      </c>
      <c r="C11" s="55" t="s">
        <v>97</v>
      </c>
      <c r="D11" s="55">
        <v>24</v>
      </c>
      <c r="E11" s="57">
        <v>15000</v>
      </c>
      <c r="F11" s="62">
        <f t="shared" si="0"/>
        <v>24.03846153846154</v>
      </c>
    </row>
    <row r="12" spans="1:6">
      <c r="A12" s="55">
        <v>9</v>
      </c>
      <c r="B12" s="56" t="s">
        <v>104</v>
      </c>
      <c r="C12" s="55" t="s">
        <v>97</v>
      </c>
      <c r="D12" s="55">
        <v>24</v>
      </c>
      <c r="E12" s="57">
        <v>50000</v>
      </c>
      <c r="F12" s="62">
        <f t="shared" si="0"/>
        <v>80.128205128205124</v>
      </c>
    </row>
    <row r="13" spans="1:6">
      <c r="A13" s="55">
        <v>10</v>
      </c>
      <c r="B13" s="56" t="s">
        <v>211</v>
      </c>
      <c r="C13" s="55" t="s">
        <v>97</v>
      </c>
      <c r="D13" s="55">
        <v>24</v>
      </c>
      <c r="E13" s="57">
        <v>75000</v>
      </c>
      <c r="F13" s="62">
        <f t="shared" si="0"/>
        <v>120.19230769230769</v>
      </c>
    </row>
    <row r="14" spans="1:6">
      <c r="A14" s="55">
        <v>11</v>
      </c>
      <c r="B14" s="56" t="s">
        <v>105</v>
      </c>
      <c r="C14" s="55" t="s">
        <v>97</v>
      </c>
      <c r="D14" s="55">
        <v>12</v>
      </c>
      <c r="E14" s="57">
        <v>60000</v>
      </c>
      <c r="F14" s="62">
        <f t="shared" si="0"/>
        <v>192.30769230769232</v>
      </c>
    </row>
    <row r="15" spans="1:6">
      <c r="A15" s="55">
        <v>12</v>
      </c>
      <c r="B15" s="56" t="s">
        <v>212</v>
      </c>
      <c r="C15" s="55" t="s">
        <v>97</v>
      </c>
      <c r="D15" s="55">
        <v>24</v>
      </c>
      <c r="E15" s="57">
        <v>40000</v>
      </c>
      <c r="F15" s="62">
        <f t="shared" si="0"/>
        <v>64.102564102564102</v>
      </c>
    </row>
    <row r="16" spans="1:6">
      <c r="A16" s="55">
        <v>13</v>
      </c>
      <c r="B16" s="56" t="s">
        <v>106</v>
      </c>
      <c r="C16" s="55" t="s">
        <v>97</v>
      </c>
      <c r="D16" s="55">
        <v>12</v>
      </c>
      <c r="E16" s="57">
        <v>40000</v>
      </c>
      <c r="F16" s="62">
        <f t="shared" si="0"/>
        <v>128.2051282051282</v>
      </c>
    </row>
    <row r="17" spans="1:6">
      <c r="A17" s="55">
        <v>14</v>
      </c>
      <c r="B17" s="56" t="s">
        <v>121</v>
      </c>
      <c r="C17" s="55" t="s">
        <v>97</v>
      </c>
      <c r="D17" s="55">
        <v>12</v>
      </c>
      <c r="E17" s="57">
        <v>40000</v>
      </c>
      <c r="F17" s="62">
        <f t="shared" si="0"/>
        <v>128.2051282051282</v>
      </c>
    </row>
    <row r="18" spans="1:6">
      <c r="A18" s="55">
        <v>15</v>
      </c>
      <c r="B18" s="56" t="s">
        <v>122</v>
      </c>
      <c r="C18" s="55" t="s">
        <v>97</v>
      </c>
      <c r="D18" s="55">
        <v>36</v>
      </c>
      <c r="E18" s="57">
        <v>150000</v>
      </c>
      <c r="F18" s="62">
        <f t="shared" si="0"/>
        <v>160.25641025641025</v>
      </c>
    </row>
    <row r="19" spans="1:6">
      <c r="A19" s="55">
        <v>16</v>
      </c>
      <c r="B19" s="56" t="s">
        <v>19</v>
      </c>
      <c r="C19" s="55" t="s">
        <v>101</v>
      </c>
      <c r="D19" s="55">
        <v>24</v>
      </c>
      <c r="E19" s="57">
        <v>60000</v>
      </c>
      <c r="F19" s="62">
        <f t="shared" si="0"/>
        <v>96.15384615384616</v>
      </c>
    </row>
    <row r="20" spans="1:6">
      <c r="A20" s="55">
        <v>17</v>
      </c>
      <c r="B20" s="56" t="s">
        <v>123</v>
      </c>
      <c r="C20" s="55" t="s">
        <v>108</v>
      </c>
      <c r="D20" s="55">
        <v>6</v>
      </c>
      <c r="E20" s="57">
        <v>25000</v>
      </c>
      <c r="F20" s="62">
        <f t="shared" si="0"/>
        <v>160.25641025641025</v>
      </c>
    </row>
    <row r="21" spans="1:6">
      <c r="A21" s="55">
        <v>18</v>
      </c>
      <c r="B21" s="56" t="s">
        <v>107</v>
      </c>
      <c r="C21" s="55" t="s">
        <v>108</v>
      </c>
      <c r="D21" s="55">
        <v>12</v>
      </c>
      <c r="E21" s="57">
        <v>85000</v>
      </c>
      <c r="F21" s="62">
        <f t="shared" si="0"/>
        <v>272.43589743589746</v>
      </c>
    </row>
    <row r="22" spans="1:6">
      <c r="A22" s="55">
        <v>19</v>
      </c>
      <c r="B22" s="56" t="s">
        <v>109</v>
      </c>
      <c r="C22" s="55" t="s">
        <v>97</v>
      </c>
      <c r="D22" s="55">
        <v>48</v>
      </c>
      <c r="E22" s="57">
        <v>150000</v>
      </c>
      <c r="F22" s="62">
        <f t="shared" si="0"/>
        <v>120.19230769230769</v>
      </c>
    </row>
    <row r="23" spans="1:6">
      <c r="A23" s="55">
        <v>20</v>
      </c>
      <c r="B23" s="56" t="s">
        <v>213</v>
      </c>
      <c r="C23" s="55" t="s">
        <v>97</v>
      </c>
      <c r="D23" s="55">
        <v>48</v>
      </c>
      <c r="E23" s="57">
        <v>150000</v>
      </c>
      <c r="F23" s="62">
        <f t="shared" si="0"/>
        <v>120.19230769230769</v>
      </c>
    </row>
    <row r="24" spans="1:6">
      <c r="A24" s="55">
        <v>21</v>
      </c>
      <c r="B24" s="56" t="s">
        <v>124</v>
      </c>
      <c r="C24" s="55" t="s">
        <v>97</v>
      </c>
      <c r="D24" s="55">
        <v>24</v>
      </c>
      <c r="E24" s="57">
        <v>30000</v>
      </c>
      <c r="F24" s="62">
        <f t="shared" si="0"/>
        <v>48.07692307692308</v>
      </c>
    </row>
    <row r="25" spans="1:6">
      <c r="A25" s="55">
        <v>22</v>
      </c>
      <c r="B25" s="56" t="s">
        <v>214</v>
      </c>
      <c r="C25" s="55" t="s">
        <v>97</v>
      </c>
      <c r="D25" s="55">
        <v>36</v>
      </c>
      <c r="E25" s="57">
        <v>270000</v>
      </c>
      <c r="F25" s="62">
        <f t="shared" si="0"/>
        <v>288.46153846153845</v>
      </c>
    </row>
    <row r="26" spans="1:6">
      <c r="A26" s="55">
        <v>23</v>
      </c>
      <c r="B26" s="56" t="s">
        <v>110</v>
      </c>
      <c r="C26" s="55" t="s">
        <v>97</v>
      </c>
      <c r="D26" s="55">
        <v>12</v>
      </c>
      <c r="E26" s="57">
        <v>40000</v>
      </c>
      <c r="F26" s="62">
        <f t="shared" si="0"/>
        <v>128.2051282051282</v>
      </c>
    </row>
    <row r="27" spans="1:6">
      <c r="A27" s="55">
        <v>24</v>
      </c>
      <c r="B27" s="56" t="s">
        <v>215</v>
      </c>
      <c r="C27" s="55" t="s">
        <v>112</v>
      </c>
      <c r="D27" s="55">
        <v>9</v>
      </c>
      <c r="E27" s="57">
        <v>50000</v>
      </c>
      <c r="F27" s="62">
        <f t="shared" si="0"/>
        <v>213.67521367521368</v>
      </c>
    </row>
    <row r="28" spans="1:6">
      <c r="A28" s="55">
        <v>25</v>
      </c>
      <c r="B28" s="56" t="s">
        <v>111</v>
      </c>
      <c r="C28" s="55" t="s">
        <v>216</v>
      </c>
      <c r="D28" s="55">
        <v>9</v>
      </c>
      <c r="E28" s="57">
        <v>20000</v>
      </c>
      <c r="F28" s="62">
        <f t="shared" si="0"/>
        <v>85.470085470085465</v>
      </c>
    </row>
    <row r="29" spans="1:6">
      <c r="A29" s="55">
        <v>26</v>
      </c>
      <c r="B29" s="56" t="s">
        <v>217</v>
      </c>
      <c r="C29" s="55" t="s">
        <v>97</v>
      </c>
      <c r="D29" s="55">
        <v>24</v>
      </c>
      <c r="E29" s="57">
        <v>50000</v>
      </c>
      <c r="F29" s="62">
        <f t="shared" si="0"/>
        <v>80.128205128205124</v>
      </c>
    </row>
    <row r="30" spans="1:6">
      <c r="A30" s="55">
        <v>27</v>
      </c>
      <c r="B30" s="56" t="s">
        <v>218</v>
      </c>
      <c r="C30" s="55" t="s">
        <v>97</v>
      </c>
      <c r="D30" s="55">
        <v>60</v>
      </c>
      <c r="E30" s="57">
        <v>750000</v>
      </c>
      <c r="F30" s="62">
        <f t="shared" si="0"/>
        <v>480.76923076923077</v>
      </c>
    </row>
    <row r="31" spans="1:6">
      <c r="A31" s="55">
        <v>28</v>
      </c>
      <c r="B31" s="56" t="s">
        <v>125</v>
      </c>
      <c r="C31" s="55" t="s">
        <v>97</v>
      </c>
      <c r="D31" s="55">
        <v>24</v>
      </c>
      <c r="E31" s="57">
        <v>60000</v>
      </c>
      <c r="F31" s="62">
        <f t="shared" si="0"/>
        <v>96.15384615384616</v>
      </c>
    </row>
    <row r="32" spans="1:6">
      <c r="A32" s="55">
        <v>29</v>
      </c>
      <c r="B32" s="56" t="s">
        <v>113</v>
      </c>
      <c r="C32" s="55" t="s">
        <v>101</v>
      </c>
      <c r="D32" s="55">
        <v>9</v>
      </c>
      <c r="E32" s="57">
        <v>150000</v>
      </c>
      <c r="F32" s="62">
        <f t="shared" si="0"/>
        <v>641.02564102564099</v>
      </c>
    </row>
    <row r="33" spans="1:6">
      <c r="A33" s="55">
        <v>30</v>
      </c>
      <c r="B33" s="56" t="s">
        <v>219</v>
      </c>
      <c r="C33" s="55" t="s">
        <v>97</v>
      </c>
      <c r="D33" s="55">
        <v>12</v>
      </c>
      <c r="E33" s="57">
        <v>100000</v>
      </c>
      <c r="F33" s="62">
        <f t="shared" si="0"/>
        <v>320.5128205128205</v>
      </c>
    </row>
    <row r="34" spans="1:6">
      <c r="A34" s="55">
        <v>31</v>
      </c>
      <c r="B34" s="56" t="s">
        <v>220</v>
      </c>
      <c r="C34" s="55" t="s">
        <v>221</v>
      </c>
      <c r="D34" s="55">
        <v>6</v>
      </c>
      <c r="E34" s="57">
        <v>18000</v>
      </c>
      <c r="F34" s="62">
        <f t="shared" si="0"/>
        <v>115.38461538461539</v>
      </c>
    </row>
    <row r="35" spans="1:6">
      <c r="A35" s="55">
        <v>32</v>
      </c>
      <c r="B35" s="56" t="s">
        <v>222</v>
      </c>
      <c r="C35" s="55" t="s">
        <v>159</v>
      </c>
      <c r="D35" s="55">
        <v>60</v>
      </c>
      <c r="E35" s="57">
        <v>754000</v>
      </c>
      <c r="F35" s="62">
        <f t="shared" si="0"/>
        <v>483.33333333333331</v>
      </c>
    </row>
    <row r="36" spans="1:6">
      <c r="A36" s="55">
        <v>33</v>
      </c>
      <c r="B36" s="56" t="s">
        <v>223</v>
      </c>
      <c r="C36" s="55" t="s">
        <v>159</v>
      </c>
      <c r="D36" s="55">
        <v>60</v>
      </c>
      <c r="E36" s="57">
        <v>360000</v>
      </c>
      <c r="F36" s="62">
        <f t="shared" si="0"/>
        <v>230.76923076923077</v>
      </c>
    </row>
    <row r="37" spans="1:6">
      <c r="A37" s="55">
        <v>34</v>
      </c>
      <c r="B37" s="56" t="s">
        <v>224</v>
      </c>
      <c r="C37" s="55" t="s">
        <v>159</v>
      </c>
      <c r="D37" s="55">
        <v>60</v>
      </c>
      <c r="E37" s="57">
        <v>2331000</v>
      </c>
      <c r="F37" s="62">
        <f t="shared" si="0"/>
        <v>1494.2307692307693</v>
      </c>
    </row>
    <row r="38" spans="1:6">
      <c r="A38" s="55">
        <v>35</v>
      </c>
      <c r="B38" s="56" t="s">
        <v>225</v>
      </c>
      <c r="C38" s="55" t="s">
        <v>159</v>
      </c>
      <c r="D38" s="55">
        <v>24</v>
      </c>
      <c r="E38" s="57">
        <v>15000</v>
      </c>
      <c r="F38" s="62">
        <f t="shared" si="0"/>
        <v>24.03846153846154</v>
      </c>
    </row>
    <row r="39" spans="1:6">
      <c r="A39" s="55">
        <v>36</v>
      </c>
      <c r="B39" s="56" t="s">
        <v>226</v>
      </c>
      <c r="C39" s="55" t="s">
        <v>159</v>
      </c>
      <c r="D39" s="55">
        <v>12</v>
      </c>
      <c r="E39" s="57">
        <v>48000</v>
      </c>
      <c r="F39" s="62">
        <f t="shared" si="0"/>
        <v>153.84615384615384</v>
      </c>
    </row>
    <row r="40" spans="1:6">
      <c r="A40" s="55">
        <v>37</v>
      </c>
      <c r="B40" s="56" t="s">
        <v>227</v>
      </c>
      <c r="C40" s="55" t="s">
        <v>159</v>
      </c>
      <c r="D40" s="55">
        <v>12</v>
      </c>
      <c r="E40" s="57">
        <v>25000</v>
      </c>
      <c r="F40" s="62">
        <f t="shared" si="0"/>
        <v>80.128205128205124</v>
      </c>
    </row>
    <row r="41" spans="1:6">
      <c r="A41" s="55">
        <v>38</v>
      </c>
      <c r="B41" s="56" t="s">
        <v>228</v>
      </c>
      <c r="C41" s="55" t="s">
        <v>159</v>
      </c>
      <c r="D41" s="55">
        <v>12</v>
      </c>
      <c r="E41" s="57">
        <v>35000</v>
      </c>
      <c r="F41" s="62">
        <f t="shared" si="0"/>
        <v>112.17948717948718</v>
      </c>
    </row>
    <row r="42" spans="1:6">
      <c r="A42" s="55">
        <v>39</v>
      </c>
      <c r="B42" s="56" t="s">
        <v>229</v>
      </c>
      <c r="C42" s="55" t="s">
        <v>159</v>
      </c>
      <c r="D42" s="55">
        <v>9</v>
      </c>
      <c r="E42" s="57">
        <v>15000</v>
      </c>
      <c r="F42" s="62">
        <f t="shared" si="0"/>
        <v>64.102564102564102</v>
      </c>
    </row>
    <row r="43" spans="1:6">
      <c r="A43" s="55">
        <v>40</v>
      </c>
      <c r="B43" s="56" t="s">
        <v>230</v>
      </c>
      <c r="C43" s="55" t="s">
        <v>159</v>
      </c>
      <c r="D43" s="55">
        <v>12</v>
      </c>
      <c r="E43" s="57">
        <v>25000</v>
      </c>
      <c r="F43" s="62">
        <f t="shared" si="0"/>
        <v>80.128205128205124</v>
      </c>
    </row>
    <row r="44" spans="1:6">
      <c r="A44" s="55">
        <v>41</v>
      </c>
      <c r="B44" s="56" t="s">
        <v>231</v>
      </c>
      <c r="C44" s="55" t="s">
        <v>159</v>
      </c>
      <c r="D44" s="55">
        <v>36</v>
      </c>
      <c r="E44" s="57">
        <v>870000</v>
      </c>
      <c r="F44" s="62">
        <f t="shared" si="0"/>
        <v>929.48717948717945</v>
      </c>
    </row>
    <row r="45" spans="1:6">
      <c r="A45" s="55">
        <v>42</v>
      </c>
      <c r="B45" s="56" t="s">
        <v>232</v>
      </c>
      <c r="C45" s="55" t="s">
        <v>209</v>
      </c>
      <c r="D45" s="55">
        <v>30</v>
      </c>
      <c r="E45" s="57">
        <v>65000</v>
      </c>
      <c r="F45" s="62">
        <f t="shared" si="0"/>
        <v>83.333333333333329</v>
      </c>
    </row>
    <row r="46" spans="1:6">
      <c r="A46" s="55">
        <v>43</v>
      </c>
      <c r="B46" s="56" t="s">
        <v>233</v>
      </c>
      <c r="C46" s="55" t="s">
        <v>97</v>
      </c>
      <c r="D46" s="55">
        <v>60</v>
      </c>
      <c r="E46" s="57">
        <v>1250000</v>
      </c>
      <c r="F46" s="62">
        <f t="shared" si="0"/>
        <v>801.28205128205127</v>
      </c>
    </row>
    <row r="47" spans="1:6">
      <c r="A47" s="55">
        <v>44</v>
      </c>
      <c r="B47" s="56" t="s">
        <v>234</v>
      </c>
      <c r="C47" s="55" t="s">
        <v>97</v>
      </c>
      <c r="D47" s="55">
        <v>60</v>
      </c>
      <c r="E47" s="57">
        <v>3695000</v>
      </c>
      <c r="F47" s="62">
        <f t="shared" si="0"/>
        <v>2368.5897435897436</v>
      </c>
    </row>
    <row r="48" spans="1:6">
      <c r="A48" s="55">
        <v>45</v>
      </c>
      <c r="B48" s="56" t="s">
        <v>235</v>
      </c>
      <c r="C48" s="55" t="s">
        <v>97</v>
      </c>
      <c r="D48" s="55">
        <v>60</v>
      </c>
      <c r="E48" s="57">
        <v>1375000</v>
      </c>
      <c r="F48" s="62">
        <f t="shared" si="0"/>
        <v>881.41025641025647</v>
      </c>
    </row>
    <row r="49" spans="1:6">
      <c r="A49" s="55">
        <v>46</v>
      </c>
      <c r="B49" s="56" t="s">
        <v>236</v>
      </c>
      <c r="C49" s="55" t="s">
        <v>97</v>
      </c>
      <c r="D49" s="55">
        <v>60</v>
      </c>
      <c r="E49" s="57">
        <v>1250000</v>
      </c>
      <c r="F49" s="62">
        <f t="shared" si="0"/>
        <v>801.28205128205127</v>
      </c>
    </row>
    <row r="50" spans="1:6">
      <c r="A50" s="55">
        <v>47</v>
      </c>
      <c r="B50" s="56" t="s">
        <v>237</v>
      </c>
      <c r="C50" s="55" t="s">
        <v>97</v>
      </c>
      <c r="D50" s="55">
        <v>36</v>
      </c>
      <c r="E50" s="57">
        <v>220000</v>
      </c>
      <c r="F50" s="62">
        <f t="shared" si="0"/>
        <v>235.04273504273505</v>
      </c>
    </row>
    <row r="51" spans="1:6">
      <c r="A51" s="55">
        <v>48</v>
      </c>
      <c r="B51" s="56" t="s">
        <v>238</v>
      </c>
      <c r="C51" s="55" t="s">
        <v>209</v>
      </c>
      <c r="D51" s="55">
        <v>12</v>
      </c>
      <c r="E51" s="57">
        <v>160000</v>
      </c>
      <c r="F51" s="62">
        <f t="shared" si="0"/>
        <v>512.82051282051282</v>
      </c>
    </row>
    <row r="52" spans="1:6">
      <c r="A52" s="55">
        <v>49</v>
      </c>
      <c r="B52" s="56" t="s">
        <v>114</v>
      </c>
      <c r="C52" s="55" t="s">
        <v>20</v>
      </c>
      <c r="D52" s="55">
        <v>60</v>
      </c>
      <c r="E52" s="57">
        <v>25000</v>
      </c>
      <c r="F52" s="62">
        <f t="shared" si="0"/>
        <v>16.025641025641026</v>
      </c>
    </row>
    <row r="53" spans="1:6">
      <c r="A53" s="55">
        <v>50</v>
      </c>
      <c r="B53" s="56" t="s">
        <v>115</v>
      </c>
      <c r="C53" s="55" t="s">
        <v>108</v>
      </c>
      <c r="D53" s="55">
        <v>48</v>
      </c>
      <c r="E53" s="57">
        <v>15000</v>
      </c>
      <c r="F53" s="62">
        <f t="shared" si="0"/>
        <v>12.01923076923077</v>
      </c>
    </row>
    <row r="54" spans="1:6">
      <c r="A54" s="55">
        <v>51</v>
      </c>
      <c r="B54" s="56" t="s">
        <v>116</v>
      </c>
      <c r="C54" s="55" t="s">
        <v>97</v>
      </c>
      <c r="D54" s="55">
        <v>60</v>
      </c>
      <c r="E54" s="57">
        <v>60000</v>
      </c>
      <c r="F54" s="62">
        <f t="shared" si="0"/>
        <v>38.46153846153846</v>
      </c>
    </row>
    <row r="55" spans="1:6">
      <c r="A55" s="55">
        <v>52</v>
      </c>
      <c r="B55" s="56" t="s">
        <v>239</v>
      </c>
      <c r="C55" s="55" t="s">
        <v>97</v>
      </c>
      <c r="D55" s="55">
        <v>24</v>
      </c>
      <c r="E55" s="57">
        <v>60000</v>
      </c>
      <c r="F55" s="62">
        <f t="shared" si="0"/>
        <v>96.15384615384616</v>
      </c>
    </row>
    <row r="56" spans="1:6">
      <c r="A56" s="55">
        <v>53</v>
      </c>
      <c r="B56" s="56" t="s">
        <v>126</v>
      </c>
      <c r="C56" s="55" t="s">
        <v>97</v>
      </c>
      <c r="D56" s="55">
        <v>36</v>
      </c>
      <c r="E56" s="57">
        <v>95000</v>
      </c>
      <c r="F56" s="62">
        <f t="shared" si="0"/>
        <v>101.4957264957265</v>
      </c>
    </row>
    <row r="57" spans="1:6">
      <c r="A57" s="55">
        <v>54</v>
      </c>
      <c r="B57" s="56" t="s">
        <v>117</v>
      </c>
      <c r="C57" s="55" t="s">
        <v>97</v>
      </c>
      <c r="D57" s="55">
        <v>12</v>
      </c>
      <c r="E57" s="57">
        <v>15000</v>
      </c>
      <c r="F57" s="62">
        <f t="shared" si="0"/>
        <v>48.07692307692308</v>
      </c>
    </row>
    <row r="58" spans="1:6">
      <c r="A58" s="55">
        <v>55</v>
      </c>
      <c r="B58" s="56" t="s">
        <v>127</v>
      </c>
      <c r="C58" s="55" t="s">
        <v>97</v>
      </c>
      <c r="D58" s="55">
        <v>12</v>
      </c>
      <c r="E58" s="57">
        <v>30000</v>
      </c>
      <c r="F58" s="62">
        <f t="shared" si="0"/>
        <v>96.15384615384616</v>
      </c>
    </row>
    <row r="59" spans="1:6">
      <c r="A59" s="55">
        <v>56</v>
      </c>
      <c r="B59" s="56" t="s">
        <v>118</v>
      </c>
      <c r="C59" s="55" t="s">
        <v>97</v>
      </c>
      <c r="D59" s="55">
        <v>12</v>
      </c>
      <c r="E59" s="57">
        <v>60000</v>
      </c>
      <c r="F59" s="62">
        <f t="shared" si="0"/>
        <v>192.30769230769232</v>
      </c>
    </row>
    <row r="60" spans="1:6">
      <c r="A60" s="55">
        <v>57</v>
      </c>
      <c r="B60" s="56" t="s">
        <v>119</v>
      </c>
      <c r="C60" s="55" t="s">
        <v>97</v>
      </c>
      <c r="D60" s="55">
        <v>12</v>
      </c>
      <c r="E60" s="57">
        <v>60000</v>
      </c>
      <c r="F60" s="62">
        <f t="shared" si="0"/>
        <v>192.30769230769232</v>
      </c>
    </row>
    <row r="61" spans="1:6">
      <c r="A61" s="55">
        <v>58</v>
      </c>
      <c r="B61" s="56" t="s">
        <v>240</v>
      </c>
      <c r="C61" s="55" t="s">
        <v>97</v>
      </c>
      <c r="D61" s="55">
        <v>48</v>
      </c>
      <c r="E61" s="57">
        <v>300000</v>
      </c>
      <c r="F61" s="62">
        <f t="shared" si="0"/>
        <v>240.38461538461539</v>
      </c>
    </row>
    <row r="62" spans="1:6">
      <c r="A62" s="55">
        <v>59</v>
      </c>
      <c r="B62" s="56" t="s">
        <v>129</v>
      </c>
      <c r="C62" s="55" t="s">
        <v>97</v>
      </c>
      <c r="D62" s="55">
        <v>48</v>
      </c>
      <c r="E62" s="57">
        <v>150000</v>
      </c>
      <c r="F62" s="62">
        <f t="shared" si="0"/>
        <v>120.19230769230769</v>
      </c>
    </row>
    <row r="63" spans="1:6">
      <c r="A63" s="55">
        <v>60</v>
      </c>
      <c r="B63" s="56" t="s">
        <v>241</v>
      </c>
      <c r="C63" s="55" t="s">
        <v>97</v>
      </c>
      <c r="D63" s="55">
        <v>48</v>
      </c>
      <c r="E63" s="57">
        <v>1050000</v>
      </c>
      <c r="F63" s="62">
        <f t="shared" si="0"/>
        <v>841.34615384615381</v>
      </c>
    </row>
    <row r="64" spans="1:6">
      <c r="A64" s="55">
        <v>61</v>
      </c>
      <c r="B64" s="56" t="s">
        <v>242</v>
      </c>
      <c r="C64" s="55" t="s">
        <v>97</v>
      </c>
      <c r="D64" s="55">
        <v>36</v>
      </c>
      <c r="E64" s="57">
        <v>10000</v>
      </c>
      <c r="F64" s="62">
        <f t="shared" si="0"/>
        <v>10.683760683760683</v>
      </c>
    </row>
    <row r="65" spans="1:6">
      <c r="A65" s="55">
        <v>62</v>
      </c>
      <c r="B65" s="74" t="s">
        <v>243</v>
      </c>
      <c r="C65" s="75" t="s">
        <v>159</v>
      </c>
      <c r="D65" s="55">
        <v>72</v>
      </c>
      <c r="E65" s="57">
        <v>3500000</v>
      </c>
      <c r="F65" s="62">
        <f t="shared" si="0"/>
        <v>1869.6581196581196</v>
      </c>
    </row>
    <row r="66" spans="1:6">
      <c r="A66" s="55">
        <v>63</v>
      </c>
      <c r="B66" s="76" t="s">
        <v>244</v>
      </c>
      <c r="C66" s="55" t="s">
        <v>97</v>
      </c>
      <c r="D66" s="55">
        <v>36</v>
      </c>
      <c r="E66" s="57">
        <v>30000</v>
      </c>
      <c r="F66" s="57">
        <f t="shared" si="0"/>
        <v>32.051282051282051</v>
      </c>
    </row>
    <row r="67" spans="1:6">
      <c r="A67" s="55">
        <v>64</v>
      </c>
      <c r="B67" s="76" t="s">
        <v>245</v>
      </c>
      <c r="C67" s="55" t="s">
        <v>97</v>
      </c>
      <c r="D67" s="55">
        <v>24</v>
      </c>
      <c r="E67" s="57">
        <v>25000</v>
      </c>
      <c r="F67" s="57">
        <f t="shared" si="0"/>
        <v>40.064102564102562</v>
      </c>
    </row>
    <row r="68" spans="1:6">
      <c r="A68" s="55">
        <v>65</v>
      </c>
      <c r="B68" s="56" t="s">
        <v>102</v>
      </c>
      <c r="C68" s="55" t="s">
        <v>159</v>
      </c>
      <c r="D68" s="55">
        <v>12</v>
      </c>
      <c r="E68" s="57">
        <v>10000</v>
      </c>
      <c r="F68" s="57">
        <f t="shared" ref="F68:F95" si="1">E68/(D68*26)</f>
        <v>32.051282051282051</v>
      </c>
    </row>
    <row r="69" spans="1:6">
      <c r="A69" s="55">
        <v>66</v>
      </c>
      <c r="B69" s="56" t="s">
        <v>246</v>
      </c>
      <c r="C69" s="55" t="s">
        <v>97</v>
      </c>
      <c r="D69" s="55">
        <v>24</v>
      </c>
      <c r="E69" s="57">
        <v>20000</v>
      </c>
      <c r="F69" s="57">
        <f t="shared" si="1"/>
        <v>32.051282051282051</v>
      </c>
    </row>
    <row r="70" spans="1:6">
      <c r="A70" s="55">
        <v>67</v>
      </c>
      <c r="B70" s="56" t="s">
        <v>247</v>
      </c>
      <c r="C70" s="55" t="s">
        <v>97</v>
      </c>
      <c r="D70" s="55">
        <v>2</v>
      </c>
      <c r="E70" s="57">
        <v>850000</v>
      </c>
      <c r="F70" s="57">
        <f t="shared" si="1"/>
        <v>16346.153846153846</v>
      </c>
    </row>
    <row r="71" spans="1:6">
      <c r="A71" s="55">
        <v>68</v>
      </c>
      <c r="B71" s="56" t="s">
        <v>248</v>
      </c>
      <c r="C71" s="55" t="s">
        <v>23</v>
      </c>
      <c r="D71" s="55">
        <v>48</v>
      </c>
      <c r="E71" s="57">
        <v>25000</v>
      </c>
      <c r="F71" s="57">
        <f t="shared" si="1"/>
        <v>20.032051282051281</v>
      </c>
    </row>
    <row r="72" spans="1:6">
      <c r="A72" s="55">
        <v>69</v>
      </c>
      <c r="B72" s="76" t="s">
        <v>249</v>
      </c>
      <c r="C72" s="55" t="s">
        <v>97</v>
      </c>
      <c r="D72" s="55">
        <v>6</v>
      </c>
      <c r="E72" s="57">
        <v>1000</v>
      </c>
      <c r="F72" s="57">
        <f t="shared" si="1"/>
        <v>6.4102564102564106</v>
      </c>
    </row>
    <row r="73" spans="1:6">
      <c r="A73" s="55">
        <v>70</v>
      </c>
      <c r="B73" s="56" t="s">
        <v>39</v>
      </c>
      <c r="C73" s="55" t="s">
        <v>97</v>
      </c>
      <c r="D73" s="55">
        <v>36</v>
      </c>
      <c r="E73" s="57">
        <v>875000</v>
      </c>
      <c r="F73" s="57">
        <f t="shared" si="1"/>
        <v>934.82905982905982</v>
      </c>
    </row>
    <row r="74" spans="1:6">
      <c r="A74" s="55">
        <v>71</v>
      </c>
      <c r="B74" s="56" t="s">
        <v>128</v>
      </c>
      <c r="C74" s="55" t="s">
        <v>97</v>
      </c>
      <c r="D74" s="55">
        <v>36</v>
      </c>
      <c r="E74" s="57">
        <v>230000</v>
      </c>
      <c r="F74" s="57">
        <f t="shared" si="1"/>
        <v>245.72649572649573</v>
      </c>
    </row>
    <row r="75" spans="1:6">
      <c r="A75" s="55">
        <v>72</v>
      </c>
      <c r="B75" s="56" t="s">
        <v>250</v>
      </c>
      <c r="C75" s="55" t="s">
        <v>97</v>
      </c>
      <c r="D75" s="55">
        <v>24</v>
      </c>
      <c r="E75" s="57">
        <v>12000</v>
      </c>
      <c r="F75" s="57">
        <f t="shared" si="1"/>
        <v>19.23076923076923</v>
      </c>
    </row>
    <row r="76" spans="1:6">
      <c r="A76" s="55">
        <v>73</v>
      </c>
      <c r="B76" s="56" t="s">
        <v>251</v>
      </c>
      <c r="C76" s="55" t="s">
        <v>97</v>
      </c>
      <c r="D76" s="55">
        <v>36</v>
      </c>
      <c r="E76" s="57">
        <v>50000</v>
      </c>
      <c r="F76" s="57">
        <f t="shared" si="1"/>
        <v>53.418803418803421</v>
      </c>
    </row>
    <row r="77" spans="1:6">
      <c r="A77" s="55">
        <v>74</v>
      </c>
      <c r="B77" s="56" t="s">
        <v>252</v>
      </c>
      <c r="C77" s="55" t="s">
        <v>97</v>
      </c>
      <c r="D77" s="55">
        <v>36</v>
      </c>
      <c r="E77" s="57">
        <v>230000</v>
      </c>
      <c r="F77" s="57">
        <f t="shared" si="1"/>
        <v>245.72649572649573</v>
      </c>
    </row>
    <row r="78" spans="1:6">
      <c r="A78" s="55">
        <v>75</v>
      </c>
      <c r="B78" s="56" t="s">
        <v>253</v>
      </c>
      <c r="C78" s="55" t="s">
        <v>97</v>
      </c>
      <c r="D78" s="55">
        <v>24</v>
      </c>
      <c r="E78" s="57">
        <v>20000</v>
      </c>
      <c r="F78" s="57">
        <f t="shared" si="1"/>
        <v>32.051282051282051</v>
      </c>
    </row>
    <row r="79" spans="1:6">
      <c r="A79" s="55">
        <v>76</v>
      </c>
      <c r="B79" s="56" t="s">
        <v>104</v>
      </c>
      <c r="C79" s="55" t="s">
        <v>159</v>
      </c>
      <c r="D79" s="55">
        <v>12</v>
      </c>
      <c r="E79" s="57">
        <v>50000</v>
      </c>
      <c r="F79" s="57">
        <f t="shared" si="1"/>
        <v>160.25641025641025</v>
      </c>
    </row>
    <row r="80" spans="1:6">
      <c r="A80" s="55">
        <v>77</v>
      </c>
      <c r="B80" s="56" t="s">
        <v>116</v>
      </c>
      <c r="C80" s="55" t="s">
        <v>97</v>
      </c>
      <c r="D80" s="55">
        <v>24</v>
      </c>
      <c r="E80" s="57">
        <v>60000</v>
      </c>
      <c r="F80" s="57">
        <f t="shared" si="1"/>
        <v>96.15384615384616</v>
      </c>
    </row>
    <row r="81" spans="1:6">
      <c r="A81" s="55">
        <v>78</v>
      </c>
      <c r="B81" s="56" t="s">
        <v>254</v>
      </c>
      <c r="C81" s="55" t="s">
        <v>97</v>
      </c>
      <c r="D81" s="55">
        <v>24</v>
      </c>
      <c r="E81" s="57">
        <v>60000</v>
      </c>
      <c r="F81" s="57">
        <f t="shared" si="1"/>
        <v>96.15384615384616</v>
      </c>
    </row>
    <row r="82" spans="1:6">
      <c r="A82" s="55">
        <v>79</v>
      </c>
      <c r="B82" s="56" t="s">
        <v>255</v>
      </c>
      <c r="C82" s="55" t="s">
        <v>97</v>
      </c>
      <c r="D82" s="55">
        <v>24</v>
      </c>
      <c r="E82" s="57">
        <v>30000</v>
      </c>
      <c r="F82" s="57">
        <f t="shared" si="1"/>
        <v>48.07692307692308</v>
      </c>
    </row>
    <row r="83" spans="1:6">
      <c r="A83" s="55">
        <v>80</v>
      </c>
      <c r="B83" s="77" t="s">
        <v>256</v>
      </c>
      <c r="C83" s="55" t="s">
        <v>159</v>
      </c>
      <c r="D83" s="78">
        <v>60</v>
      </c>
      <c r="E83" s="57">
        <v>6519000</v>
      </c>
      <c r="F83" s="57">
        <f t="shared" si="1"/>
        <v>4178.8461538461543</v>
      </c>
    </row>
    <row r="84" spans="1:6">
      <c r="A84" s="55">
        <v>81</v>
      </c>
      <c r="B84" s="77" t="s">
        <v>257</v>
      </c>
      <c r="C84" s="55" t="s">
        <v>159</v>
      </c>
      <c r="D84" s="78">
        <v>60</v>
      </c>
      <c r="E84" s="57">
        <v>2360000</v>
      </c>
      <c r="F84" s="57">
        <f t="shared" si="1"/>
        <v>1512.8205128205129</v>
      </c>
    </row>
    <row r="85" spans="1:6">
      <c r="A85" s="55">
        <v>82</v>
      </c>
      <c r="B85" s="77" t="s">
        <v>258</v>
      </c>
      <c r="C85" s="55" t="s">
        <v>159</v>
      </c>
      <c r="D85" s="78">
        <v>4</v>
      </c>
      <c r="E85" s="57">
        <v>100000</v>
      </c>
      <c r="F85" s="57">
        <f t="shared" si="1"/>
        <v>961.53846153846155</v>
      </c>
    </row>
    <row r="86" spans="1:6">
      <c r="A86" s="55">
        <v>83</v>
      </c>
      <c r="B86" s="77" t="s">
        <v>259</v>
      </c>
      <c r="C86" s="55" t="s">
        <v>159</v>
      </c>
      <c r="D86" s="78">
        <v>72</v>
      </c>
      <c r="E86" s="57">
        <v>900000</v>
      </c>
      <c r="F86" s="57">
        <f t="shared" si="1"/>
        <v>480.76923076923077</v>
      </c>
    </row>
    <row r="87" spans="1:6">
      <c r="A87" s="55">
        <v>84</v>
      </c>
      <c r="B87" s="66" t="s">
        <v>260</v>
      </c>
      <c r="C87" s="67" t="s">
        <v>97</v>
      </c>
      <c r="D87" s="79">
        <v>24</v>
      </c>
      <c r="E87" s="68">
        <v>150000</v>
      </c>
      <c r="F87" s="57">
        <f t="shared" si="1"/>
        <v>240.38461538461539</v>
      </c>
    </row>
    <row r="88" spans="1:6">
      <c r="A88" s="55">
        <v>85</v>
      </c>
      <c r="B88" s="66" t="s">
        <v>261</v>
      </c>
      <c r="C88" s="67" t="s">
        <v>209</v>
      </c>
      <c r="D88" s="79">
        <v>30</v>
      </c>
      <c r="E88" s="68">
        <v>90000</v>
      </c>
      <c r="F88" s="57">
        <f t="shared" si="1"/>
        <v>115.38461538461539</v>
      </c>
    </row>
    <row r="89" spans="1:6" s="161" customFormat="1">
      <c r="A89" s="158">
        <v>86</v>
      </c>
      <c r="B89" s="119" t="s">
        <v>352</v>
      </c>
      <c r="C89" s="118" t="s">
        <v>159</v>
      </c>
      <c r="D89" s="118">
        <v>60</v>
      </c>
      <c r="E89" s="159">
        <v>800000</v>
      </c>
      <c r="F89" s="57">
        <f t="shared" si="1"/>
        <v>512.82051282051282</v>
      </c>
    </row>
    <row r="90" spans="1:6" s="161" customFormat="1">
      <c r="A90" s="158">
        <v>87</v>
      </c>
      <c r="B90" s="119" t="s">
        <v>340</v>
      </c>
      <c r="C90" s="118" t="s">
        <v>159</v>
      </c>
      <c r="D90" s="118">
        <v>72</v>
      </c>
      <c r="E90" s="159">
        <v>750000</v>
      </c>
      <c r="F90" s="57">
        <f t="shared" si="1"/>
        <v>400.64102564102564</v>
      </c>
    </row>
    <row r="91" spans="1:6" s="161" customFormat="1">
      <c r="A91" s="158">
        <v>88</v>
      </c>
      <c r="B91" s="119" t="s">
        <v>341</v>
      </c>
      <c r="C91" s="118" t="s">
        <v>97</v>
      </c>
      <c r="D91" s="118">
        <v>72</v>
      </c>
      <c r="E91" s="159">
        <v>860000</v>
      </c>
      <c r="F91" s="57">
        <f t="shared" si="1"/>
        <v>459.40170940170941</v>
      </c>
    </row>
    <row r="92" spans="1:6" s="161" customFormat="1">
      <c r="A92" s="158">
        <v>89</v>
      </c>
      <c r="B92" s="119" t="s">
        <v>351</v>
      </c>
      <c r="C92" s="118" t="s">
        <v>97</v>
      </c>
      <c r="D92" s="118">
        <v>24</v>
      </c>
      <c r="E92" s="159">
        <v>180000</v>
      </c>
      <c r="F92" s="57">
        <f t="shared" si="1"/>
        <v>288.46153846153845</v>
      </c>
    </row>
    <row r="93" spans="1:6" s="161" customFormat="1">
      <c r="A93" s="158">
        <v>90</v>
      </c>
      <c r="B93" s="119" t="s">
        <v>350</v>
      </c>
      <c r="C93" s="118" t="s">
        <v>97</v>
      </c>
      <c r="D93" s="118">
        <v>12</v>
      </c>
      <c r="E93" s="159">
        <v>35000</v>
      </c>
      <c r="F93" s="57">
        <f t="shared" si="1"/>
        <v>112.17948717948718</v>
      </c>
    </row>
    <row r="94" spans="1:6" s="161" customFormat="1">
      <c r="A94" s="158">
        <v>91</v>
      </c>
      <c r="B94" s="119" t="s">
        <v>349</v>
      </c>
      <c r="C94" s="118" t="s">
        <v>159</v>
      </c>
      <c r="D94" s="118">
        <v>120</v>
      </c>
      <c r="E94" s="159">
        <v>1500000</v>
      </c>
      <c r="F94" s="57">
        <f t="shared" si="1"/>
        <v>480.76923076923077</v>
      </c>
    </row>
    <row r="95" spans="1:6" s="161" customFormat="1">
      <c r="A95" s="158">
        <v>92</v>
      </c>
      <c r="B95" s="119" t="s">
        <v>344</v>
      </c>
      <c r="C95" s="118" t="s">
        <v>20</v>
      </c>
      <c r="D95" s="118">
        <v>48</v>
      </c>
      <c r="E95" s="159">
        <v>60000</v>
      </c>
      <c r="F95" s="57">
        <f t="shared" si="1"/>
        <v>48.07692307692308</v>
      </c>
    </row>
    <row r="96" spans="1:6" s="161" customFormat="1">
      <c r="A96" s="158">
        <v>93</v>
      </c>
      <c r="B96" s="162" t="s">
        <v>171</v>
      </c>
      <c r="C96" s="163" t="s">
        <v>31</v>
      </c>
      <c r="D96" s="164"/>
      <c r="E96" s="165">
        <v>1554</v>
      </c>
      <c r="F96" s="160">
        <v>1554</v>
      </c>
    </row>
    <row r="97" spans="1:6">
      <c r="A97" s="55"/>
      <c r="B97" s="77"/>
      <c r="C97" s="55"/>
      <c r="D97" s="78"/>
      <c r="E97" s="57"/>
      <c r="F97" s="57"/>
    </row>
    <row r="98" spans="1:6">
      <c r="A98" s="55"/>
      <c r="B98" s="77"/>
      <c r="C98" s="55"/>
      <c r="D98" s="78"/>
      <c r="E98" s="57"/>
      <c r="F98" s="57"/>
    </row>
    <row r="99" spans="1:6">
      <c r="A99" s="55"/>
      <c r="B99" s="66"/>
      <c r="C99" s="67"/>
      <c r="D99" s="79"/>
      <c r="E99" s="68"/>
      <c r="F99" s="57"/>
    </row>
    <row r="100" spans="1:6">
      <c r="A100" s="55"/>
      <c r="B100" s="66"/>
      <c r="C100" s="67"/>
      <c r="D100" s="79"/>
      <c r="E100" s="68"/>
      <c r="F100" s="57"/>
    </row>
    <row r="101" spans="1:6">
      <c r="A101" s="55"/>
      <c r="B101" s="77"/>
      <c r="C101" s="55"/>
      <c r="D101" s="78"/>
      <c r="E101" s="57"/>
    </row>
    <row r="102" spans="1:6">
      <c r="A102" s="55"/>
      <c r="B102" s="77"/>
      <c r="C102" s="55"/>
      <c r="D102" s="78"/>
      <c r="E102" s="57"/>
    </row>
    <row r="103" spans="1:6">
      <c r="A103" s="55"/>
      <c r="B103" s="66"/>
      <c r="C103" s="67"/>
      <c r="D103" s="79"/>
      <c r="E103" s="68"/>
    </row>
    <row r="104" spans="1:6">
      <c r="A104" s="55"/>
      <c r="B104" s="66"/>
      <c r="C104" s="67"/>
      <c r="D104" s="79"/>
      <c r="E104" s="68"/>
    </row>
    <row r="105" spans="1:6">
      <c r="A105" s="55"/>
      <c r="B105" s="77"/>
      <c r="C105" s="55"/>
      <c r="D105" s="78"/>
      <c r="E105" s="57"/>
    </row>
  </sheetData>
  <phoneticPr fontId="38"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F135"/>
  <sheetViews>
    <sheetView workbookViewId="0">
      <selection activeCell="B27" sqref="B27"/>
    </sheetView>
  </sheetViews>
  <sheetFormatPr defaultColWidth="8.77734375" defaultRowHeight="16.5"/>
  <cols>
    <col min="1" max="1" width="5.109375" style="58" customWidth="1"/>
    <col min="2" max="2" width="18.6640625" style="49" customWidth="1"/>
    <col min="3" max="3" width="8.77734375" style="49"/>
    <col min="4" max="4" width="6.5546875" style="49" customWidth="1"/>
    <col min="5" max="5" width="11.109375" style="49" customWidth="1"/>
    <col min="6" max="16384" width="8.77734375" style="49"/>
  </cols>
  <sheetData>
    <row r="1" spans="1:6">
      <c r="A1" s="80" t="s">
        <v>164</v>
      </c>
      <c r="B1" s="47" t="s">
        <v>165</v>
      </c>
      <c r="C1" s="47" t="s">
        <v>166</v>
      </c>
      <c r="D1" s="47" t="s">
        <v>262</v>
      </c>
      <c r="E1" s="48" t="s">
        <v>167</v>
      </c>
      <c r="F1" s="48" t="s">
        <v>167</v>
      </c>
    </row>
    <row r="2" spans="1:6">
      <c r="A2" s="81" t="s">
        <v>1</v>
      </c>
      <c r="B2" s="50" t="s">
        <v>263</v>
      </c>
      <c r="C2" s="50" t="s">
        <v>169</v>
      </c>
      <c r="D2" s="82" t="s">
        <v>264</v>
      </c>
      <c r="E2" s="51" t="s">
        <v>170</v>
      </c>
      <c r="F2" s="51" t="s">
        <v>208</v>
      </c>
    </row>
    <row r="3" spans="1:6">
      <c r="A3" s="83"/>
      <c r="B3" s="53"/>
      <c r="C3" s="52"/>
      <c r="D3" s="52"/>
      <c r="E3" s="54"/>
      <c r="F3" s="54"/>
    </row>
    <row r="4" spans="1:6">
      <c r="A4" s="84">
        <v>1</v>
      </c>
      <c r="B4" s="71" t="s">
        <v>265</v>
      </c>
      <c r="C4" s="70" t="s">
        <v>97</v>
      </c>
      <c r="D4" s="71">
        <v>10</v>
      </c>
      <c r="E4" s="85">
        <v>150000000</v>
      </c>
      <c r="F4" s="85">
        <f>E4/D4/250</f>
        <v>60000</v>
      </c>
    </row>
    <row r="5" spans="1:6">
      <c r="A5" s="64">
        <v>2</v>
      </c>
      <c r="B5" s="56" t="s">
        <v>266</v>
      </c>
      <c r="C5" s="55" t="s">
        <v>97</v>
      </c>
      <c r="D5" s="56">
        <v>5</v>
      </c>
      <c r="E5" s="86">
        <v>15000000</v>
      </c>
      <c r="F5" s="86">
        <f>E5/D5/500</f>
        <v>6000</v>
      </c>
    </row>
    <row r="6" spans="1:6">
      <c r="A6" s="64">
        <v>3</v>
      </c>
      <c r="B6" s="56" t="s">
        <v>160</v>
      </c>
      <c r="C6" s="55" t="s">
        <v>97</v>
      </c>
      <c r="D6" s="56">
        <v>10</v>
      </c>
      <c r="E6" s="86">
        <v>17000000</v>
      </c>
      <c r="F6" s="86">
        <f>E6/D6/250</f>
        <v>6800</v>
      </c>
    </row>
    <row r="7" spans="1:6">
      <c r="A7" s="64">
        <v>4</v>
      </c>
      <c r="B7" s="56" t="s">
        <v>267</v>
      </c>
      <c r="C7" s="55" t="s">
        <v>97</v>
      </c>
      <c r="D7" s="56">
        <v>5</v>
      </c>
      <c r="E7" s="86">
        <v>15000000</v>
      </c>
      <c r="F7" s="86">
        <f>E7/D7/500</f>
        <v>6000</v>
      </c>
    </row>
    <row r="8" spans="1:6">
      <c r="A8" s="64">
        <v>5</v>
      </c>
      <c r="B8" s="56" t="s">
        <v>268</v>
      </c>
      <c r="C8" s="55" t="s">
        <v>97</v>
      </c>
      <c r="D8" s="56">
        <v>10</v>
      </c>
      <c r="E8" s="86">
        <v>105000000</v>
      </c>
      <c r="F8" s="86">
        <f>E8/D8/500</f>
        <v>21000</v>
      </c>
    </row>
    <row r="9" spans="1:6">
      <c r="A9" s="64">
        <v>6</v>
      </c>
      <c r="B9" s="56" t="s">
        <v>269</v>
      </c>
      <c r="C9" s="55" t="s">
        <v>97</v>
      </c>
      <c r="D9" s="56">
        <v>10</v>
      </c>
      <c r="E9" s="86">
        <v>14500000</v>
      </c>
      <c r="F9" s="86">
        <f>E9/D9/500</f>
        <v>2900</v>
      </c>
    </row>
    <row r="10" spans="1:6">
      <c r="A10" s="64">
        <v>7</v>
      </c>
      <c r="B10" s="56" t="s">
        <v>270</v>
      </c>
      <c r="C10" s="55" t="s">
        <v>97</v>
      </c>
      <c r="D10" s="56">
        <v>10</v>
      </c>
      <c r="E10" s="86">
        <v>100000000</v>
      </c>
      <c r="F10" s="86">
        <f>E10/D10/500</f>
        <v>20000</v>
      </c>
    </row>
    <row r="11" spans="1:6">
      <c r="A11" s="64">
        <v>8</v>
      </c>
      <c r="B11" s="56" t="s">
        <v>271</v>
      </c>
      <c r="C11" s="55"/>
      <c r="D11" s="56">
        <v>10</v>
      </c>
      <c r="E11" s="86">
        <v>6000000</v>
      </c>
      <c r="F11" s="86">
        <f>E11/D11/500</f>
        <v>1200</v>
      </c>
    </row>
    <row r="12" spans="1:6">
      <c r="A12" s="64">
        <v>9</v>
      </c>
      <c r="B12" s="56" t="s">
        <v>272</v>
      </c>
      <c r="C12" s="55" t="s">
        <v>31</v>
      </c>
      <c r="D12" s="56"/>
      <c r="E12" s="86">
        <v>1554</v>
      </c>
      <c r="F12" s="86">
        <f>E12</f>
        <v>1554</v>
      </c>
    </row>
    <row r="13" spans="1:6">
      <c r="A13" s="64">
        <v>10</v>
      </c>
      <c r="B13" s="56" t="s">
        <v>273</v>
      </c>
      <c r="C13" s="55" t="s">
        <v>97</v>
      </c>
      <c r="D13" s="56">
        <v>10</v>
      </c>
      <c r="E13" s="86">
        <v>180000000</v>
      </c>
      <c r="F13" s="86">
        <f>E13/D13/250</f>
        <v>72000</v>
      </c>
    </row>
    <row r="14" spans="1:6">
      <c r="A14" s="64">
        <v>11</v>
      </c>
      <c r="B14" s="56" t="s">
        <v>274</v>
      </c>
      <c r="C14" s="55" t="s">
        <v>159</v>
      </c>
      <c r="D14" s="56">
        <v>10</v>
      </c>
      <c r="E14" s="86">
        <v>900000000</v>
      </c>
      <c r="F14" s="86">
        <f>E14/D14/250</f>
        <v>360000</v>
      </c>
    </row>
    <row r="15" spans="1:6">
      <c r="A15" s="64">
        <v>12</v>
      </c>
      <c r="B15" s="56" t="s">
        <v>275</v>
      </c>
      <c r="C15" s="55" t="s">
        <v>209</v>
      </c>
      <c r="D15" s="56">
        <v>10</v>
      </c>
      <c r="E15" s="86">
        <v>300000000</v>
      </c>
      <c r="F15" s="86">
        <f>E15/D15/250</f>
        <v>120000</v>
      </c>
    </row>
    <row r="16" spans="1:6">
      <c r="A16" s="64">
        <v>13</v>
      </c>
      <c r="B16" s="56" t="s">
        <v>276</v>
      </c>
      <c r="C16" s="55" t="s">
        <v>209</v>
      </c>
      <c r="D16" s="56">
        <v>5</v>
      </c>
      <c r="E16" s="86">
        <v>13500000</v>
      </c>
      <c r="F16" s="86">
        <f>E16/D16/250</f>
        <v>10800</v>
      </c>
    </row>
    <row r="17" spans="1:6">
      <c r="A17" s="64">
        <v>14</v>
      </c>
      <c r="B17" s="56" t="s">
        <v>277</v>
      </c>
      <c r="C17" s="55" t="s">
        <v>97</v>
      </c>
      <c r="D17" s="56">
        <v>10</v>
      </c>
      <c r="E17" s="86">
        <v>5800000</v>
      </c>
      <c r="F17" s="86">
        <f>E17/D17/500</f>
        <v>1160</v>
      </c>
    </row>
    <row r="18" spans="1:6">
      <c r="A18" s="206">
        <v>17</v>
      </c>
      <c r="B18" s="207" t="s">
        <v>394</v>
      </c>
      <c r="C18" s="206" t="s">
        <v>159</v>
      </c>
      <c r="D18" s="207">
        <v>10</v>
      </c>
      <c r="E18" s="208">
        <v>28500000</v>
      </c>
      <c r="F18" s="207">
        <f>E18/D18/500</f>
        <v>5700</v>
      </c>
    </row>
    <row r="19" spans="1:6">
      <c r="A19" s="10">
        <v>18</v>
      </c>
      <c r="B19" s="10" t="s">
        <v>45</v>
      </c>
      <c r="C19" s="11" t="s">
        <v>17</v>
      </c>
      <c r="D19" s="10">
        <v>5</v>
      </c>
      <c r="E19" s="12">
        <v>2650000</v>
      </c>
      <c r="F19" s="10">
        <f>E19/D19/500</f>
        <v>1060</v>
      </c>
    </row>
    <row r="20" spans="1:6">
      <c r="A20" s="10">
        <v>19</v>
      </c>
      <c r="B20" s="10" t="s">
        <v>46</v>
      </c>
      <c r="C20" s="11" t="s">
        <v>18</v>
      </c>
      <c r="D20" s="10">
        <v>10</v>
      </c>
      <c r="E20" s="12">
        <v>52500000</v>
      </c>
      <c r="F20" s="10">
        <f>E20/D20/500</f>
        <v>10500</v>
      </c>
    </row>
    <row r="21" spans="1:6">
      <c r="A21" s="87"/>
      <c r="B21" s="88"/>
      <c r="C21" s="88"/>
      <c r="D21" s="88"/>
      <c r="E21" s="88"/>
      <c r="F21" s="88"/>
    </row>
    <row r="35" spans="1:1">
      <c r="A35" s="89"/>
    </row>
    <row r="36" spans="1:1">
      <c r="A36" s="89"/>
    </row>
    <row r="37" spans="1:1">
      <c r="A37" s="89"/>
    </row>
    <row r="38" spans="1:1">
      <c r="A38" s="89"/>
    </row>
    <row r="39" spans="1:1">
      <c r="A39" s="89"/>
    </row>
    <row r="40" spans="1:1">
      <c r="A40" s="89"/>
    </row>
    <row r="41" spans="1:1">
      <c r="A41" s="89"/>
    </row>
    <row r="42" spans="1:1">
      <c r="A42" s="89"/>
    </row>
    <row r="43" spans="1:1">
      <c r="A43" s="89"/>
    </row>
    <row r="44" spans="1:1">
      <c r="A44" s="89"/>
    </row>
    <row r="45" spans="1:1">
      <c r="A45" s="89"/>
    </row>
    <row r="46" spans="1:1">
      <c r="A46" s="89"/>
    </row>
    <row r="47" spans="1:1">
      <c r="A47" s="89"/>
    </row>
    <row r="48" spans="1:1">
      <c r="A48" s="89"/>
    </row>
    <row r="49" spans="1:1">
      <c r="A49" s="89"/>
    </row>
    <row r="50" spans="1:1">
      <c r="A50" s="89"/>
    </row>
    <row r="51" spans="1:1">
      <c r="A51" s="89"/>
    </row>
    <row r="52" spans="1:1">
      <c r="A52" s="89"/>
    </row>
    <row r="53" spans="1:1">
      <c r="A53" s="89"/>
    </row>
    <row r="133" spans="2:6" s="58" customFormat="1">
      <c r="B133" s="49"/>
      <c r="C133" s="49"/>
      <c r="D133" s="49"/>
      <c r="E133" s="49"/>
      <c r="F133" s="49"/>
    </row>
    <row r="135" spans="2:6">
      <c r="B135" s="58"/>
      <c r="C135" s="58"/>
      <c r="D135" s="58"/>
      <c r="E135" s="58"/>
      <c r="F135" s="58"/>
    </row>
  </sheetData>
  <phoneticPr fontId="38"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K53"/>
  <sheetViews>
    <sheetView workbookViewId="0">
      <selection activeCell="F17" sqref="F17"/>
    </sheetView>
  </sheetViews>
  <sheetFormatPr defaultRowHeight="16.5"/>
  <cols>
    <col min="1" max="1" width="6.21875" customWidth="1"/>
    <col min="2" max="2" width="19.44140625" customWidth="1"/>
    <col min="3" max="3" width="7.21875" customWidth="1"/>
    <col min="4" max="4" width="11.33203125" customWidth="1"/>
    <col min="5" max="7" width="9.44140625" customWidth="1"/>
    <col min="9" max="9" width="11.77734375" customWidth="1"/>
    <col min="10" max="11" width="10" customWidth="1"/>
  </cols>
  <sheetData>
    <row r="1" spans="1:11" ht="24.75" customHeight="1">
      <c r="A1" s="465" t="s">
        <v>465</v>
      </c>
      <c r="B1" s="465"/>
      <c r="C1" s="465"/>
      <c r="D1" s="465"/>
      <c r="E1" s="465"/>
      <c r="F1" s="465"/>
      <c r="G1" s="465"/>
      <c r="H1" s="465"/>
      <c r="I1" s="465"/>
      <c r="J1" s="465"/>
      <c r="K1" s="465"/>
    </row>
    <row r="2" spans="1:11" ht="16.5" customHeight="1">
      <c r="C2" s="2"/>
      <c r="D2" s="2"/>
      <c r="E2" s="2"/>
      <c r="F2" s="2"/>
      <c r="G2" s="2"/>
      <c r="H2" s="2"/>
      <c r="I2" s="5" t="s">
        <v>507</v>
      </c>
      <c r="J2" s="3">
        <f>'He so chung'!D4</f>
        <v>1390000</v>
      </c>
      <c r="K2" s="6" t="s">
        <v>41</v>
      </c>
    </row>
    <row r="3" spans="1:11" ht="8.25" customHeight="1">
      <c r="C3" s="2"/>
      <c r="D3" s="2"/>
      <c r="E3" s="2"/>
      <c r="F3" s="2"/>
      <c r="G3" s="2"/>
      <c r="H3" s="2"/>
      <c r="I3" s="3"/>
      <c r="J3" s="3"/>
      <c r="K3" s="2"/>
    </row>
    <row r="4" spans="1:11" ht="55.5" customHeight="1">
      <c r="A4" s="13" t="s">
        <v>48</v>
      </c>
      <c r="B4" s="13" t="s">
        <v>49</v>
      </c>
      <c r="C4" s="13" t="s">
        <v>50</v>
      </c>
      <c r="D4" s="13" t="s">
        <v>458</v>
      </c>
      <c r="E4" s="13" t="s">
        <v>459</v>
      </c>
      <c r="F4" s="13" t="s">
        <v>460</v>
      </c>
      <c r="G4" s="13" t="s">
        <v>461</v>
      </c>
      <c r="H4" s="13" t="s">
        <v>462</v>
      </c>
      <c r="I4" s="463" t="s">
        <v>504</v>
      </c>
      <c r="J4" s="13" t="s">
        <v>463</v>
      </c>
      <c r="K4" s="13" t="s">
        <v>464</v>
      </c>
    </row>
    <row r="5" spans="1:11" ht="15.75" customHeight="1">
      <c r="A5" s="14" t="s">
        <v>2</v>
      </c>
      <c r="B5" s="15" t="s">
        <v>51</v>
      </c>
      <c r="C5" s="14"/>
      <c r="D5" s="14"/>
      <c r="E5" s="14"/>
      <c r="F5" s="14"/>
      <c r="G5" s="14"/>
      <c r="H5" s="14"/>
      <c r="I5" s="14"/>
      <c r="J5" s="14"/>
      <c r="K5" s="14"/>
    </row>
    <row r="6" spans="1:11" ht="15.75" customHeight="1">
      <c r="A6" s="16" t="s">
        <v>4</v>
      </c>
      <c r="B6" s="17" t="s">
        <v>52</v>
      </c>
      <c r="C6" s="18"/>
      <c r="D6" s="19"/>
      <c r="E6" s="19"/>
      <c r="F6" s="19"/>
      <c r="G6" s="19"/>
      <c r="H6" s="19"/>
      <c r="I6" s="19"/>
      <c r="J6" s="19"/>
      <c r="K6" s="19"/>
    </row>
    <row r="7" spans="1:11" ht="15.75" customHeight="1">
      <c r="A7" s="20"/>
      <c r="B7" s="21" t="s">
        <v>7</v>
      </c>
      <c r="C7" s="90" t="s">
        <v>13</v>
      </c>
      <c r="D7" s="22" t="e">
        <f>$J$2*C7</f>
        <v>#VALUE!</v>
      </c>
      <c r="E7" s="22" t="e">
        <f>D7*'He so chung'!$D$5/100</f>
        <v>#VALUE!</v>
      </c>
      <c r="F7" s="22">
        <f>$J$2*'He so chung'!$D$6</f>
        <v>556000</v>
      </c>
      <c r="G7" s="22">
        <f>$J$2*'He so chung'!$D$7/5</f>
        <v>55600</v>
      </c>
      <c r="H7" s="22">
        <v>0</v>
      </c>
      <c r="I7" s="22" t="e">
        <f>D7*'He so chung'!$D$9/100</f>
        <v>#VALUE!</v>
      </c>
      <c r="J7" s="22" t="e">
        <f>D7+E7+F7+G7+H7+I7</f>
        <v>#VALUE!</v>
      </c>
      <c r="K7" s="23" t="e">
        <f>J7/'He so chung'!$D$10</f>
        <v>#VALUE!</v>
      </c>
    </row>
    <row r="8" spans="1:11" ht="15.75" customHeight="1">
      <c r="A8" s="20"/>
      <c r="B8" s="21" t="s">
        <v>8</v>
      </c>
      <c r="C8" s="90" t="s">
        <v>278</v>
      </c>
      <c r="D8" s="22" t="e">
        <f t="shared" ref="D8:D27" si="0">$J$2*C8</f>
        <v>#VALUE!</v>
      </c>
      <c r="E8" s="22" t="e">
        <f>D8*'He so chung'!$D$5/100</f>
        <v>#VALUE!</v>
      </c>
      <c r="F8" s="22">
        <f>$J$2*'He so chung'!$D$6</f>
        <v>556000</v>
      </c>
      <c r="G8" s="22">
        <f>$J$2*'He so chung'!$D$7/5</f>
        <v>55600</v>
      </c>
      <c r="H8" s="22">
        <v>0</v>
      </c>
      <c r="I8" s="22" t="e">
        <f>D8*'He so chung'!$D$9/100</f>
        <v>#VALUE!</v>
      </c>
      <c r="J8" s="22" t="e">
        <f t="shared" ref="J8:J27" si="1">D8+E8+F8+G8+H8+I8</f>
        <v>#VALUE!</v>
      </c>
      <c r="K8" s="23" t="e">
        <f>J8/'He so chung'!$D$10</f>
        <v>#VALUE!</v>
      </c>
    </row>
    <row r="9" spans="1:11" ht="15.75" customHeight="1">
      <c r="A9" s="20"/>
      <c r="B9" s="21" t="s">
        <v>9</v>
      </c>
      <c r="C9" s="90" t="s">
        <v>279</v>
      </c>
      <c r="D9" s="22" t="e">
        <f t="shared" si="0"/>
        <v>#VALUE!</v>
      </c>
      <c r="E9" s="22" t="e">
        <f>D9*'He so chung'!$D$5/100</f>
        <v>#VALUE!</v>
      </c>
      <c r="F9" s="22">
        <f>$J$2*'He so chung'!$D$6</f>
        <v>556000</v>
      </c>
      <c r="G9" s="22">
        <f>$J$2*'He so chung'!$D$7/5</f>
        <v>55600</v>
      </c>
      <c r="H9" s="22">
        <v>0</v>
      </c>
      <c r="I9" s="22" t="e">
        <f>D9*'He so chung'!$D$9/100</f>
        <v>#VALUE!</v>
      </c>
      <c r="J9" s="22" t="e">
        <f t="shared" si="1"/>
        <v>#VALUE!</v>
      </c>
      <c r="K9" s="23" t="e">
        <f>J9/'He so chung'!$D$10</f>
        <v>#VALUE!</v>
      </c>
    </row>
    <row r="10" spans="1:11" ht="15.75" customHeight="1">
      <c r="A10" s="20"/>
      <c r="B10" s="21" t="s">
        <v>10</v>
      </c>
      <c r="C10" s="90" t="s">
        <v>280</v>
      </c>
      <c r="D10" s="22" t="e">
        <f t="shared" si="0"/>
        <v>#VALUE!</v>
      </c>
      <c r="E10" s="22" t="e">
        <f>D10*'He so chung'!$D$5/100</f>
        <v>#VALUE!</v>
      </c>
      <c r="F10" s="22">
        <f>$J$2*'He so chung'!$D$6</f>
        <v>556000</v>
      </c>
      <c r="G10" s="22">
        <f>$J$2*'He so chung'!$D$7/5</f>
        <v>55600</v>
      </c>
      <c r="H10" s="22">
        <v>0</v>
      </c>
      <c r="I10" s="22" t="e">
        <f>D10*'He so chung'!$D$9/100</f>
        <v>#VALUE!</v>
      </c>
      <c r="J10" s="22" t="e">
        <f t="shared" si="1"/>
        <v>#VALUE!</v>
      </c>
      <c r="K10" s="23" t="e">
        <f>J10/'He so chung'!$D$10</f>
        <v>#VALUE!</v>
      </c>
    </row>
    <row r="11" spans="1:11" ht="15.75" customHeight="1">
      <c r="A11" s="20"/>
      <c r="B11" s="21" t="s">
        <v>11</v>
      </c>
      <c r="C11" s="90" t="s">
        <v>281</v>
      </c>
      <c r="D11" s="22" t="e">
        <f t="shared" si="0"/>
        <v>#VALUE!</v>
      </c>
      <c r="E11" s="22" t="e">
        <f>D11*'He so chung'!$D$5/100</f>
        <v>#VALUE!</v>
      </c>
      <c r="F11" s="22">
        <f>$J$2*'He so chung'!$D$6</f>
        <v>556000</v>
      </c>
      <c r="G11" s="22">
        <f>$J$2*'He so chung'!$D$7/5</f>
        <v>55600</v>
      </c>
      <c r="H11" s="22">
        <v>0</v>
      </c>
      <c r="I11" s="22" t="e">
        <f>D11*'He so chung'!$D$9/100</f>
        <v>#VALUE!</v>
      </c>
      <c r="J11" s="22" t="e">
        <f t="shared" si="1"/>
        <v>#VALUE!</v>
      </c>
      <c r="K11" s="23" t="e">
        <f>J11/'He so chung'!$D$10</f>
        <v>#VALUE!</v>
      </c>
    </row>
    <row r="12" spans="1:11" ht="15.75" customHeight="1">
      <c r="A12" s="20"/>
      <c r="B12" s="21" t="s">
        <v>12</v>
      </c>
      <c r="C12" s="90" t="s">
        <v>282</v>
      </c>
      <c r="D12" s="22" t="e">
        <f t="shared" si="0"/>
        <v>#VALUE!</v>
      </c>
      <c r="E12" s="22" t="e">
        <f>D12*'He so chung'!$D$5/100</f>
        <v>#VALUE!</v>
      </c>
      <c r="F12" s="22">
        <f>$J$2*'He so chung'!$D$6</f>
        <v>556000</v>
      </c>
      <c r="G12" s="22">
        <f>$J$2*'He so chung'!$D$7/5</f>
        <v>55600</v>
      </c>
      <c r="H12" s="22">
        <v>0</v>
      </c>
      <c r="I12" s="22" t="e">
        <f>D12*'He so chung'!$D$9/100</f>
        <v>#VALUE!</v>
      </c>
      <c r="J12" s="22" t="e">
        <f t="shared" si="1"/>
        <v>#VALUE!</v>
      </c>
      <c r="K12" s="23" t="e">
        <f>J12/'He so chung'!$D$10</f>
        <v>#VALUE!</v>
      </c>
    </row>
    <row r="13" spans="1:11" ht="15.75" customHeight="1">
      <c r="A13" s="20"/>
      <c r="B13" s="21" t="s">
        <v>53</v>
      </c>
      <c r="C13" s="90" t="s">
        <v>283</v>
      </c>
      <c r="D13" s="22" t="e">
        <f t="shared" si="0"/>
        <v>#VALUE!</v>
      </c>
      <c r="E13" s="22" t="e">
        <f>D13*'He so chung'!$D$5/100</f>
        <v>#VALUE!</v>
      </c>
      <c r="F13" s="22">
        <f>$J$2*'He so chung'!$D$6</f>
        <v>556000</v>
      </c>
      <c r="G13" s="22">
        <f>$J$2*'He so chung'!$D$7/5</f>
        <v>55600</v>
      </c>
      <c r="H13" s="22">
        <v>0</v>
      </c>
      <c r="I13" s="22" t="e">
        <f>D13*'He so chung'!$D$9/100</f>
        <v>#VALUE!</v>
      </c>
      <c r="J13" s="22" t="e">
        <f t="shared" si="1"/>
        <v>#VALUE!</v>
      </c>
      <c r="K13" s="23" t="e">
        <f>J13/'He so chung'!$D$10</f>
        <v>#VALUE!</v>
      </c>
    </row>
    <row r="14" spans="1:11" ht="15.75" customHeight="1">
      <c r="A14" s="20"/>
      <c r="B14" s="21" t="s">
        <v>54</v>
      </c>
      <c r="C14" s="90" t="s">
        <v>284</v>
      </c>
      <c r="D14" s="22" t="e">
        <f t="shared" si="0"/>
        <v>#VALUE!</v>
      </c>
      <c r="E14" s="22" t="e">
        <f>D14*'He so chung'!$D$5/100</f>
        <v>#VALUE!</v>
      </c>
      <c r="F14" s="22">
        <f>$J$2*'He so chung'!$D$6</f>
        <v>556000</v>
      </c>
      <c r="G14" s="22">
        <f>$J$2*'He so chung'!$D$7/5</f>
        <v>55600</v>
      </c>
      <c r="H14" s="22">
        <v>0</v>
      </c>
      <c r="I14" s="22" t="e">
        <f>D14*'He so chung'!$D$9/100</f>
        <v>#VALUE!</v>
      </c>
      <c r="J14" s="22" t="e">
        <f t="shared" si="1"/>
        <v>#VALUE!</v>
      </c>
      <c r="K14" s="23" t="e">
        <f>J14/'He so chung'!$D$10</f>
        <v>#VALUE!</v>
      </c>
    </row>
    <row r="15" spans="1:11" ht="15.75" customHeight="1">
      <c r="A15" s="24" t="s">
        <v>5</v>
      </c>
      <c r="B15" s="25" t="s">
        <v>55</v>
      </c>
      <c r="C15" s="90"/>
      <c r="D15" s="22"/>
      <c r="E15" s="22"/>
      <c r="F15" s="22"/>
      <c r="G15" s="22"/>
      <c r="H15" s="22"/>
      <c r="I15" s="22"/>
      <c r="J15" s="22"/>
      <c r="K15" s="23"/>
    </row>
    <row r="16" spans="1:11" ht="15.75" customHeight="1">
      <c r="A16" s="20"/>
      <c r="B16" s="21" t="s">
        <v>9</v>
      </c>
      <c r="C16" s="90" t="s">
        <v>285</v>
      </c>
      <c r="D16" s="22" t="e">
        <f t="shared" si="0"/>
        <v>#VALUE!</v>
      </c>
      <c r="E16" s="22" t="e">
        <f>D16*'He so chung'!$D$5/100</f>
        <v>#VALUE!</v>
      </c>
      <c r="F16" s="22">
        <f>$J$2*'He so chung'!$D$6</f>
        <v>556000</v>
      </c>
      <c r="G16" s="22">
        <f>$J$2*'He so chung'!$D$7/5</f>
        <v>55600</v>
      </c>
      <c r="H16" s="22">
        <v>0</v>
      </c>
      <c r="I16" s="22" t="e">
        <f>D16*'He so chung'!$D$9/100</f>
        <v>#VALUE!</v>
      </c>
      <c r="J16" s="22" t="e">
        <f t="shared" si="1"/>
        <v>#VALUE!</v>
      </c>
      <c r="K16" s="23" t="e">
        <f>J16/'He so chung'!$D$10</f>
        <v>#VALUE!</v>
      </c>
    </row>
    <row r="17" spans="1:11" ht="15.75" customHeight="1">
      <c r="A17" s="20"/>
      <c r="B17" s="21" t="s">
        <v>10</v>
      </c>
      <c r="C17" s="90" t="s">
        <v>286</v>
      </c>
      <c r="D17" s="22" t="e">
        <f t="shared" si="0"/>
        <v>#VALUE!</v>
      </c>
      <c r="E17" s="22" t="e">
        <f>D17*'He so chung'!$D$5/100</f>
        <v>#VALUE!</v>
      </c>
      <c r="F17" s="22">
        <f>$J$2*'He so chung'!$D$6</f>
        <v>556000</v>
      </c>
      <c r="G17" s="22">
        <f>$J$2*'He so chung'!$D$7/5</f>
        <v>55600</v>
      </c>
      <c r="H17" s="22">
        <v>0</v>
      </c>
      <c r="I17" s="22" t="e">
        <f>D17*'He so chung'!$D$9/100</f>
        <v>#VALUE!</v>
      </c>
      <c r="J17" s="22" t="e">
        <f t="shared" si="1"/>
        <v>#VALUE!</v>
      </c>
      <c r="K17" s="23" t="e">
        <f>J17/'He so chung'!$D$10</f>
        <v>#VALUE!</v>
      </c>
    </row>
    <row r="18" spans="1:11" ht="15.75" customHeight="1">
      <c r="A18" s="20"/>
      <c r="B18" s="21" t="s">
        <v>11</v>
      </c>
      <c r="C18" s="90" t="s">
        <v>287</v>
      </c>
      <c r="D18" s="22" t="e">
        <f t="shared" si="0"/>
        <v>#VALUE!</v>
      </c>
      <c r="E18" s="22" t="e">
        <f>D18*'He so chung'!$D$5/100</f>
        <v>#VALUE!</v>
      </c>
      <c r="F18" s="22">
        <f>$J$2*'He so chung'!$D$6</f>
        <v>556000</v>
      </c>
      <c r="G18" s="22">
        <f>$J$2*'He so chung'!$D$7/5</f>
        <v>55600</v>
      </c>
      <c r="H18" s="22">
        <v>0</v>
      </c>
      <c r="I18" s="22" t="e">
        <f>D18*'He so chung'!$D$9/100</f>
        <v>#VALUE!</v>
      </c>
      <c r="J18" s="22" t="e">
        <f t="shared" si="1"/>
        <v>#VALUE!</v>
      </c>
      <c r="K18" s="23" t="e">
        <f>J18/'He so chung'!$D$10</f>
        <v>#VALUE!</v>
      </c>
    </row>
    <row r="19" spans="1:11" ht="15.75" customHeight="1">
      <c r="A19" s="20"/>
      <c r="B19" s="21" t="s">
        <v>12</v>
      </c>
      <c r="C19" s="90" t="s">
        <v>288</v>
      </c>
      <c r="D19" s="22" t="e">
        <f t="shared" si="0"/>
        <v>#VALUE!</v>
      </c>
      <c r="E19" s="22" t="e">
        <f>D19*'He so chung'!$D$5/100</f>
        <v>#VALUE!</v>
      </c>
      <c r="F19" s="22">
        <f>$J$2*'He so chung'!$D$6</f>
        <v>556000</v>
      </c>
      <c r="G19" s="22">
        <f>$J$2*'He so chung'!$D$7/5</f>
        <v>55600</v>
      </c>
      <c r="H19" s="22">
        <v>0</v>
      </c>
      <c r="I19" s="22" t="e">
        <f>D19*'He so chung'!$D$9/100</f>
        <v>#VALUE!</v>
      </c>
      <c r="J19" s="22" t="e">
        <f t="shared" si="1"/>
        <v>#VALUE!</v>
      </c>
      <c r="K19" s="23" t="e">
        <f>J19/'He so chung'!$D$10</f>
        <v>#VALUE!</v>
      </c>
    </row>
    <row r="20" spans="1:11" ht="15.75" customHeight="1">
      <c r="A20" s="20"/>
      <c r="B20" s="21" t="s">
        <v>53</v>
      </c>
      <c r="C20" s="90" t="s">
        <v>289</v>
      </c>
      <c r="D20" s="22" t="e">
        <f t="shared" si="0"/>
        <v>#VALUE!</v>
      </c>
      <c r="E20" s="22" t="e">
        <f>D20*'He so chung'!$D$5/100</f>
        <v>#VALUE!</v>
      </c>
      <c r="F20" s="22">
        <f>$J$2*'He so chung'!$D$6</f>
        <v>556000</v>
      </c>
      <c r="G20" s="22">
        <f>$J$2*'He so chung'!$D$7/5</f>
        <v>55600</v>
      </c>
      <c r="H20" s="22">
        <v>0</v>
      </c>
      <c r="I20" s="22" t="e">
        <f>D20*'He so chung'!$D$9/100</f>
        <v>#VALUE!</v>
      </c>
      <c r="J20" s="22" t="e">
        <f t="shared" si="1"/>
        <v>#VALUE!</v>
      </c>
      <c r="K20" s="23" t="e">
        <f>J20/'He so chung'!$D$10</f>
        <v>#VALUE!</v>
      </c>
    </row>
    <row r="21" spans="1:11" ht="15.75" customHeight="1">
      <c r="A21" s="20"/>
      <c r="B21" s="21" t="s">
        <v>54</v>
      </c>
      <c r="C21" s="90" t="s">
        <v>290</v>
      </c>
      <c r="D21" s="22" t="e">
        <f t="shared" si="0"/>
        <v>#VALUE!</v>
      </c>
      <c r="E21" s="22" t="e">
        <f>D21*'He so chung'!$D$5/100</f>
        <v>#VALUE!</v>
      </c>
      <c r="F21" s="22">
        <f>$J$2*'He so chung'!$D$6</f>
        <v>556000</v>
      </c>
      <c r="G21" s="22">
        <f>$J$2*'He so chung'!$D$7/5</f>
        <v>55600</v>
      </c>
      <c r="H21" s="22">
        <v>0</v>
      </c>
      <c r="I21" s="22" t="e">
        <f>D21*'He so chung'!$D$9/100</f>
        <v>#VALUE!</v>
      </c>
      <c r="J21" s="22" t="e">
        <f t="shared" si="1"/>
        <v>#VALUE!</v>
      </c>
      <c r="K21" s="23" t="e">
        <f>J21/'He so chung'!$D$10</f>
        <v>#VALUE!</v>
      </c>
    </row>
    <row r="22" spans="1:11" ht="15.75" customHeight="1">
      <c r="A22" s="20"/>
      <c r="B22" s="21" t="s">
        <v>56</v>
      </c>
      <c r="C22" s="90" t="s">
        <v>291</v>
      </c>
      <c r="D22" s="22" t="e">
        <f t="shared" si="0"/>
        <v>#VALUE!</v>
      </c>
      <c r="E22" s="22" t="e">
        <f>D22*'He so chung'!$D$5/100</f>
        <v>#VALUE!</v>
      </c>
      <c r="F22" s="22">
        <f>$J$2*'He so chung'!$D$6</f>
        <v>556000</v>
      </c>
      <c r="G22" s="22">
        <f>$J$2*'He so chung'!$D$7/5</f>
        <v>55600</v>
      </c>
      <c r="H22" s="22">
        <v>0</v>
      </c>
      <c r="I22" s="22" t="e">
        <f>D22*'He so chung'!$D$9/100</f>
        <v>#VALUE!</v>
      </c>
      <c r="J22" s="22" t="e">
        <f t="shared" si="1"/>
        <v>#VALUE!</v>
      </c>
      <c r="K22" s="23" t="e">
        <f>J22/'He so chung'!$D$10</f>
        <v>#VALUE!</v>
      </c>
    </row>
    <row r="23" spans="1:11" ht="15.75" customHeight="1">
      <c r="A23" s="20"/>
      <c r="B23" s="21" t="s">
        <v>57</v>
      </c>
      <c r="C23" s="90" t="s">
        <v>281</v>
      </c>
      <c r="D23" s="22" t="e">
        <f t="shared" si="0"/>
        <v>#VALUE!</v>
      </c>
      <c r="E23" s="22" t="e">
        <f>D23*'He so chung'!$D$5/100</f>
        <v>#VALUE!</v>
      </c>
      <c r="F23" s="22">
        <f>$J$2*'He so chung'!$D$6</f>
        <v>556000</v>
      </c>
      <c r="G23" s="22">
        <f>$J$2*'He so chung'!$D$7/5</f>
        <v>55600</v>
      </c>
      <c r="H23" s="22">
        <v>0</v>
      </c>
      <c r="I23" s="22" t="e">
        <f>D23*'He so chung'!$D$9/100</f>
        <v>#VALUE!</v>
      </c>
      <c r="J23" s="22" t="e">
        <f t="shared" si="1"/>
        <v>#VALUE!</v>
      </c>
      <c r="K23" s="23" t="e">
        <f>J23/'He so chung'!$D$10</f>
        <v>#VALUE!</v>
      </c>
    </row>
    <row r="24" spans="1:11" ht="15.75" customHeight="1">
      <c r="A24" s="20"/>
      <c r="B24" s="21" t="s">
        <v>58</v>
      </c>
      <c r="C24" s="90" t="s">
        <v>292</v>
      </c>
      <c r="D24" s="22" t="e">
        <f t="shared" si="0"/>
        <v>#VALUE!</v>
      </c>
      <c r="E24" s="22" t="e">
        <f>D24*'He so chung'!$D$5/100</f>
        <v>#VALUE!</v>
      </c>
      <c r="F24" s="22">
        <f>$J$2*'He so chung'!$D$6</f>
        <v>556000</v>
      </c>
      <c r="G24" s="22">
        <f>$J$2*'He so chung'!$D$7/5</f>
        <v>55600</v>
      </c>
      <c r="H24" s="22">
        <v>0</v>
      </c>
      <c r="I24" s="22" t="e">
        <f>D24*'He so chung'!$D$9/100</f>
        <v>#VALUE!</v>
      </c>
      <c r="J24" s="22" t="e">
        <f t="shared" si="1"/>
        <v>#VALUE!</v>
      </c>
      <c r="K24" s="23" t="e">
        <f>J24/'He so chung'!$D$10</f>
        <v>#VALUE!</v>
      </c>
    </row>
    <row r="25" spans="1:11" ht="15.75" customHeight="1">
      <c r="A25" s="20"/>
      <c r="B25" s="21" t="s">
        <v>59</v>
      </c>
      <c r="C25" s="90" t="s">
        <v>293</v>
      </c>
      <c r="D25" s="22" t="e">
        <f t="shared" si="0"/>
        <v>#VALUE!</v>
      </c>
      <c r="E25" s="22" t="e">
        <f>D25*'He so chung'!$D$5/100</f>
        <v>#VALUE!</v>
      </c>
      <c r="F25" s="22">
        <f>$J$2*'He so chung'!$D$6</f>
        <v>556000</v>
      </c>
      <c r="G25" s="22">
        <f>$J$2*'He so chung'!$D$7/5</f>
        <v>55600</v>
      </c>
      <c r="H25" s="22">
        <v>0</v>
      </c>
      <c r="I25" s="22" t="e">
        <f>D25*'He so chung'!$D$9/100</f>
        <v>#VALUE!</v>
      </c>
      <c r="J25" s="22" t="e">
        <f t="shared" si="1"/>
        <v>#VALUE!</v>
      </c>
      <c r="K25" s="23" t="e">
        <f>J25/'He so chung'!$D$10</f>
        <v>#VALUE!</v>
      </c>
    </row>
    <row r="26" spans="1:11" ht="15.75" customHeight="1">
      <c r="A26" s="24" t="s">
        <v>6</v>
      </c>
      <c r="B26" s="25" t="s">
        <v>60</v>
      </c>
      <c r="C26" s="90"/>
      <c r="D26" s="22"/>
      <c r="E26" s="22"/>
      <c r="F26" s="22"/>
      <c r="G26" s="22"/>
      <c r="H26" s="22"/>
      <c r="I26" s="22"/>
      <c r="J26" s="22"/>
      <c r="K26" s="23"/>
    </row>
    <row r="27" spans="1:11" ht="15.75" customHeight="1">
      <c r="A27" s="26"/>
      <c r="B27" s="27" t="s">
        <v>9</v>
      </c>
      <c r="C27" s="91" t="s">
        <v>294</v>
      </c>
      <c r="D27" s="28" t="e">
        <f t="shared" si="0"/>
        <v>#VALUE!</v>
      </c>
      <c r="E27" s="28" t="e">
        <f>D27*'He so chung'!$D$5/100</f>
        <v>#VALUE!</v>
      </c>
      <c r="F27" s="28">
        <f>$J$2*'He so chung'!$D$6</f>
        <v>556000</v>
      </c>
      <c r="G27" s="28"/>
      <c r="H27" s="28">
        <v>0</v>
      </c>
      <c r="I27" s="28" t="e">
        <f>D27*'He so chung'!$D$9/100</f>
        <v>#VALUE!</v>
      </c>
      <c r="J27" s="28" t="e">
        <f t="shared" si="1"/>
        <v>#VALUE!</v>
      </c>
      <c r="K27" s="29" t="e">
        <f>J27/'He so chung'!$D$10</f>
        <v>#VALUE!</v>
      </c>
    </row>
    <row r="28" spans="1:11" ht="15.75" customHeight="1">
      <c r="A28" s="2"/>
      <c r="B28" s="7"/>
      <c r="C28" s="7"/>
      <c r="D28" s="8"/>
      <c r="E28" s="7"/>
      <c r="F28" s="7"/>
      <c r="G28" s="8"/>
      <c r="H28" s="8"/>
      <c r="I28" s="7"/>
      <c r="J28" s="7"/>
      <c r="K28" s="7"/>
    </row>
    <row r="29" spans="1:11" ht="15.75" customHeight="1">
      <c r="A29" s="2"/>
      <c r="B29" s="9"/>
      <c r="C29" s="9"/>
      <c r="D29" s="4"/>
      <c r="E29" s="9"/>
      <c r="F29" s="9"/>
      <c r="G29" s="4"/>
      <c r="H29" s="4"/>
      <c r="I29" s="9"/>
      <c r="J29" s="9"/>
      <c r="K29" s="9"/>
    </row>
    <row r="30" spans="1:11" ht="58.5" customHeight="1">
      <c r="A30" s="13" t="s">
        <v>48</v>
      </c>
      <c r="B30" s="13" t="s">
        <v>49</v>
      </c>
      <c r="C30" s="13" t="s">
        <v>50</v>
      </c>
      <c r="D30" s="13" t="s">
        <v>458</v>
      </c>
      <c r="E30" s="13" t="s">
        <v>459</v>
      </c>
      <c r="F30" s="13" t="s">
        <v>460</v>
      </c>
      <c r="G30" s="13" t="s">
        <v>461</v>
      </c>
      <c r="H30" s="13" t="s">
        <v>462</v>
      </c>
      <c r="I30" s="463" t="s">
        <v>504</v>
      </c>
      <c r="J30" s="13" t="s">
        <v>463</v>
      </c>
      <c r="K30" s="13" t="s">
        <v>464</v>
      </c>
    </row>
    <row r="31" spans="1:11">
      <c r="A31" s="30" t="s">
        <v>3</v>
      </c>
      <c r="B31" s="31" t="s">
        <v>61</v>
      </c>
      <c r="C31" s="18"/>
      <c r="D31" s="19"/>
      <c r="E31" s="19"/>
      <c r="F31" s="19"/>
      <c r="G31" s="19"/>
      <c r="H31" s="19"/>
      <c r="I31" s="19"/>
      <c r="J31" s="19"/>
      <c r="K31" s="19"/>
    </row>
    <row r="32" spans="1:11">
      <c r="A32" s="30" t="s">
        <v>4</v>
      </c>
      <c r="B32" s="23" t="s">
        <v>52</v>
      </c>
      <c r="C32" s="32"/>
      <c r="D32" s="22"/>
      <c r="E32" s="19"/>
      <c r="F32" s="19"/>
      <c r="G32" s="22"/>
      <c r="H32" s="22"/>
      <c r="I32" s="19"/>
      <c r="J32" s="19"/>
      <c r="K32" s="19"/>
    </row>
    <row r="33" spans="1:11">
      <c r="A33" s="33"/>
      <c r="B33" s="21" t="s">
        <v>7</v>
      </c>
      <c r="C33" s="90" t="s">
        <v>13</v>
      </c>
      <c r="D33" s="22" t="e">
        <f t="shared" ref="D33:D53" si="2">$J$2*C33</f>
        <v>#VALUE!</v>
      </c>
      <c r="E33" s="22" t="e">
        <f>D33*'He so chung'!$D$5/100</f>
        <v>#VALUE!</v>
      </c>
      <c r="F33" s="22"/>
      <c r="G33" s="22">
        <f>$J$2*'He so chung'!$D$7/5</f>
        <v>55600</v>
      </c>
      <c r="H33" s="22"/>
      <c r="I33" s="22" t="e">
        <f>D33*'He so chung'!$D$9/100</f>
        <v>#VALUE!</v>
      </c>
      <c r="J33" s="22" t="e">
        <f>D33+E33+G33+I33</f>
        <v>#VALUE!</v>
      </c>
      <c r="K33" s="23">
        <v>159950</v>
      </c>
    </row>
    <row r="34" spans="1:11">
      <c r="A34" s="33"/>
      <c r="B34" s="21" t="s">
        <v>8</v>
      </c>
      <c r="C34" s="90" t="s">
        <v>278</v>
      </c>
      <c r="D34" s="22" t="e">
        <f t="shared" si="2"/>
        <v>#VALUE!</v>
      </c>
      <c r="E34" s="22" t="e">
        <f>D34*'He so chung'!$D$5/100</f>
        <v>#VALUE!</v>
      </c>
      <c r="F34" s="22"/>
      <c r="G34" s="22">
        <f>$J$2*'He so chung'!$D$7/5</f>
        <v>55600</v>
      </c>
      <c r="H34" s="22"/>
      <c r="I34" s="22" t="e">
        <f>D34*'He so chung'!$D$9/100</f>
        <v>#VALUE!</v>
      </c>
      <c r="J34" s="22" t="e">
        <f t="shared" ref="J34:J53" si="3">D34+E34+G34+I34</f>
        <v>#VALUE!</v>
      </c>
      <c r="K34" s="23">
        <v>182225</v>
      </c>
    </row>
    <row r="35" spans="1:11">
      <c r="A35" s="20"/>
      <c r="B35" s="21" t="s">
        <v>9</v>
      </c>
      <c r="C35" s="90" t="s">
        <v>279</v>
      </c>
      <c r="D35" s="22" t="e">
        <f t="shared" si="2"/>
        <v>#VALUE!</v>
      </c>
      <c r="E35" s="22" t="e">
        <f>D35*'He so chung'!$D$5/100</f>
        <v>#VALUE!</v>
      </c>
      <c r="F35" s="22"/>
      <c r="G35" s="22">
        <f>$J$2*'He so chung'!$D$7/5</f>
        <v>55600</v>
      </c>
      <c r="H35" s="22"/>
      <c r="I35" s="22" t="e">
        <f>D35*'He so chung'!$D$9/100</f>
        <v>#VALUE!</v>
      </c>
      <c r="J35" s="22" t="e">
        <f t="shared" si="3"/>
        <v>#VALUE!</v>
      </c>
      <c r="K35" s="23">
        <v>204500</v>
      </c>
    </row>
    <row r="36" spans="1:11">
      <c r="A36" s="20"/>
      <c r="B36" s="21" t="s">
        <v>10</v>
      </c>
      <c r="C36" s="90" t="s">
        <v>280</v>
      </c>
      <c r="D36" s="22" t="e">
        <f t="shared" si="2"/>
        <v>#VALUE!</v>
      </c>
      <c r="E36" s="22" t="e">
        <f>D36*'He so chung'!$D$5/100</f>
        <v>#VALUE!</v>
      </c>
      <c r="F36" s="22"/>
      <c r="G36" s="22">
        <f>$J$2*'He so chung'!$D$7/5</f>
        <v>55600</v>
      </c>
      <c r="H36" s="22"/>
      <c r="I36" s="22" t="e">
        <f>D36*'He so chung'!$D$9/100</f>
        <v>#VALUE!</v>
      </c>
      <c r="J36" s="22" t="e">
        <f t="shared" si="3"/>
        <v>#VALUE!</v>
      </c>
      <c r="K36" s="23">
        <v>226775</v>
      </c>
    </row>
    <row r="37" spans="1:11">
      <c r="A37" s="20"/>
      <c r="B37" s="21" t="s">
        <v>11</v>
      </c>
      <c r="C37" s="90" t="s">
        <v>281</v>
      </c>
      <c r="D37" s="22" t="e">
        <f t="shared" si="2"/>
        <v>#VALUE!</v>
      </c>
      <c r="E37" s="22" t="e">
        <f>D37*'He so chung'!$D$5/100</f>
        <v>#VALUE!</v>
      </c>
      <c r="F37" s="22"/>
      <c r="G37" s="22">
        <f>$J$2*'He so chung'!$D$7/5</f>
        <v>55600</v>
      </c>
      <c r="H37" s="22"/>
      <c r="I37" s="22" t="e">
        <f>D37*'He so chung'!$D$9/100</f>
        <v>#VALUE!</v>
      </c>
      <c r="J37" s="22" t="e">
        <f t="shared" si="3"/>
        <v>#VALUE!</v>
      </c>
      <c r="K37" s="23">
        <v>249050</v>
      </c>
    </row>
    <row r="38" spans="1:11">
      <c r="A38" s="20"/>
      <c r="B38" s="21" t="s">
        <v>12</v>
      </c>
      <c r="C38" s="90" t="s">
        <v>282</v>
      </c>
      <c r="D38" s="22" t="e">
        <f t="shared" si="2"/>
        <v>#VALUE!</v>
      </c>
      <c r="E38" s="22" t="e">
        <f>D38*'He so chung'!$D$5/100</f>
        <v>#VALUE!</v>
      </c>
      <c r="F38" s="22"/>
      <c r="G38" s="22">
        <f>$J$2*'He so chung'!$D$7/5</f>
        <v>55600</v>
      </c>
      <c r="H38" s="22"/>
      <c r="I38" s="22" t="e">
        <f>D38*'He so chung'!$D$9/100</f>
        <v>#VALUE!</v>
      </c>
      <c r="J38" s="22" t="e">
        <f t="shared" si="3"/>
        <v>#VALUE!</v>
      </c>
      <c r="K38" s="23">
        <v>271325</v>
      </c>
    </row>
    <row r="39" spans="1:11">
      <c r="A39" s="20"/>
      <c r="B39" s="21" t="s">
        <v>53</v>
      </c>
      <c r="C39" s="90" t="s">
        <v>283</v>
      </c>
      <c r="D39" s="22" t="e">
        <f t="shared" si="2"/>
        <v>#VALUE!</v>
      </c>
      <c r="E39" s="22" t="e">
        <f>D39*'He so chung'!$D$5/100</f>
        <v>#VALUE!</v>
      </c>
      <c r="F39" s="22"/>
      <c r="G39" s="22">
        <f>$J$2*'He so chung'!$D$7/5</f>
        <v>55600</v>
      </c>
      <c r="H39" s="22"/>
      <c r="I39" s="22" t="e">
        <f>D39*'He so chung'!$D$9/100</f>
        <v>#VALUE!</v>
      </c>
      <c r="J39" s="22" t="e">
        <f t="shared" si="3"/>
        <v>#VALUE!</v>
      </c>
      <c r="K39" s="23">
        <v>293600</v>
      </c>
    </row>
    <row r="40" spans="1:11">
      <c r="A40" s="20"/>
      <c r="B40" s="21" t="s">
        <v>54</v>
      </c>
      <c r="C40" s="90" t="s">
        <v>284</v>
      </c>
      <c r="D40" s="22" t="e">
        <f t="shared" si="2"/>
        <v>#VALUE!</v>
      </c>
      <c r="E40" s="22" t="e">
        <f>D40*'He so chung'!$D$5/100</f>
        <v>#VALUE!</v>
      </c>
      <c r="F40" s="22"/>
      <c r="G40" s="22">
        <f>$J$2*'He so chung'!$D$7/5</f>
        <v>55600</v>
      </c>
      <c r="H40" s="22"/>
      <c r="I40" s="22" t="e">
        <f>D40*'He so chung'!$D$9/100</f>
        <v>#VALUE!</v>
      </c>
      <c r="J40" s="22" t="e">
        <f t="shared" si="3"/>
        <v>#VALUE!</v>
      </c>
      <c r="K40" s="23">
        <v>315875</v>
      </c>
    </row>
    <row r="41" spans="1:11">
      <c r="A41" s="24" t="s">
        <v>5</v>
      </c>
      <c r="B41" s="25" t="s">
        <v>55</v>
      </c>
      <c r="C41" s="90"/>
      <c r="D41" s="22"/>
      <c r="E41" s="22"/>
      <c r="F41" s="22"/>
      <c r="G41" s="22"/>
      <c r="H41" s="22"/>
      <c r="I41" s="22"/>
      <c r="J41" s="22"/>
      <c r="K41" s="23"/>
    </row>
    <row r="42" spans="1:11">
      <c r="A42" s="20"/>
      <c r="B42" s="21" t="s">
        <v>9</v>
      </c>
      <c r="C42" s="90" t="s">
        <v>285</v>
      </c>
      <c r="D42" s="22" t="e">
        <f t="shared" si="2"/>
        <v>#VALUE!</v>
      </c>
      <c r="E42" s="22" t="e">
        <f>D42*'He so chung'!$D$5/100</f>
        <v>#VALUE!</v>
      </c>
      <c r="F42" s="22"/>
      <c r="G42" s="22">
        <f>$J$2*'He so chung'!$D$7/5</f>
        <v>55600</v>
      </c>
      <c r="H42" s="22"/>
      <c r="I42" s="22" t="e">
        <f>D42*'He so chung'!$D$9/100</f>
        <v>#VALUE!</v>
      </c>
      <c r="J42" s="22" t="e">
        <f t="shared" si="3"/>
        <v>#VALUE!</v>
      </c>
      <c r="K42" s="23">
        <v>154549.99999999997</v>
      </c>
    </row>
    <row r="43" spans="1:11">
      <c r="A43" s="20"/>
      <c r="B43" s="21" t="s">
        <v>10</v>
      </c>
      <c r="C43" s="90" t="s">
        <v>286</v>
      </c>
      <c r="D43" s="22" t="e">
        <f t="shared" si="2"/>
        <v>#VALUE!</v>
      </c>
      <c r="E43" s="22" t="e">
        <f>D43*'He so chung'!$D$5/100</f>
        <v>#VALUE!</v>
      </c>
      <c r="F43" s="22"/>
      <c r="G43" s="22">
        <f>$J$2*'He so chung'!$D$7/5</f>
        <v>55600</v>
      </c>
      <c r="H43" s="22"/>
      <c r="I43" s="22" t="e">
        <f>D43*'He so chung'!$D$9/100</f>
        <v>#VALUE!</v>
      </c>
      <c r="J43" s="22" t="e">
        <f t="shared" si="3"/>
        <v>#VALUE!</v>
      </c>
      <c r="K43" s="23">
        <v>168050</v>
      </c>
    </row>
    <row r="44" spans="1:11">
      <c r="A44" s="20"/>
      <c r="B44" s="21" t="s">
        <v>11</v>
      </c>
      <c r="C44" s="90" t="s">
        <v>287</v>
      </c>
      <c r="D44" s="22" t="e">
        <f t="shared" si="2"/>
        <v>#VALUE!</v>
      </c>
      <c r="E44" s="22" t="e">
        <f>D44*'He so chung'!$D$5/100</f>
        <v>#VALUE!</v>
      </c>
      <c r="F44" s="22"/>
      <c r="G44" s="22">
        <f>$J$2*'He so chung'!$D$7/5</f>
        <v>55600</v>
      </c>
      <c r="H44" s="22"/>
      <c r="I44" s="22" t="e">
        <f>D44*'He so chung'!$D$9/100</f>
        <v>#VALUE!</v>
      </c>
      <c r="J44" s="22" t="e">
        <f t="shared" si="3"/>
        <v>#VALUE!</v>
      </c>
      <c r="K44" s="23">
        <v>181550</v>
      </c>
    </row>
    <row r="45" spans="1:11">
      <c r="A45" s="20"/>
      <c r="B45" s="21" t="s">
        <v>12</v>
      </c>
      <c r="C45" s="90" t="s">
        <v>288</v>
      </c>
      <c r="D45" s="22" t="e">
        <f t="shared" si="2"/>
        <v>#VALUE!</v>
      </c>
      <c r="E45" s="22" t="e">
        <f>D45*'He so chung'!$D$5/100</f>
        <v>#VALUE!</v>
      </c>
      <c r="F45" s="22"/>
      <c r="G45" s="22">
        <f>$J$2*'He so chung'!$D$7/5</f>
        <v>55600</v>
      </c>
      <c r="H45" s="22"/>
      <c r="I45" s="22" t="e">
        <f>D45*'He so chung'!$D$9/100</f>
        <v>#VALUE!</v>
      </c>
      <c r="J45" s="22" t="e">
        <f t="shared" si="3"/>
        <v>#VALUE!</v>
      </c>
      <c r="K45" s="23">
        <v>195050</v>
      </c>
    </row>
    <row r="46" spans="1:11">
      <c r="A46" s="20"/>
      <c r="B46" s="21" t="s">
        <v>53</v>
      </c>
      <c r="C46" s="90" t="s">
        <v>289</v>
      </c>
      <c r="D46" s="22" t="e">
        <f t="shared" si="2"/>
        <v>#VALUE!</v>
      </c>
      <c r="E46" s="22" t="e">
        <f>D46*'He so chung'!$D$5/100</f>
        <v>#VALUE!</v>
      </c>
      <c r="F46" s="22"/>
      <c r="G46" s="22">
        <f>$J$2*'He so chung'!$D$7/5</f>
        <v>55600</v>
      </c>
      <c r="H46" s="22"/>
      <c r="I46" s="22" t="e">
        <f>D46*'He so chung'!$D$9/100</f>
        <v>#VALUE!</v>
      </c>
      <c r="J46" s="22" t="e">
        <f t="shared" si="3"/>
        <v>#VALUE!</v>
      </c>
      <c r="K46" s="23">
        <v>208550</v>
      </c>
    </row>
    <row r="47" spans="1:11">
      <c r="A47" s="20"/>
      <c r="B47" s="21" t="s">
        <v>54</v>
      </c>
      <c r="C47" s="90" t="s">
        <v>290</v>
      </c>
      <c r="D47" s="22" t="e">
        <f t="shared" si="2"/>
        <v>#VALUE!</v>
      </c>
      <c r="E47" s="22" t="e">
        <f>D47*'He so chung'!$D$5/100</f>
        <v>#VALUE!</v>
      </c>
      <c r="F47" s="22"/>
      <c r="G47" s="22">
        <f>$J$2*'He so chung'!$D$7/5</f>
        <v>55600</v>
      </c>
      <c r="H47" s="22"/>
      <c r="I47" s="22" t="e">
        <f>D47*'He so chung'!$D$9/100</f>
        <v>#VALUE!</v>
      </c>
      <c r="J47" s="22" t="e">
        <f t="shared" si="3"/>
        <v>#VALUE!</v>
      </c>
      <c r="K47" s="23">
        <v>222050</v>
      </c>
    </row>
    <row r="48" spans="1:11">
      <c r="A48" s="20"/>
      <c r="B48" s="21" t="s">
        <v>56</v>
      </c>
      <c r="C48" s="90" t="s">
        <v>291</v>
      </c>
      <c r="D48" s="22" t="e">
        <f t="shared" si="2"/>
        <v>#VALUE!</v>
      </c>
      <c r="E48" s="22" t="e">
        <f>D48*'He so chung'!$D$5/100</f>
        <v>#VALUE!</v>
      </c>
      <c r="F48" s="22"/>
      <c r="G48" s="22">
        <f>$J$2*'He so chung'!$D$7/5</f>
        <v>55600</v>
      </c>
      <c r="H48" s="22"/>
      <c r="I48" s="22" t="e">
        <f>D48*'He so chung'!$D$9/100</f>
        <v>#VALUE!</v>
      </c>
      <c r="J48" s="22" t="e">
        <f t="shared" si="3"/>
        <v>#VALUE!</v>
      </c>
      <c r="K48" s="23">
        <v>235550</v>
      </c>
    </row>
    <row r="49" spans="1:11">
      <c r="A49" s="20"/>
      <c r="B49" s="21" t="s">
        <v>57</v>
      </c>
      <c r="C49" s="90" t="s">
        <v>281</v>
      </c>
      <c r="D49" s="22" t="e">
        <f t="shared" si="2"/>
        <v>#VALUE!</v>
      </c>
      <c r="E49" s="22" t="e">
        <f>D49*'He so chung'!$D$5/100</f>
        <v>#VALUE!</v>
      </c>
      <c r="F49" s="22"/>
      <c r="G49" s="22">
        <f>$J$2*'He so chung'!$D$7/5</f>
        <v>55600</v>
      </c>
      <c r="H49" s="22"/>
      <c r="I49" s="22" t="e">
        <f>D49*'He so chung'!$D$9/100</f>
        <v>#VALUE!</v>
      </c>
      <c r="J49" s="22" t="e">
        <f t="shared" si="3"/>
        <v>#VALUE!</v>
      </c>
      <c r="K49" s="23">
        <v>249050</v>
      </c>
    </row>
    <row r="50" spans="1:11">
      <c r="A50" s="20"/>
      <c r="B50" s="21" t="s">
        <v>58</v>
      </c>
      <c r="C50" s="90" t="s">
        <v>292</v>
      </c>
      <c r="D50" s="22" t="e">
        <f t="shared" si="2"/>
        <v>#VALUE!</v>
      </c>
      <c r="E50" s="22" t="e">
        <f>D50*'He so chung'!$D$5/100</f>
        <v>#VALUE!</v>
      </c>
      <c r="F50" s="22"/>
      <c r="G50" s="22">
        <f>$J$2*'He so chung'!$D$7/5</f>
        <v>55600</v>
      </c>
      <c r="H50" s="22"/>
      <c r="I50" s="22" t="e">
        <f>D50*'He so chung'!$D$9/100</f>
        <v>#VALUE!</v>
      </c>
      <c r="J50" s="22" t="e">
        <f t="shared" si="3"/>
        <v>#VALUE!</v>
      </c>
      <c r="K50" s="23">
        <v>262550</v>
      </c>
    </row>
    <row r="51" spans="1:11">
      <c r="A51" s="20"/>
      <c r="B51" s="21" t="s">
        <v>59</v>
      </c>
      <c r="C51" s="90" t="s">
        <v>293</v>
      </c>
      <c r="D51" s="22" t="e">
        <f t="shared" si="2"/>
        <v>#VALUE!</v>
      </c>
      <c r="E51" s="22" t="e">
        <f>D51*'He so chung'!$D$5/100</f>
        <v>#VALUE!</v>
      </c>
      <c r="F51" s="22"/>
      <c r="G51" s="22">
        <f>$J$2*'He so chung'!$D$7/5</f>
        <v>55600</v>
      </c>
      <c r="H51" s="22"/>
      <c r="I51" s="22" t="e">
        <f>D51*'He so chung'!$D$9/100</f>
        <v>#VALUE!</v>
      </c>
      <c r="J51" s="22" t="e">
        <f t="shared" si="3"/>
        <v>#VALUE!</v>
      </c>
      <c r="K51" s="23">
        <v>276049.99999999994</v>
      </c>
    </row>
    <row r="52" spans="1:11">
      <c r="A52" s="24" t="s">
        <v>6</v>
      </c>
      <c r="B52" s="25" t="s">
        <v>60</v>
      </c>
      <c r="C52" s="90"/>
      <c r="D52" s="22"/>
      <c r="E52" s="22"/>
      <c r="F52" s="22"/>
      <c r="G52" s="22"/>
      <c r="H52" s="22"/>
      <c r="I52" s="22"/>
      <c r="J52" s="22"/>
      <c r="K52" s="23"/>
    </row>
    <row r="53" spans="1:11">
      <c r="A53" s="26"/>
      <c r="B53" s="27" t="s">
        <v>9</v>
      </c>
      <c r="C53" s="91" t="s">
        <v>294</v>
      </c>
      <c r="D53" s="28" t="e">
        <f t="shared" si="2"/>
        <v>#VALUE!</v>
      </c>
      <c r="E53" s="28" t="e">
        <f>D53*'He so chung'!$D$5/100</f>
        <v>#VALUE!</v>
      </c>
      <c r="F53" s="28"/>
      <c r="G53" s="28"/>
      <c r="H53" s="28"/>
      <c r="I53" s="28" t="e">
        <f>D53*'He so chung'!$D$9/100</f>
        <v>#VALUE!</v>
      </c>
      <c r="J53" s="28" t="e">
        <f t="shared" si="3"/>
        <v>#VALUE!</v>
      </c>
      <c r="K53" s="29">
        <v>162675</v>
      </c>
    </row>
  </sheetData>
  <mergeCells count="1">
    <mergeCell ref="A1:K1"/>
  </mergeCells>
  <phoneticPr fontId="5" type="noConversion"/>
  <printOptions horizontalCentered="1"/>
  <pageMargins left="0.74803149606299213" right="0.74803149606299213" top="0.98425196850393704" bottom="0.98425196850393704" header="0.51181102362204722" footer="0.51181102362204722"/>
  <pageSetup paperSize="9" firstPageNumber="208"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T194"/>
  <sheetViews>
    <sheetView tabSelected="1" zoomScale="75" workbookViewId="0">
      <selection activeCell="H6" sqref="H6"/>
    </sheetView>
  </sheetViews>
  <sheetFormatPr defaultColWidth="8.77734375" defaultRowHeight="16.5"/>
  <cols>
    <col min="1" max="1" width="5.33203125" style="317" customWidth="1"/>
    <col min="2" max="2" width="21.33203125" style="318" customWidth="1"/>
    <col min="3" max="3" width="6.77734375" style="318" customWidth="1"/>
    <col min="4" max="4" width="5.88671875" style="317" customWidth="1"/>
    <col min="5" max="5" width="8.5546875" style="319" customWidth="1"/>
    <col min="6" max="6" width="6.109375" style="319" customWidth="1"/>
    <col min="7" max="7" width="7.109375" style="319" hidden="1" customWidth="1"/>
    <col min="8" max="8" width="7.77734375" style="319" customWidth="1"/>
    <col min="9" max="9" width="7.109375" style="319" customWidth="1"/>
    <col min="10" max="10" width="8.109375" style="319" customWidth="1"/>
    <col min="11" max="11" width="7.77734375" style="319" customWidth="1"/>
    <col min="12" max="12" width="8.6640625" style="319" customWidth="1"/>
    <col min="13" max="13" width="7.6640625" style="319" customWidth="1"/>
    <col min="14" max="14" width="9.21875" style="319" customWidth="1"/>
    <col min="15" max="15" width="7" style="319" customWidth="1"/>
    <col min="16" max="17" width="8.88671875" style="318" hidden="1" customWidth="1"/>
    <col min="18" max="18" width="8.77734375" style="319" hidden="1" customWidth="1"/>
    <col min="19" max="16384" width="8.77734375" style="319"/>
  </cols>
  <sheetData>
    <row r="1" spans="1:18" s="293" customFormat="1" ht="36.6" customHeight="1">
      <c r="A1" s="467" t="s">
        <v>395</v>
      </c>
      <c r="B1" s="467"/>
      <c r="C1" s="467"/>
      <c r="D1" s="467"/>
      <c r="E1" s="467"/>
      <c r="F1" s="467"/>
      <c r="G1" s="467"/>
      <c r="H1" s="467"/>
      <c r="I1" s="467"/>
      <c r="J1" s="467"/>
      <c r="K1" s="467"/>
      <c r="L1" s="467"/>
      <c r="M1" s="467"/>
      <c r="N1" s="467"/>
      <c r="O1" s="467"/>
      <c r="P1" s="291" t="s">
        <v>412</v>
      </c>
      <c r="Q1" s="292">
        <v>0</v>
      </c>
    </row>
    <row r="2" spans="1:18" s="293" customFormat="1" ht="17.25" customHeight="1">
      <c r="A2" s="466" t="s">
        <v>505</v>
      </c>
      <c r="B2" s="466"/>
      <c r="C2" s="466"/>
      <c r="D2" s="466"/>
      <c r="E2" s="466"/>
      <c r="F2" s="466"/>
      <c r="G2" s="466"/>
      <c r="H2" s="466"/>
      <c r="I2" s="466"/>
      <c r="J2" s="466"/>
      <c r="K2" s="466"/>
      <c r="L2" s="466"/>
      <c r="M2" s="466"/>
      <c r="N2" s="466"/>
      <c r="O2" s="466"/>
      <c r="P2" s="291"/>
      <c r="Q2" s="292"/>
    </row>
    <row r="3" spans="1:18" s="293" customFormat="1" ht="14.25">
      <c r="A3" s="294"/>
      <c r="B3" s="295"/>
      <c r="C3" s="296"/>
      <c r="D3" s="209"/>
      <c r="M3" s="297" t="s">
        <v>408</v>
      </c>
      <c r="N3" s="298"/>
      <c r="O3" s="299"/>
      <c r="P3" s="296"/>
      <c r="Q3" s="296"/>
    </row>
    <row r="4" spans="1:18" s="293" customFormat="1" ht="25.9" customHeight="1">
      <c r="A4" s="472" t="s">
        <v>403</v>
      </c>
      <c r="B4" s="476" t="s">
        <v>396</v>
      </c>
      <c r="C4" s="476" t="s">
        <v>405</v>
      </c>
      <c r="D4" s="472" t="s">
        <v>397</v>
      </c>
      <c r="E4" s="469" t="s">
        <v>406</v>
      </c>
      <c r="F4" s="470"/>
      <c r="G4" s="470"/>
      <c r="H4" s="470"/>
      <c r="I4" s="470"/>
      <c r="J4" s="470"/>
      <c r="K4" s="470"/>
      <c r="L4" s="471"/>
      <c r="M4" s="476" t="s">
        <v>407</v>
      </c>
      <c r="N4" s="476" t="s">
        <v>398</v>
      </c>
      <c r="O4" s="476" t="s">
        <v>454</v>
      </c>
      <c r="P4" s="300" t="s">
        <v>417</v>
      </c>
      <c r="Q4" s="300" t="s">
        <v>417</v>
      </c>
      <c r="R4" s="301" t="s">
        <v>418</v>
      </c>
    </row>
    <row r="5" spans="1:18" s="293" customFormat="1" ht="25.9" customHeight="1">
      <c r="A5" s="473"/>
      <c r="B5" s="477"/>
      <c r="C5" s="477"/>
      <c r="D5" s="473"/>
      <c r="E5" s="303" t="s">
        <v>399</v>
      </c>
      <c r="F5" s="303" t="s">
        <v>400</v>
      </c>
      <c r="G5" s="303" t="s">
        <v>416</v>
      </c>
      <c r="H5" s="304" t="s">
        <v>207</v>
      </c>
      <c r="I5" s="302" t="s">
        <v>168</v>
      </c>
      <c r="J5" s="302" t="s">
        <v>263</v>
      </c>
      <c r="K5" s="302" t="s">
        <v>401</v>
      </c>
      <c r="L5" s="302" t="s">
        <v>402</v>
      </c>
      <c r="M5" s="477"/>
      <c r="N5" s="477"/>
      <c r="O5" s="477"/>
      <c r="P5" s="305" t="s">
        <v>421</v>
      </c>
      <c r="Q5" s="305" t="s">
        <v>422</v>
      </c>
      <c r="R5" s="306" t="s">
        <v>423</v>
      </c>
    </row>
    <row r="6" spans="1:18" s="293" customFormat="1" ht="22.15" customHeight="1">
      <c r="A6" s="474" t="s">
        <v>2</v>
      </c>
      <c r="B6" s="478" t="s">
        <v>311</v>
      </c>
      <c r="C6" s="468" t="s">
        <v>162</v>
      </c>
      <c r="D6" s="338" t="s">
        <v>7</v>
      </c>
      <c r="E6" s="339">
        <f>E12+E13+E19+E21+E23</f>
        <v>188808.4</v>
      </c>
      <c r="F6" s="339"/>
      <c r="G6" s="339">
        <f>G12+G13+G19+G21+G23</f>
        <v>0</v>
      </c>
      <c r="H6" s="339">
        <f>'DC-NAN '!H39/6.25</f>
        <v>4032.8950508717953</v>
      </c>
      <c r="I6" s="339">
        <f>'VL-NAN '!F$28/6.25</f>
        <v>32377.190399999999</v>
      </c>
      <c r="J6" s="339">
        <f>'TB-NAN'!I7/6.25</f>
        <v>4042.6559999999999</v>
      </c>
      <c r="K6" s="339">
        <f>'NL-NAN'!G8/6.25</f>
        <v>5544.6720000000005</v>
      </c>
      <c r="L6" s="339">
        <f>SUM(E6:K6)</f>
        <v>234805.81345087176</v>
      </c>
      <c r="M6" s="339">
        <f>L6*'He so chung'!D$17/100</f>
        <v>35220.872017630762</v>
      </c>
      <c r="N6" s="339">
        <f>L6+M6</f>
        <v>270026.68546850252</v>
      </c>
      <c r="O6" s="339">
        <f>O12+O13+O19+O21+O23</f>
        <v>5566</v>
      </c>
      <c r="P6" s="307"/>
      <c r="Q6" s="307"/>
    </row>
    <row r="7" spans="1:18" s="293" customFormat="1" ht="22.15" customHeight="1">
      <c r="A7" s="474"/>
      <c r="B7" s="478"/>
      <c r="C7" s="468"/>
      <c r="D7" s="338" t="s">
        <v>8</v>
      </c>
      <c r="E7" s="339">
        <f>E12+E14+E19+E21+E23</f>
        <v>205036.56</v>
      </c>
      <c r="F7" s="339"/>
      <c r="G7" s="339">
        <f>G12+G14+G19+G21+G23</f>
        <v>0</v>
      </c>
      <c r="H7" s="339">
        <f>'DC-NAN '!H40/6.25</f>
        <v>4616.6035450769232</v>
      </c>
      <c r="I7" s="339">
        <f>'VL-NAN '!F$28/6.25</f>
        <v>32377.190399999999</v>
      </c>
      <c r="J7" s="339">
        <f>'TB-NAN'!K7/6.25</f>
        <v>4711.2640000000001</v>
      </c>
      <c r="K7" s="339">
        <f>'NL-NAN'!I8/6.25</f>
        <v>6290.5920000000006</v>
      </c>
      <c r="L7" s="339">
        <f>SUM(E7:K7)</f>
        <v>253032.2099450769</v>
      </c>
      <c r="M7" s="339">
        <f>L7*'He so chung'!D$17/100</f>
        <v>37954.831491761535</v>
      </c>
      <c r="N7" s="339">
        <f>L7+M7</f>
        <v>290987.04143683845</v>
      </c>
      <c r="O7" s="339">
        <f>O12+O14+O19+O21+O23</f>
        <v>6044.4000000000005</v>
      </c>
      <c r="P7" s="307"/>
      <c r="Q7" s="307"/>
    </row>
    <row r="8" spans="1:18" s="293" customFormat="1" ht="22.15" customHeight="1">
      <c r="A8" s="474"/>
      <c r="B8" s="478"/>
      <c r="C8" s="468"/>
      <c r="D8" s="338" t="s">
        <v>9</v>
      </c>
      <c r="E8" s="339">
        <f>E12+E15+E19+E21+E23</f>
        <v>224073.44</v>
      </c>
      <c r="F8" s="339"/>
      <c r="G8" s="339">
        <f>G12+G15+G19+G21+G23</f>
        <v>0</v>
      </c>
      <c r="H8" s="339">
        <f>'DC-NAN '!H41/6.25</f>
        <v>5306.4408564102569</v>
      </c>
      <c r="I8" s="339">
        <f>'VL-NAN '!F$28/6.25</f>
        <v>32377.190399999999</v>
      </c>
      <c r="J8" s="339">
        <f>'TB-NAN'!M7/6.25</f>
        <v>5522.8480000000009</v>
      </c>
      <c r="K8" s="339">
        <f>'NL-NAN'!K8/6.25</f>
        <v>7235.424</v>
      </c>
      <c r="L8" s="339">
        <f>SUM(E8:K8)</f>
        <v>274515.34325641027</v>
      </c>
      <c r="M8" s="339">
        <f>L8*'He so chung'!D$17/100</f>
        <v>41177.30148846154</v>
      </c>
      <c r="N8" s="339">
        <f>L8+M8</f>
        <v>315692.64474487182</v>
      </c>
      <c r="O8" s="339">
        <f>O12+O15+O19+O21+O23</f>
        <v>6605.5999999999995</v>
      </c>
      <c r="P8" s="307"/>
      <c r="Q8" s="307"/>
    </row>
    <row r="9" spans="1:18" s="293" customFormat="1" ht="22.15" customHeight="1">
      <c r="A9" s="474"/>
      <c r="B9" s="478"/>
      <c r="C9" s="468"/>
      <c r="D9" s="338" t="s">
        <v>10</v>
      </c>
      <c r="E9" s="339">
        <f>E12+E16+E19+E21+E23</f>
        <v>245919.04</v>
      </c>
      <c r="F9" s="339"/>
      <c r="G9" s="339">
        <f>G12+G16+G19+G21+G23</f>
        <v>0</v>
      </c>
      <c r="H9" s="339">
        <f>'DC-NAN '!H42/6.25</f>
        <v>6102.4069848717945</v>
      </c>
      <c r="I9" s="339">
        <f>'VL-NAN '!F$28/6.25</f>
        <v>32377.190399999999</v>
      </c>
      <c r="J9" s="339">
        <f>'TB-NAN'!O7/6.25</f>
        <v>6477.4079999999994</v>
      </c>
      <c r="K9" s="339">
        <f>'NL-NAN'!M8/6.25</f>
        <v>8354.3040000000001</v>
      </c>
      <c r="L9" s="339">
        <f>SUM(E9:K9)</f>
        <v>299230.34938487184</v>
      </c>
      <c r="M9" s="339">
        <f>L9*'He so chung'!D$17/100</f>
        <v>44884.552407730771</v>
      </c>
      <c r="N9" s="339">
        <f>L9+M9</f>
        <v>344114.90179260261</v>
      </c>
      <c r="O9" s="339">
        <f>O12+O16+O19+O21+O23</f>
        <v>7249.6</v>
      </c>
      <c r="P9" s="296"/>
      <c r="Q9" s="296"/>
    </row>
    <row r="10" spans="1:18" s="293" customFormat="1" ht="22.15" customHeight="1">
      <c r="A10" s="474"/>
      <c r="B10" s="478"/>
      <c r="C10" s="468"/>
      <c r="D10" s="338" t="s">
        <v>11</v>
      </c>
      <c r="E10" s="339">
        <f>E12+E17+E19+E21+E23</f>
        <v>270885.44</v>
      </c>
      <c r="F10" s="339"/>
      <c r="G10" s="339">
        <f>G12+G17+G19+G21+G23</f>
        <v>0</v>
      </c>
      <c r="H10" s="339">
        <f>'DC-NAN '!H43/6.25</f>
        <v>7004.5019304615398</v>
      </c>
      <c r="I10" s="339">
        <f>'VL-NAN '!F$28/6.25</f>
        <v>32377.190399999999</v>
      </c>
      <c r="J10" s="339">
        <f>'TB-NAN'!Q7/6.25</f>
        <v>7614.0480000000007</v>
      </c>
      <c r="K10" s="339">
        <f>'NL-NAN'!O8/6.25</f>
        <v>9672.0959999999995</v>
      </c>
      <c r="L10" s="339">
        <f>SUM(E10:K10)</f>
        <v>327553.27633046161</v>
      </c>
      <c r="M10" s="339">
        <f>L10*'He so chung'!D$17/100</f>
        <v>49132.991449569243</v>
      </c>
      <c r="N10" s="339">
        <f>L10+M10</f>
        <v>376686.26778003084</v>
      </c>
      <c r="O10" s="339">
        <f>O12+O17+O19+O21+O23</f>
        <v>7985.6</v>
      </c>
      <c r="P10" s="296"/>
      <c r="Q10" s="296"/>
    </row>
    <row r="11" spans="1:18" s="293" customFormat="1" ht="22.15" customHeight="1">
      <c r="A11" s="335"/>
      <c r="B11" s="337"/>
      <c r="C11" s="337"/>
      <c r="D11" s="335"/>
      <c r="E11" s="337"/>
      <c r="F11" s="337"/>
      <c r="G11" s="337"/>
      <c r="H11" s="340"/>
      <c r="I11" s="337"/>
      <c r="J11" s="337"/>
      <c r="K11" s="337"/>
      <c r="L11" s="337"/>
      <c r="M11" s="341"/>
      <c r="N11" s="337"/>
      <c r="O11" s="337"/>
      <c r="P11" s="308">
        <f>'[1]He so chung'!$D$22</f>
        <v>5000</v>
      </c>
      <c r="Q11" s="308">
        <f>'[1]He so chung'!$D$23</f>
        <v>750</v>
      </c>
    </row>
    <row r="12" spans="1:18" s="293" customFormat="1" ht="22.15" customHeight="1">
      <c r="A12" s="342">
        <v>1</v>
      </c>
      <c r="B12" s="343" t="s">
        <v>315</v>
      </c>
      <c r="C12" s="342" t="s">
        <v>162</v>
      </c>
      <c r="D12" s="344" t="s">
        <v>295</v>
      </c>
      <c r="E12" s="345">
        <f>'NC-NAN '!G6/6.25</f>
        <v>12483.2</v>
      </c>
      <c r="F12" s="345"/>
      <c r="G12" s="345">
        <f>$Q$1*10*P12</f>
        <v>0</v>
      </c>
      <c r="H12" s="345"/>
      <c r="I12" s="345"/>
      <c r="J12" s="345"/>
      <c r="K12" s="345"/>
      <c r="L12" s="345"/>
      <c r="M12" s="345"/>
      <c r="N12" s="346"/>
      <c r="O12" s="345">
        <f>P12+Q12</f>
        <v>368</v>
      </c>
      <c r="P12" s="309">
        <f>P11*R12</f>
        <v>320</v>
      </c>
      <c r="Q12" s="309">
        <f>Q11*R12</f>
        <v>48</v>
      </c>
      <c r="R12" s="293">
        <f>'[1]NC-NAN '!F6/6.25</f>
        <v>6.4000000000000001E-2</v>
      </c>
    </row>
    <row r="13" spans="1:18" s="293" customFormat="1" ht="22.15" customHeight="1">
      <c r="A13" s="342">
        <v>2</v>
      </c>
      <c r="B13" s="343" t="s">
        <v>409</v>
      </c>
      <c r="C13" s="342" t="s">
        <v>162</v>
      </c>
      <c r="D13" s="342">
        <v>1</v>
      </c>
      <c r="E13" s="345">
        <f>'NC-NAN '!G7/6.25</f>
        <v>109540.08</v>
      </c>
      <c r="F13" s="345"/>
      <c r="G13" s="345">
        <f t="shared" ref="G13:G23" si="0">$Q$1*10*P13</f>
        <v>0</v>
      </c>
      <c r="H13" s="345"/>
      <c r="I13" s="345"/>
      <c r="J13" s="345"/>
      <c r="K13" s="345"/>
      <c r="L13" s="345"/>
      <c r="M13" s="345"/>
      <c r="N13" s="346"/>
      <c r="O13" s="345">
        <f>P13+Q13</f>
        <v>3229.2</v>
      </c>
      <c r="P13" s="309">
        <f>P11*R13</f>
        <v>2808</v>
      </c>
      <c r="Q13" s="309">
        <f>Q11*R13</f>
        <v>421.2</v>
      </c>
      <c r="R13" s="310">
        <f>'[1]NC-NAN '!F7/6.25</f>
        <v>0.56159999999999999</v>
      </c>
    </row>
    <row r="14" spans="1:18" s="293" customFormat="1" ht="22.15" customHeight="1">
      <c r="A14" s="342"/>
      <c r="B14" s="343"/>
      <c r="C14" s="342"/>
      <c r="D14" s="342">
        <v>2</v>
      </c>
      <c r="E14" s="345">
        <f>'NC-NAN '!G8/6.25</f>
        <v>125768.24</v>
      </c>
      <c r="F14" s="345"/>
      <c r="G14" s="345">
        <f t="shared" si="0"/>
        <v>0</v>
      </c>
      <c r="H14" s="345"/>
      <c r="I14" s="345"/>
      <c r="J14" s="345"/>
      <c r="K14" s="345"/>
      <c r="L14" s="345"/>
      <c r="M14" s="345"/>
      <c r="N14" s="346"/>
      <c r="O14" s="345">
        <f t="shared" ref="O14:O23" si="1">P14+Q14</f>
        <v>3707.6</v>
      </c>
      <c r="P14" s="309">
        <f>P11*R14</f>
        <v>3224</v>
      </c>
      <c r="Q14" s="309">
        <f>Q11*R14</f>
        <v>483.6</v>
      </c>
      <c r="R14" s="310">
        <f>'[1]NC-NAN '!F8/6.25</f>
        <v>0.64480000000000004</v>
      </c>
    </row>
    <row r="15" spans="1:18" s="293" customFormat="1" ht="22.15" customHeight="1">
      <c r="A15" s="342"/>
      <c r="B15" s="343"/>
      <c r="C15" s="342"/>
      <c r="D15" s="342">
        <v>3</v>
      </c>
      <c r="E15" s="345">
        <f>'NC-NAN '!G9/6.25</f>
        <v>144805.12</v>
      </c>
      <c r="F15" s="345"/>
      <c r="G15" s="345">
        <f t="shared" si="0"/>
        <v>0</v>
      </c>
      <c r="H15" s="345"/>
      <c r="I15" s="345"/>
      <c r="J15" s="345"/>
      <c r="K15" s="345"/>
      <c r="L15" s="345"/>
      <c r="M15" s="345"/>
      <c r="N15" s="346"/>
      <c r="O15" s="345">
        <f t="shared" si="1"/>
        <v>4268.7999999999993</v>
      </c>
      <c r="P15" s="309">
        <f>P11*R15</f>
        <v>3711.9999999999995</v>
      </c>
      <c r="Q15" s="309">
        <f>Q11*R15</f>
        <v>556.79999999999995</v>
      </c>
      <c r="R15" s="310">
        <f>'[1]NC-NAN '!F9/6.25</f>
        <v>0.74239999999999995</v>
      </c>
    </row>
    <row r="16" spans="1:18" s="293" customFormat="1" ht="22.15" customHeight="1">
      <c r="A16" s="342"/>
      <c r="B16" s="343"/>
      <c r="C16" s="342"/>
      <c r="D16" s="342">
        <v>4</v>
      </c>
      <c r="E16" s="345">
        <f>'NC-NAN '!G10/6.25</f>
        <v>166650.72</v>
      </c>
      <c r="F16" s="345"/>
      <c r="G16" s="345">
        <f t="shared" si="0"/>
        <v>0</v>
      </c>
      <c r="H16" s="345"/>
      <c r="I16" s="345"/>
      <c r="J16" s="345"/>
      <c r="K16" s="345"/>
      <c r="L16" s="345"/>
      <c r="M16" s="345"/>
      <c r="N16" s="346"/>
      <c r="O16" s="345">
        <f t="shared" si="1"/>
        <v>4912.8</v>
      </c>
      <c r="P16" s="309">
        <f>P11*R16</f>
        <v>4272</v>
      </c>
      <c r="Q16" s="309">
        <f>Q11*R16</f>
        <v>640.79999999999995</v>
      </c>
      <c r="R16" s="310">
        <f>'[1]NC-NAN '!F10/6.25</f>
        <v>0.85439999999999994</v>
      </c>
    </row>
    <row r="17" spans="1:20" s="293" customFormat="1" ht="22.15" customHeight="1">
      <c r="A17" s="342"/>
      <c r="B17" s="343"/>
      <c r="C17" s="342"/>
      <c r="D17" s="342">
        <v>5</v>
      </c>
      <c r="E17" s="345">
        <f>'NC-NAN '!G11/6.25</f>
        <v>191617.12</v>
      </c>
      <c r="F17" s="345"/>
      <c r="G17" s="345">
        <f t="shared" si="0"/>
        <v>0</v>
      </c>
      <c r="H17" s="345"/>
      <c r="I17" s="345"/>
      <c r="J17" s="345"/>
      <c r="K17" s="345"/>
      <c r="L17" s="345"/>
      <c r="M17" s="345"/>
      <c r="N17" s="346"/>
      <c r="O17" s="345">
        <f t="shared" si="1"/>
        <v>5648.8</v>
      </c>
      <c r="P17" s="309">
        <f>P11*R17</f>
        <v>4912</v>
      </c>
      <c r="Q17" s="309">
        <f>Q11*R17</f>
        <v>736.8</v>
      </c>
      <c r="R17" s="310">
        <f>'[1]NC-NAN '!F11/6.25</f>
        <v>0.98239999999999994</v>
      </c>
    </row>
    <row r="18" spans="1:20" s="293" customFormat="1" ht="22.15" customHeight="1">
      <c r="A18" s="342"/>
      <c r="B18" s="343"/>
      <c r="C18" s="342"/>
      <c r="D18" s="342"/>
      <c r="E18" s="345"/>
      <c r="F18" s="345"/>
      <c r="G18" s="345">
        <f t="shared" si="0"/>
        <v>0</v>
      </c>
      <c r="H18" s="345"/>
      <c r="I18" s="345"/>
      <c r="J18" s="345"/>
      <c r="K18" s="345"/>
      <c r="L18" s="345"/>
      <c r="M18" s="345"/>
      <c r="N18" s="346"/>
      <c r="O18" s="345"/>
      <c r="P18" s="309"/>
      <c r="Q18" s="309"/>
    </row>
    <row r="19" spans="1:20" s="293" customFormat="1" ht="22.15" customHeight="1">
      <c r="A19" s="342">
        <v>3</v>
      </c>
      <c r="B19" s="343" t="s">
        <v>312</v>
      </c>
      <c r="C19" s="342" t="s">
        <v>162</v>
      </c>
      <c r="D19" s="344" t="s">
        <v>295</v>
      </c>
      <c r="E19" s="345">
        <f>'NC-NAN '!G12/6.25</f>
        <v>15916.08</v>
      </c>
      <c r="F19" s="345"/>
      <c r="G19" s="345">
        <f t="shared" si="0"/>
        <v>0</v>
      </c>
      <c r="H19" s="345"/>
      <c r="I19" s="345"/>
      <c r="J19" s="345"/>
      <c r="K19" s="345"/>
      <c r="L19" s="345"/>
      <c r="M19" s="345"/>
      <c r="N19" s="346"/>
      <c r="O19" s="345">
        <f t="shared" si="1"/>
        <v>469.20000000000005</v>
      </c>
      <c r="P19" s="309">
        <f>P11*R19</f>
        <v>408.00000000000006</v>
      </c>
      <c r="Q19" s="309">
        <f>Q11*R19</f>
        <v>61.2</v>
      </c>
      <c r="R19" s="310">
        <f>'[1]NC-NAN '!F12/6.25</f>
        <v>8.1600000000000006E-2</v>
      </c>
    </row>
    <row r="20" spans="1:20" s="293" customFormat="1" ht="22.15" customHeight="1">
      <c r="A20" s="342"/>
      <c r="B20" s="343"/>
      <c r="C20" s="342"/>
      <c r="D20" s="342"/>
      <c r="E20" s="345"/>
      <c r="F20" s="345"/>
      <c r="G20" s="345">
        <f t="shared" si="0"/>
        <v>0</v>
      </c>
      <c r="H20" s="345"/>
      <c r="I20" s="345"/>
      <c r="J20" s="345"/>
      <c r="K20" s="345"/>
      <c r="L20" s="345"/>
      <c r="M20" s="345"/>
      <c r="N20" s="346"/>
      <c r="O20" s="345"/>
      <c r="P20" s="309"/>
      <c r="Q20" s="309"/>
    </row>
    <row r="21" spans="1:20" s="293" customFormat="1" ht="22.15" customHeight="1">
      <c r="A21" s="342">
        <v>4</v>
      </c>
      <c r="B21" s="343" t="s">
        <v>306</v>
      </c>
      <c r="C21" s="342" t="s">
        <v>162</v>
      </c>
      <c r="D21" s="344" t="s">
        <v>295</v>
      </c>
      <c r="E21" s="345">
        <f>'NC-NAN '!G14/6.25</f>
        <v>31208</v>
      </c>
      <c r="F21" s="345"/>
      <c r="G21" s="345">
        <f t="shared" si="0"/>
        <v>0</v>
      </c>
      <c r="H21" s="345"/>
      <c r="I21" s="345"/>
      <c r="J21" s="345"/>
      <c r="K21" s="345"/>
      <c r="L21" s="345"/>
      <c r="M21" s="345"/>
      <c r="N21" s="346"/>
      <c r="O21" s="345">
        <f t="shared" si="1"/>
        <v>920</v>
      </c>
      <c r="P21" s="309">
        <f>P11*R21</f>
        <v>800</v>
      </c>
      <c r="Q21" s="309">
        <f>Q11*R21</f>
        <v>120</v>
      </c>
      <c r="R21" s="310">
        <f>'[1]NC-NAN '!F14/6.25</f>
        <v>0.16</v>
      </c>
    </row>
    <row r="22" spans="1:20" s="293" customFormat="1" ht="22.15" customHeight="1">
      <c r="A22" s="342"/>
      <c r="B22" s="343"/>
      <c r="C22" s="343"/>
      <c r="D22" s="343"/>
      <c r="E22" s="345"/>
      <c r="F22" s="345"/>
      <c r="G22" s="345">
        <f t="shared" si="0"/>
        <v>0</v>
      </c>
      <c r="H22" s="345"/>
      <c r="I22" s="345"/>
      <c r="J22" s="345"/>
      <c r="K22" s="345"/>
      <c r="L22" s="345"/>
      <c r="M22" s="345"/>
      <c r="N22" s="346"/>
      <c r="O22" s="345"/>
      <c r="P22" s="309"/>
      <c r="Q22" s="309"/>
    </row>
    <row r="23" spans="1:20" s="293" customFormat="1" ht="22.15" customHeight="1">
      <c r="A23" s="342">
        <v>5</v>
      </c>
      <c r="B23" s="343" t="s">
        <v>313</v>
      </c>
      <c r="C23" s="342" t="s">
        <v>162</v>
      </c>
      <c r="D23" s="344" t="s">
        <v>295</v>
      </c>
      <c r="E23" s="345">
        <f>'NC-NAN '!G16/6.25</f>
        <v>19661.04</v>
      </c>
      <c r="F23" s="345"/>
      <c r="G23" s="345">
        <f t="shared" si="0"/>
        <v>0</v>
      </c>
      <c r="H23" s="345"/>
      <c r="I23" s="345"/>
      <c r="J23" s="345"/>
      <c r="K23" s="345"/>
      <c r="L23" s="345"/>
      <c r="M23" s="345"/>
      <c r="N23" s="346"/>
      <c r="O23" s="345">
        <f t="shared" si="1"/>
        <v>579.6</v>
      </c>
      <c r="P23" s="309">
        <f>P11*R23</f>
        <v>504</v>
      </c>
      <c r="Q23" s="309">
        <f>Q11*R23</f>
        <v>75.599999999999994</v>
      </c>
      <c r="R23" s="310">
        <f>'[1]NC-NAN '!F16/6.25</f>
        <v>0.1008</v>
      </c>
    </row>
    <row r="24" spans="1:20" s="293" customFormat="1" ht="22.15" customHeight="1">
      <c r="A24" s="342"/>
      <c r="B24" s="343"/>
      <c r="C24" s="342"/>
      <c r="D24" s="344"/>
      <c r="E24" s="345"/>
      <c r="F24" s="345"/>
      <c r="G24" s="345"/>
      <c r="H24" s="345"/>
      <c r="I24" s="345"/>
      <c r="J24" s="345"/>
      <c r="K24" s="345"/>
      <c r="L24" s="345"/>
      <c r="M24" s="345"/>
      <c r="N24" s="346"/>
      <c r="O24" s="346"/>
      <c r="P24" s="309"/>
      <c r="Q24" s="309"/>
    </row>
    <row r="25" spans="1:20" s="211" customFormat="1" ht="20.45" customHeight="1">
      <c r="A25" s="338" t="s">
        <v>3</v>
      </c>
      <c r="B25" s="347" t="s">
        <v>468</v>
      </c>
      <c r="C25" s="336"/>
      <c r="D25" s="338"/>
      <c r="E25" s="346"/>
      <c r="F25" s="346"/>
      <c r="G25" s="346"/>
      <c r="H25" s="346"/>
      <c r="I25" s="346"/>
      <c r="J25" s="346"/>
      <c r="K25" s="346"/>
      <c r="L25" s="346"/>
      <c r="M25" s="346"/>
      <c r="N25" s="346"/>
      <c r="O25" s="346"/>
      <c r="P25" s="309"/>
      <c r="Q25" s="309"/>
    </row>
    <row r="26" spans="1:20" s="211" customFormat="1" ht="20.45" customHeight="1">
      <c r="A26" s="336">
        <v>1</v>
      </c>
      <c r="B26" s="347" t="s">
        <v>410</v>
      </c>
      <c r="C26" s="336" t="s">
        <v>94</v>
      </c>
      <c r="D26" s="338" t="s">
        <v>295</v>
      </c>
      <c r="E26" s="346">
        <f>'NC-NAN '!G19</f>
        <v>193362.5</v>
      </c>
      <c r="F26" s="346"/>
      <c r="G26" s="346">
        <f>$Q$1*10*P26</f>
        <v>0</v>
      </c>
      <c r="H26" s="346">
        <f>'DC-VL-TB xacdinhtoado'!H$44*0.5</f>
        <v>4413.0568910256416</v>
      </c>
      <c r="I26" s="346">
        <f>'DC-VL-TB xacdinhtoado'!I$44*0.5</f>
        <v>5178.6000000000004</v>
      </c>
      <c r="J26" s="346">
        <f>'DC-VL-TB xacdinhtoado'!J$44*0.5</f>
        <v>25680</v>
      </c>
      <c r="K26" s="346">
        <f>'DC-VL-TB xacdinhtoado'!K$44*0.5</f>
        <v>0</v>
      </c>
      <c r="L26" s="346">
        <f>SUM(E26:K26)</f>
        <v>228634.15689102566</v>
      </c>
      <c r="M26" s="346">
        <f>L26*'He so chung'!D$17/100</f>
        <v>34295.123533653852</v>
      </c>
      <c r="N26" s="346">
        <f>L26+M26</f>
        <v>262929.28042467951</v>
      </c>
      <c r="O26" s="346">
        <f>P26+Q26</f>
        <v>11500</v>
      </c>
      <c r="P26" s="309">
        <f>P11*R26</f>
        <v>10000</v>
      </c>
      <c r="Q26" s="309">
        <f>Q11*R26</f>
        <v>1500</v>
      </c>
      <c r="R26" s="212">
        <f>'[1]NC-NAN '!F19</f>
        <v>2</v>
      </c>
    </row>
    <row r="27" spans="1:20" s="211" customFormat="1" ht="20.45" customHeight="1">
      <c r="A27" s="336"/>
      <c r="B27" s="347"/>
      <c r="C27" s="336"/>
      <c r="D27" s="338"/>
      <c r="E27" s="346"/>
      <c r="F27" s="346"/>
      <c r="G27" s="346"/>
      <c r="H27" s="346"/>
      <c r="I27" s="346"/>
      <c r="J27" s="346"/>
      <c r="K27" s="346"/>
      <c r="L27" s="346"/>
      <c r="M27" s="346"/>
      <c r="N27" s="346"/>
      <c r="O27" s="346"/>
      <c r="P27" s="309"/>
      <c r="Q27" s="309"/>
    </row>
    <row r="28" spans="1:20" s="211" customFormat="1" ht="20.45" customHeight="1">
      <c r="A28" s="478">
        <v>2</v>
      </c>
      <c r="B28" s="468" t="s">
        <v>308</v>
      </c>
      <c r="C28" s="478" t="s">
        <v>162</v>
      </c>
      <c r="D28" s="338" t="s">
        <v>7</v>
      </c>
      <c r="E28" s="346">
        <f>E34+E40+E42+E44+E46</f>
        <v>150110.48000000001</v>
      </c>
      <c r="F28" s="346"/>
      <c r="G28" s="346">
        <f>G34+G40+G42+G44+G46</f>
        <v>0</v>
      </c>
      <c r="H28" s="346">
        <f>'DC-NAN '!P39/6.25</f>
        <v>2344.2398653333339</v>
      </c>
      <c r="I28" s="346">
        <f>'VL-NAN '!N$28/6.25</f>
        <v>18844.721280000002</v>
      </c>
      <c r="J28" s="346">
        <f>'TB-NAN'!I49/6.25</f>
        <v>2641.44</v>
      </c>
      <c r="K28" s="346">
        <f>'NL-NAN'!G22/6.25</f>
        <v>2802.1727999999998</v>
      </c>
      <c r="L28" s="346">
        <f>SUM(E28:K28)</f>
        <v>176743.05394533335</v>
      </c>
      <c r="M28" s="346">
        <f>L28*'He so chung'!D$17/100</f>
        <v>26511.458091800003</v>
      </c>
      <c r="N28" s="346">
        <f>L28+M28</f>
        <v>203254.51203713336</v>
      </c>
      <c r="O28" s="346">
        <f>O34+O40+O42+O44+O46</f>
        <v>4425.2000000000007</v>
      </c>
      <c r="P28" s="309"/>
      <c r="Q28" s="309"/>
      <c r="T28" s="281"/>
    </row>
    <row r="29" spans="1:20" s="211" customFormat="1" ht="20.45" customHeight="1">
      <c r="A29" s="478"/>
      <c r="B29" s="468"/>
      <c r="C29" s="478"/>
      <c r="D29" s="338" t="s">
        <v>8</v>
      </c>
      <c r="E29" s="346">
        <f>E35+E40+E42+E44+E46</f>
        <v>160097.04</v>
      </c>
      <c r="F29" s="346"/>
      <c r="G29" s="346">
        <f>G35+G40+G42+G44+G46</f>
        <v>0</v>
      </c>
      <c r="H29" s="346">
        <f>'DC-NAN '!P40/6.25</f>
        <v>2637.2698485000005</v>
      </c>
      <c r="I29" s="346">
        <f>'VL-NAN '!N$28/6.25</f>
        <v>18844.721280000002</v>
      </c>
      <c r="J29" s="346">
        <f>'TB-NAN'!K49/6.25</f>
        <v>2881.3119999999999</v>
      </c>
      <c r="K29" s="346">
        <f>'NL-NAN'!I22/6.25</f>
        <v>3122.9184000000005</v>
      </c>
      <c r="L29" s="346">
        <f>SUM(E29:K29)</f>
        <v>187583.26152850001</v>
      </c>
      <c r="M29" s="346">
        <f>L29*'He so chung'!D$17/100</f>
        <v>28137.489229275001</v>
      </c>
      <c r="N29" s="346">
        <f>L29+M29</f>
        <v>215720.75075777501</v>
      </c>
      <c r="O29" s="346">
        <f>O35+O40+O42+O44+O46</f>
        <v>4719.6000000000004</v>
      </c>
      <c r="P29" s="309"/>
      <c r="Q29" s="309"/>
    </row>
    <row r="30" spans="1:20" s="211" customFormat="1" ht="20.45" customHeight="1">
      <c r="A30" s="478"/>
      <c r="B30" s="468"/>
      <c r="C30" s="478"/>
      <c r="D30" s="338" t="s">
        <v>9</v>
      </c>
      <c r="E30" s="346">
        <f>E36+E40+E42+E44+E46</f>
        <v>170083.6</v>
      </c>
      <c r="F30" s="346"/>
      <c r="G30" s="346">
        <f>G36+G40+G42+G44+G46</f>
        <v>0</v>
      </c>
      <c r="H30" s="346">
        <f>'DC-NAN '!P41/6.25</f>
        <v>2930.2998316666672</v>
      </c>
      <c r="I30" s="346">
        <f>'VL-NAN '!N$28/6.25</f>
        <v>18844.721280000002</v>
      </c>
      <c r="J30" s="346">
        <f>'TB-NAN'!M49/6.25</f>
        <v>3132.6079999999997</v>
      </c>
      <c r="K30" s="346">
        <f>'NL-NAN'!K22/6.25</f>
        <v>3411.3407999999999</v>
      </c>
      <c r="L30" s="346">
        <f>SUM(E30:K30)</f>
        <v>198402.56991166668</v>
      </c>
      <c r="M30" s="346">
        <f>L30*'He so chung'!D$17/100</f>
        <v>29760.385486750001</v>
      </c>
      <c r="N30" s="346">
        <f>L30+M30</f>
        <v>228162.95539841667</v>
      </c>
      <c r="O30" s="346">
        <f>O36+O40+O42+O44+O46</f>
        <v>5014</v>
      </c>
      <c r="P30" s="309"/>
      <c r="Q30" s="309"/>
    </row>
    <row r="31" spans="1:20" s="211" customFormat="1" ht="20.45" customHeight="1">
      <c r="A31" s="478"/>
      <c r="B31" s="468"/>
      <c r="C31" s="478"/>
      <c r="D31" s="338" t="s">
        <v>10</v>
      </c>
      <c r="E31" s="346">
        <f>E37+E40+E42+E44+E46</f>
        <v>180070.16</v>
      </c>
      <c r="F31" s="346"/>
      <c r="G31" s="346">
        <f>G37+G40+G42+G44+G46</f>
        <v>0</v>
      </c>
      <c r="H31" s="346">
        <f>'DC-NAN '!P42/6.25</f>
        <v>3223.3298148333338</v>
      </c>
      <c r="I31" s="346">
        <f>'VL-NAN '!N$28/6.25</f>
        <v>18844.721280000002</v>
      </c>
      <c r="J31" s="346">
        <f>'TB-NAN'!O49/6.25</f>
        <v>3388.5440000000003</v>
      </c>
      <c r="K31" s="346">
        <f>'NL-NAN'!M22/6.25</f>
        <v>3744.5184000000004</v>
      </c>
      <c r="L31" s="346">
        <f>SUM(E31:K31)</f>
        <v>209271.27349483332</v>
      </c>
      <c r="M31" s="346">
        <f>L31*'He so chung'!D$17/100</f>
        <v>31390.691024225001</v>
      </c>
      <c r="N31" s="346">
        <f>L31+M31</f>
        <v>240661.96451905833</v>
      </c>
      <c r="O31" s="346">
        <f>O37+O40+O42+O44+O46</f>
        <v>5308.4000000000005</v>
      </c>
      <c r="P31" s="309"/>
      <c r="Q31" s="309"/>
    </row>
    <row r="32" spans="1:20" s="211" customFormat="1" ht="20.45" customHeight="1">
      <c r="A32" s="478"/>
      <c r="B32" s="468"/>
      <c r="C32" s="478"/>
      <c r="D32" s="338" t="s">
        <v>11</v>
      </c>
      <c r="E32" s="346">
        <f>E38+E40+E42+E44+E46</f>
        <v>195050</v>
      </c>
      <c r="F32" s="346"/>
      <c r="G32" s="346">
        <f>G38+G40+G42+G44+G46</f>
        <v>0</v>
      </c>
      <c r="H32" s="346">
        <f>'DC-NAN '!P43/6.25</f>
        <v>3809.389781166667</v>
      </c>
      <c r="I32" s="346">
        <f>'VL-NAN '!N$28/6.25</f>
        <v>18844.721280000002</v>
      </c>
      <c r="J32" s="346">
        <f>'TB-NAN'!O49/6.25</f>
        <v>3388.5440000000003</v>
      </c>
      <c r="K32" s="346">
        <f>'NL-NAN'!O22/6.25</f>
        <v>3918.5664000000002</v>
      </c>
      <c r="L32" s="346">
        <f>SUM(E32:K32)</f>
        <v>225011.22146116666</v>
      </c>
      <c r="M32" s="346">
        <f>L32*'He so chung'!D$17/100</f>
        <v>33751.683219175</v>
      </c>
      <c r="N32" s="346">
        <f>L32+M32</f>
        <v>258762.90468034166</v>
      </c>
      <c r="O32" s="346">
        <f>O38+O40+O42+O44+O46</f>
        <v>5750</v>
      </c>
      <c r="P32" s="309"/>
      <c r="Q32" s="309"/>
    </row>
    <row r="33" spans="1:20" s="293" customFormat="1" ht="20.45" customHeight="1">
      <c r="A33" s="342"/>
      <c r="B33" s="343"/>
      <c r="C33" s="342"/>
      <c r="D33" s="344"/>
      <c r="E33" s="345"/>
      <c r="F33" s="345"/>
      <c r="G33" s="345"/>
      <c r="H33" s="345"/>
      <c r="I33" s="345"/>
      <c r="J33" s="345"/>
      <c r="K33" s="345"/>
      <c r="L33" s="345"/>
      <c r="M33" s="345"/>
      <c r="N33" s="346"/>
      <c r="O33" s="346"/>
      <c r="P33" s="309"/>
      <c r="Q33" s="309"/>
    </row>
    <row r="34" spans="1:20" s="293" customFormat="1" ht="20.45" customHeight="1">
      <c r="A34" s="342" t="s">
        <v>86</v>
      </c>
      <c r="B34" s="343" t="s">
        <v>309</v>
      </c>
      <c r="C34" s="342" t="s">
        <v>162</v>
      </c>
      <c r="D34" s="342">
        <v>1</v>
      </c>
      <c r="E34" s="345">
        <f>'NC-NAN '!G21/6.25</f>
        <v>69905.920000000013</v>
      </c>
      <c r="F34" s="345"/>
      <c r="G34" s="345">
        <f>$Q$1*10*P34</f>
        <v>0</v>
      </c>
      <c r="H34" s="345"/>
      <c r="I34" s="345"/>
      <c r="J34" s="345"/>
      <c r="K34" s="345"/>
      <c r="L34" s="345"/>
      <c r="M34" s="345"/>
      <c r="N34" s="346"/>
      <c r="O34" s="345">
        <f>P34+Q34</f>
        <v>2060.8000000000002</v>
      </c>
      <c r="P34" s="309">
        <f>P11*R34</f>
        <v>1792.0000000000002</v>
      </c>
      <c r="Q34" s="309">
        <f>Q11*R34</f>
        <v>268.8</v>
      </c>
      <c r="R34" s="310">
        <f>'[1]NC-NAN '!F21/6.25</f>
        <v>0.35840000000000005</v>
      </c>
      <c r="T34" s="311"/>
    </row>
    <row r="35" spans="1:20" s="293" customFormat="1" ht="20.45" customHeight="1">
      <c r="A35" s="342"/>
      <c r="B35" s="343"/>
      <c r="C35" s="342"/>
      <c r="D35" s="342">
        <v>2</v>
      </c>
      <c r="E35" s="345">
        <f>'NC-NAN '!G22/6.25</f>
        <v>79892.479999999996</v>
      </c>
      <c r="F35" s="345"/>
      <c r="G35" s="345">
        <f>$Q$1*10*P35</f>
        <v>0</v>
      </c>
      <c r="H35" s="345"/>
      <c r="I35" s="345"/>
      <c r="J35" s="345"/>
      <c r="K35" s="345"/>
      <c r="L35" s="345"/>
      <c r="M35" s="345"/>
      <c r="N35" s="346"/>
      <c r="O35" s="345">
        <f t="shared" ref="O35:O46" si="2">P35+Q35</f>
        <v>2355.1999999999998</v>
      </c>
      <c r="P35" s="309">
        <f>P11*R35</f>
        <v>2048</v>
      </c>
      <c r="Q35" s="309">
        <f>Q11*R35</f>
        <v>307.2</v>
      </c>
      <c r="R35" s="310">
        <f>'[1]NC-NAN '!F22/6.25</f>
        <v>0.40960000000000002</v>
      </c>
      <c r="T35" s="311"/>
    </row>
    <row r="36" spans="1:20" s="293" customFormat="1" ht="20.45" customHeight="1">
      <c r="A36" s="342"/>
      <c r="B36" s="343"/>
      <c r="C36" s="342"/>
      <c r="D36" s="342">
        <v>3</v>
      </c>
      <c r="E36" s="345">
        <f>'NC-NAN '!G23/6.25</f>
        <v>89879.039999999994</v>
      </c>
      <c r="F36" s="345"/>
      <c r="G36" s="345">
        <f>$Q$1*10*P36</f>
        <v>0</v>
      </c>
      <c r="H36" s="345"/>
      <c r="I36" s="345"/>
      <c r="J36" s="345"/>
      <c r="K36" s="345"/>
      <c r="L36" s="345"/>
      <c r="M36" s="345"/>
      <c r="N36" s="346"/>
      <c r="O36" s="345">
        <f t="shared" si="2"/>
        <v>2649.6</v>
      </c>
      <c r="P36" s="309">
        <f>P11*R36</f>
        <v>2304</v>
      </c>
      <c r="Q36" s="309">
        <f>Q11*R36</f>
        <v>345.59999999999997</v>
      </c>
      <c r="R36" s="310">
        <f>'[1]NC-NAN '!F23/6.25</f>
        <v>0.46079999999999999</v>
      </c>
      <c r="T36" s="311"/>
    </row>
    <row r="37" spans="1:20" s="293" customFormat="1" ht="20.45" customHeight="1">
      <c r="A37" s="342"/>
      <c r="B37" s="343"/>
      <c r="C37" s="342"/>
      <c r="D37" s="342">
        <v>4</v>
      </c>
      <c r="E37" s="345">
        <f>'NC-NAN '!G24/6.25</f>
        <v>99865.600000000006</v>
      </c>
      <c r="F37" s="345"/>
      <c r="G37" s="345">
        <f>$Q$1*10*P37</f>
        <v>0</v>
      </c>
      <c r="H37" s="345"/>
      <c r="I37" s="345"/>
      <c r="J37" s="345"/>
      <c r="K37" s="345"/>
      <c r="L37" s="345"/>
      <c r="M37" s="345"/>
      <c r="N37" s="346"/>
      <c r="O37" s="345">
        <f t="shared" si="2"/>
        <v>2944</v>
      </c>
      <c r="P37" s="309">
        <f>P11*R37</f>
        <v>2560</v>
      </c>
      <c r="Q37" s="309">
        <f>Q11*R37</f>
        <v>384</v>
      </c>
      <c r="R37" s="310">
        <f>'[1]NC-NAN '!F24/6.25</f>
        <v>0.51200000000000001</v>
      </c>
      <c r="T37" s="311"/>
    </row>
    <row r="38" spans="1:20" s="293" customFormat="1" ht="20.45" customHeight="1">
      <c r="A38" s="342"/>
      <c r="B38" s="343"/>
      <c r="C38" s="342"/>
      <c r="D38" s="342">
        <v>5</v>
      </c>
      <c r="E38" s="345">
        <f>'NC-NAN '!G25/6.25</f>
        <v>114845.44</v>
      </c>
      <c r="F38" s="345"/>
      <c r="G38" s="345">
        <f>$Q$1*10*P38</f>
        <v>0</v>
      </c>
      <c r="H38" s="345"/>
      <c r="I38" s="345"/>
      <c r="J38" s="345"/>
      <c r="K38" s="345"/>
      <c r="L38" s="345"/>
      <c r="M38" s="345"/>
      <c r="N38" s="346"/>
      <c r="O38" s="345">
        <f t="shared" si="2"/>
        <v>3385.6</v>
      </c>
      <c r="P38" s="309">
        <f>P11*R38</f>
        <v>2944</v>
      </c>
      <c r="Q38" s="309">
        <f>Q11*R38</f>
        <v>441.59999999999997</v>
      </c>
      <c r="R38" s="310">
        <f>'[1]NC-NAN '!F25/6.25</f>
        <v>0.58879999999999999</v>
      </c>
      <c r="S38" s="311"/>
      <c r="T38" s="311"/>
    </row>
    <row r="39" spans="1:20" s="293" customFormat="1" ht="20.45" customHeight="1">
      <c r="A39" s="342"/>
      <c r="B39" s="343"/>
      <c r="C39" s="342"/>
      <c r="D39" s="344"/>
      <c r="E39" s="345"/>
      <c r="F39" s="345"/>
      <c r="G39" s="345"/>
      <c r="H39" s="345"/>
      <c r="I39" s="345"/>
      <c r="J39" s="345"/>
      <c r="K39" s="345"/>
      <c r="L39" s="345"/>
      <c r="M39" s="345"/>
      <c r="N39" s="346"/>
      <c r="O39" s="345"/>
      <c r="P39" s="309"/>
      <c r="Q39" s="309"/>
    </row>
    <row r="40" spans="1:20" s="293" customFormat="1" ht="20.45" customHeight="1">
      <c r="A40" s="342" t="s">
        <v>87</v>
      </c>
      <c r="B40" s="343" t="s">
        <v>317</v>
      </c>
      <c r="C40" s="342" t="s">
        <v>162</v>
      </c>
      <c r="D40" s="344" t="s">
        <v>295</v>
      </c>
      <c r="E40" s="345">
        <f>'NC-NAN '!G26/6.25</f>
        <v>13419.44</v>
      </c>
      <c r="F40" s="345"/>
      <c r="G40" s="345">
        <f>$Q$1*10*P40</f>
        <v>0</v>
      </c>
      <c r="H40" s="345"/>
      <c r="I40" s="345"/>
      <c r="J40" s="345"/>
      <c r="K40" s="345"/>
      <c r="L40" s="345"/>
      <c r="M40" s="345"/>
      <c r="N40" s="346"/>
      <c r="O40" s="345">
        <f t="shared" si="2"/>
        <v>395.6</v>
      </c>
      <c r="P40" s="309">
        <f>P11*R40</f>
        <v>344</v>
      </c>
      <c r="Q40" s="309">
        <f>Q11*R40</f>
        <v>51.6</v>
      </c>
      <c r="R40" s="310">
        <f>'[1]NC-NAN '!F26/6.25</f>
        <v>6.88E-2</v>
      </c>
    </row>
    <row r="41" spans="1:20" s="293" customFormat="1" ht="20.45" customHeight="1">
      <c r="A41" s="342"/>
      <c r="B41" s="343"/>
      <c r="C41" s="342"/>
      <c r="D41" s="344"/>
      <c r="E41" s="345"/>
      <c r="F41" s="345"/>
      <c r="G41" s="345"/>
      <c r="H41" s="345"/>
      <c r="I41" s="345"/>
      <c r="J41" s="345"/>
      <c r="K41" s="345"/>
      <c r="L41" s="345"/>
      <c r="M41" s="345"/>
      <c r="N41" s="346"/>
      <c r="O41" s="345"/>
      <c r="P41" s="309"/>
      <c r="Q41" s="309"/>
    </row>
    <row r="42" spans="1:20" s="293" customFormat="1" ht="20.45" customHeight="1">
      <c r="A42" s="342" t="s">
        <v>88</v>
      </c>
      <c r="B42" s="343" t="s">
        <v>312</v>
      </c>
      <c r="C42" s="342" t="s">
        <v>162</v>
      </c>
      <c r="D42" s="344" t="s">
        <v>295</v>
      </c>
      <c r="E42" s="345">
        <f>'NC-NAN '!G28/6.25</f>
        <v>15916.08</v>
      </c>
      <c r="F42" s="345"/>
      <c r="G42" s="345">
        <f>$Q$1*10*P42</f>
        <v>0</v>
      </c>
      <c r="H42" s="345"/>
      <c r="I42" s="345"/>
      <c r="J42" s="345"/>
      <c r="K42" s="345"/>
      <c r="L42" s="345"/>
      <c r="M42" s="345"/>
      <c r="N42" s="346"/>
      <c r="O42" s="345">
        <f t="shared" si="2"/>
        <v>469.20000000000005</v>
      </c>
      <c r="P42" s="309">
        <f>P11*R42</f>
        <v>408.00000000000006</v>
      </c>
      <c r="Q42" s="309">
        <f>Q11*R42</f>
        <v>61.2</v>
      </c>
      <c r="R42" s="310">
        <f>'[1]NC-NAN '!F28/6.25</f>
        <v>8.1600000000000006E-2</v>
      </c>
    </row>
    <row r="43" spans="1:20" s="293" customFormat="1" ht="20.45" customHeight="1">
      <c r="A43" s="342"/>
      <c r="B43" s="343"/>
      <c r="C43" s="342"/>
      <c r="D43" s="344"/>
      <c r="E43" s="345"/>
      <c r="F43" s="345"/>
      <c r="G43" s="345"/>
      <c r="H43" s="345"/>
      <c r="I43" s="345"/>
      <c r="J43" s="345"/>
      <c r="K43" s="345"/>
      <c r="L43" s="345"/>
      <c r="M43" s="345"/>
      <c r="N43" s="346"/>
      <c r="O43" s="345"/>
      <c r="P43" s="309"/>
      <c r="Q43" s="309"/>
    </row>
    <row r="44" spans="1:20" s="293" customFormat="1" ht="20.45" customHeight="1">
      <c r="A44" s="342" t="s">
        <v>89</v>
      </c>
      <c r="B44" s="343" t="s">
        <v>306</v>
      </c>
      <c r="C44" s="342" t="s">
        <v>162</v>
      </c>
      <c r="D44" s="344" t="s">
        <v>295</v>
      </c>
      <c r="E44" s="345">
        <f>'NC-NAN '!G30/6.25</f>
        <v>31208</v>
      </c>
      <c r="F44" s="345"/>
      <c r="G44" s="345">
        <f>$Q$1*10*P44</f>
        <v>0</v>
      </c>
      <c r="H44" s="345"/>
      <c r="I44" s="345"/>
      <c r="J44" s="345"/>
      <c r="K44" s="345"/>
      <c r="L44" s="345"/>
      <c r="M44" s="345"/>
      <c r="N44" s="346"/>
      <c r="O44" s="345">
        <f t="shared" si="2"/>
        <v>920</v>
      </c>
      <c r="P44" s="309">
        <f>P11*R44</f>
        <v>800</v>
      </c>
      <c r="Q44" s="309">
        <f>Q11*R44</f>
        <v>120</v>
      </c>
      <c r="R44" s="310">
        <f>'[1]NC-NAN '!F30/6.25</f>
        <v>0.16</v>
      </c>
    </row>
    <row r="45" spans="1:20" s="293" customFormat="1" ht="20.45" customHeight="1">
      <c r="A45" s="342"/>
      <c r="B45" s="343"/>
      <c r="C45" s="343"/>
      <c r="D45" s="343"/>
      <c r="E45" s="345"/>
      <c r="F45" s="345"/>
      <c r="G45" s="345"/>
      <c r="H45" s="345"/>
      <c r="I45" s="345"/>
      <c r="J45" s="345"/>
      <c r="K45" s="345"/>
      <c r="L45" s="345"/>
      <c r="M45" s="345"/>
      <c r="N45" s="346"/>
      <c r="O45" s="345"/>
      <c r="P45" s="309"/>
      <c r="Q45" s="309"/>
    </row>
    <row r="46" spans="1:20" s="293" customFormat="1" ht="20.45" customHeight="1">
      <c r="A46" s="342" t="s">
        <v>90</v>
      </c>
      <c r="B46" s="343" t="s">
        <v>313</v>
      </c>
      <c r="C46" s="342" t="s">
        <v>162</v>
      </c>
      <c r="D46" s="344" t="s">
        <v>295</v>
      </c>
      <c r="E46" s="345">
        <f>'NC-NAN '!G32/6.25</f>
        <v>19661.04</v>
      </c>
      <c r="F46" s="345"/>
      <c r="G46" s="345">
        <f>$Q$1*10*P46</f>
        <v>0</v>
      </c>
      <c r="H46" s="345"/>
      <c r="I46" s="345"/>
      <c r="J46" s="345"/>
      <c r="K46" s="345"/>
      <c r="L46" s="345"/>
      <c r="M46" s="345"/>
      <c r="N46" s="346"/>
      <c r="O46" s="345">
        <f t="shared" si="2"/>
        <v>579.6</v>
      </c>
      <c r="P46" s="309">
        <f>P11*R46</f>
        <v>504</v>
      </c>
      <c r="Q46" s="309">
        <f>Q11*R46</f>
        <v>75.599999999999994</v>
      </c>
      <c r="R46" s="310">
        <f>'[1]NC-NAN '!F32/6.25</f>
        <v>0.1008</v>
      </c>
    </row>
    <row r="47" spans="1:20" s="293" customFormat="1" ht="20.45" customHeight="1">
      <c r="A47" s="348"/>
      <c r="B47" s="349"/>
      <c r="C47" s="350"/>
      <c r="D47" s="351"/>
      <c r="E47" s="352"/>
      <c r="F47" s="352"/>
      <c r="G47" s="352"/>
      <c r="H47" s="352"/>
      <c r="I47" s="352"/>
      <c r="J47" s="352"/>
      <c r="K47" s="352"/>
      <c r="L47" s="352"/>
      <c r="M47" s="352"/>
      <c r="N47" s="353"/>
      <c r="O47" s="353"/>
      <c r="P47" s="296"/>
      <c r="Q47" s="296"/>
    </row>
    <row r="48" spans="1:20" s="293" customFormat="1" ht="20.25" customHeight="1">
      <c r="A48" s="351"/>
      <c r="B48" s="464" t="s">
        <v>453</v>
      </c>
      <c r="C48" s="350"/>
      <c r="D48" s="351"/>
      <c r="E48" s="352"/>
      <c r="F48" s="352"/>
      <c r="G48" s="352"/>
      <c r="H48" s="352"/>
      <c r="I48" s="352"/>
      <c r="J48" s="352"/>
      <c r="K48" s="352"/>
      <c r="L48" s="352"/>
      <c r="M48" s="352"/>
      <c r="N48" s="352"/>
      <c r="O48" s="352"/>
      <c r="P48" s="296"/>
      <c r="Q48" s="296"/>
    </row>
    <row r="49" spans="1:18" s="293" customFormat="1" ht="12.75">
      <c r="A49" s="360"/>
      <c r="B49" s="364"/>
      <c r="C49" s="364"/>
      <c r="D49" s="360"/>
      <c r="E49" s="364"/>
      <c r="F49" s="364"/>
      <c r="G49" s="364"/>
      <c r="H49" s="364"/>
      <c r="I49" s="364"/>
      <c r="J49" s="364"/>
      <c r="K49" s="364"/>
      <c r="L49" s="364"/>
      <c r="M49" s="364"/>
      <c r="N49" s="364"/>
      <c r="O49" s="364"/>
      <c r="P49" s="296"/>
      <c r="Q49" s="296"/>
    </row>
    <row r="50" spans="1:18" s="293" customFormat="1" ht="36.6" customHeight="1">
      <c r="A50" s="475" t="s">
        <v>455</v>
      </c>
      <c r="B50" s="475"/>
      <c r="C50" s="475"/>
      <c r="D50" s="475"/>
      <c r="E50" s="475"/>
      <c r="F50" s="475"/>
      <c r="G50" s="475"/>
      <c r="H50" s="475"/>
      <c r="I50" s="475"/>
      <c r="J50" s="475"/>
      <c r="K50" s="475"/>
      <c r="L50" s="475"/>
      <c r="M50" s="475"/>
      <c r="N50" s="475"/>
      <c r="O50" s="359"/>
      <c r="P50" s="291"/>
      <c r="Q50" s="292"/>
    </row>
    <row r="51" spans="1:18" s="293" customFormat="1" ht="18" customHeight="1">
      <c r="A51" s="466" t="s">
        <v>505</v>
      </c>
      <c r="B51" s="466"/>
      <c r="C51" s="466"/>
      <c r="D51" s="466"/>
      <c r="E51" s="466"/>
      <c r="F51" s="466"/>
      <c r="G51" s="466"/>
      <c r="H51" s="466"/>
      <c r="I51" s="466"/>
      <c r="J51" s="466"/>
      <c r="K51" s="466"/>
      <c r="L51" s="466"/>
      <c r="M51" s="466"/>
      <c r="N51" s="466"/>
      <c r="O51" s="466"/>
      <c r="P51" s="291"/>
      <c r="Q51" s="292"/>
    </row>
    <row r="52" spans="1:18" s="293" customFormat="1" ht="18" customHeight="1">
      <c r="A52" s="355"/>
      <c r="B52" s="356"/>
      <c r="C52" s="357"/>
      <c r="D52" s="358"/>
      <c r="E52" s="357"/>
      <c r="F52" s="357"/>
      <c r="G52" s="357"/>
      <c r="H52" s="357"/>
      <c r="I52" s="357"/>
      <c r="J52" s="357"/>
      <c r="K52" s="357"/>
      <c r="L52" s="357"/>
      <c r="M52" s="297" t="s">
        <v>408</v>
      </c>
      <c r="N52" s="298"/>
      <c r="O52" s="298"/>
      <c r="P52" s="296"/>
      <c r="Q52" s="296"/>
    </row>
    <row r="53" spans="1:18" s="293" customFormat="1" ht="25.9" customHeight="1">
      <c r="A53" s="474" t="s">
        <v>403</v>
      </c>
      <c r="B53" s="468" t="s">
        <v>396</v>
      </c>
      <c r="C53" s="468" t="s">
        <v>405</v>
      </c>
      <c r="D53" s="474" t="s">
        <v>397</v>
      </c>
      <c r="E53" s="468" t="s">
        <v>406</v>
      </c>
      <c r="F53" s="468"/>
      <c r="G53" s="468"/>
      <c r="H53" s="468"/>
      <c r="I53" s="468"/>
      <c r="J53" s="468"/>
      <c r="K53" s="468"/>
      <c r="L53" s="468"/>
      <c r="M53" s="468" t="s">
        <v>407</v>
      </c>
      <c r="N53" s="468" t="s">
        <v>398</v>
      </c>
      <c r="O53" s="468" t="s">
        <v>454</v>
      </c>
      <c r="P53" s="333" t="s">
        <v>417</v>
      </c>
      <c r="Q53" s="300" t="s">
        <v>417</v>
      </c>
      <c r="R53" s="301" t="s">
        <v>418</v>
      </c>
    </row>
    <row r="54" spans="1:18" s="293" customFormat="1" ht="25.9" customHeight="1">
      <c r="A54" s="474"/>
      <c r="B54" s="468"/>
      <c r="C54" s="468"/>
      <c r="D54" s="474"/>
      <c r="E54" s="337" t="s">
        <v>399</v>
      </c>
      <c r="F54" s="337" t="s">
        <v>400</v>
      </c>
      <c r="G54" s="337" t="s">
        <v>416</v>
      </c>
      <c r="H54" s="340" t="s">
        <v>207</v>
      </c>
      <c r="I54" s="337" t="s">
        <v>168</v>
      </c>
      <c r="J54" s="337" t="s">
        <v>263</v>
      </c>
      <c r="K54" s="337" t="s">
        <v>401</v>
      </c>
      <c r="L54" s="337" t="s">
        <v>402</v>
      </c>
      <c r="M54" s="468"/>
      <c r="N54" s="468"/>
      <c r="O54" s="468"/>
      <c r="P54" s="334" t="s">
        <v>421</v>
      </c>
      <c r="Q54" s="305" t="s">
        <v>422</v>
      </c>
      <c r="R54" s="306" t="s">
        <v>423</v>
      </c>
    </row>
    <row r="55" spans="1:18" s="293" customFormat="1" ht="22.15" customHeight="1">
      <c r="A55" s="474" t="s">
        <v>2</v>
      </c>
      <c r="B55" s="478" t="s">
        <v>311</v>
      </c>
      <c r="C55" s="468" t="s">
        <v>162</v>
      </c>
      <c r="D55" s="338" t="s">
        <v>7</v>
      </c>
      <c r="E55" s="339">
        <f>E61+E63+E69+E71+E73</f>
        <v>74119</v>
      </c>
      <c r="F55" s="339"/>
      <c r="G55" s="339">
        <f>G61+G63+G69+G71+G73</f>
        <v>0</v>
      </c>
      <c r="H55" s="339">
        <f>'DC-NAN '!J39/25</f>
        <v>1778.4809892051283</v>
      </c>
      <c r="I55" s="339">
        <f>'VL-NAN '!H$28/25</f>
        <v>8094.2975999999999</v>
      </c>
      <c r="J55" s="339">
        <f>'TB-NAN'!I17/25</f>
        <v>2025.144</v>
      </c>
      <c r="K55" s="339">
        <f>'NL-NAN'!G11/25</f>
        <v>2560.9920000000002</v>
      </c>
      <c r="L55" s="339">
        <f>SUM(E55:K55)</f>
        <v>88577.914589205131</v>
      </c>
      <c r="M55" s="339">
        <f>L55*'He so chung'!D$17/100</f>
        <v>13286.687188380771</v>
      </c>
      <c r="N55" s="339">
        <f>L55+M55</f>
        <v>101864.60177758591</v>
      </c>
      <c r="O55" s="339">
        <f>O61+O63+O69+O71+O73</f>
        <v>2185</v>
      </c>
      <c r="P55" s="307"/>
      <c r="Q55" s="307"/>
    </row>
    <row r="56" spans="1:18" s="293" customFormat="1" ht="22.15" customHeight="1">
      <c r="A56" s="474"/>
      <c r="B56" s="478"/>
      <c r="C56" s="468"/>
      <c r="D56" s="338" t="s">
        <v>8</v>
      </c>
      <c r="E56" s="339">
        <f>E61+E64+E69+E71+E73</f>
        <v>81921</v>
      </c>
      <c r="F56" s="339"/>
      <c r="G56" s="339">
        <f>G61+G64+G69+G71+G73</f>
        <v>0</v>
      </c>
      <c r="H56" s="339">
        <f>'DC-NAN '!J40/25</f>
        <v>2035.8927113269231</v>
      </c>
      <c r="I56" s="339">
        <f>'VL-NAN '!H$28/25</f>
        <v>8094.2975999999999</v>
      </c>
      <c r="J56" s="339">
        <f>'TB-NAN'!K17/25</f>
        <v>2145.0320000000002</v>
      </c>
      <c r="K56" s="339">
        <f>'NL-NAN'!I11/25</f>
        <v>2697.7439999999997</v>
      </c>
      <c r="L56" s="339">
        <f>SUM(E56:K56)</f>
        <v>96893.966311326934</v>
      </c>
      <c r="M56" s="339">
        <f>L56*'He so chung'!D$17/100</f>
        <v>14534.094946699041</v>
      </c>
      <c r="N56" s="339">
        <f>L56+M56</f>
        <v>111428.06125802598</v>
      </c>
      <c r="O56" s="339">
        <f>O61+O64+O69+O71+O73</f>
        <v>2415</v>
      </c>
      <c r="P56" s="307"/>
      <c r="Q56" s="307"/>
    </row>
    <row r="57" spans="1:18" s="293" customFormat="1" ht="22.15" customHeight="1">
      <c r="A57" s="474"/>
      <c r="B57" s="478"/>
      <c r="C57" s="468"/>
      <c r="D57" s="338" t="s">
        <v>9</v>
      </c>
      <c r="E57" s="339">
        <f>E61+E65+E69+E71+E73</f>
        <v>90893.3</v>
      </c>
      <c r="F57" s="339"/>
      <c r="G57" s="339">
        <f>G61+G65+G69+G71+G73</f>
        <v>0</v>
      </c>
      <c r="H57" s="339">
        <f>'DC-NAN '!J41/25</f>
        <v>2340.1065647435898</v>
      </c>
      <c r="I57" s="339">
        <f>'VL-NAN '!H$28/25</f>
        <v>8094.2975999999999</v>
      </c>
      <c r="J57" s="339">
        <f>'TB-NAN'!M17/25</f>
        <v>2430.9360000000001</v>
      </c>
      <c r="K57" s="339">
        <f>'NL-NAN'!K11/25</f>
        <v>3027.192</v>
      </c>
      <c r="L57" s="339">
        <f>SUM(E57:K57)</f>
        <v>106785.8321647436</v>
      </c>
      <c r="M57" s="339">
        <f>L57*'He so chung'!D$17/100</f>
        <v>16017.874824711538</v>
      </c>
      <c r="N57" s="339">
        <f>L57+M57</f>
        <v>122803.70698945514</v>
      </c>
      <c r="O57" s="339">
        <f>O61+O65+O69+O71+O73</f>
        <v>2679.5</v>
      </c>
      <c r="P57" s="307"/>
      <c r="Q57" s="307"/>
    </row>
    <row r="58" spans="1:18" s="293" customFormat="1" ht="22.15" customHeight="1">
      <c r="A58" s="474"/>
      <c r="B58" s="478"/>
      <c r="C58" s="468"/>
      <c r="D58" s="338" t="s">
        <v>10</v>
      </c>
      <c r="E58" s="339">
        <f>E61+E66+E69+E71+E73</f>
        <v>101191.93999999999</v>
      </c>
      <c r="F58" s="339"/>
      <c r="G58" s="339">
        <f>G61+G66+G69+G71+G73</f>
        <v>0</v>
      </c>
      <c r="H58" s="339">
        <f>'DC-NAN '!J42/25</f>
        <v>2691.1225494551281</v>
      </c>
      <c r="I58" s="339">
        <f>'VL-NAN '!H$28/25</f>
        <v>8094.2975999999999</v>
      </c>
      <c r="J58" s="339">
        <f>'TB-NAN'!O17/25</f>
        <v>2813.6640000000002</v>
      </c>
      <c r="K58" s="339">
        <f>'NL-NAN'!M11/25</f>
        <v>3474.7439999999997</v>
      </c>
      <c r="L58" s="339">
        <f>SUM(E58:K58)</f>
        <v>118265.76814945514</v>
      </c>
      <c r="M58" s="339">
        <f>L58*'He so chung'!D$17/100</f>
        <v>17739.86522241827</v>
      </c>
      <c r="N58" s="339">
        <f>L58+M58</f>
        <v>136005.63337187341</v>
      </c>
      <c r="O58" s="339">
        <f>O61+O66+O69+O71+O73</f>
        <v>2983.1</v>
      </c>
      <c r="P58" s="296"/>
      <c r="Q58" s="296"/>
    </row>
    <row r="59" spans="1:18" s="293" customFormat="1" ht="22.15" customHeight="1">
      <c r="A59" s="474"/>
      <c r="B59" s="478"/>
      <c r="C59" s="468"/>
      <c r="D59" s="338" t="s">
        <v>11</v>
      </c>
      <c r="E59" s="339">
        <f>E61+E67+E69+E71+E73</f>
        <v>113050.98</v>
      </c>
      <c r="F59" s="339"/>
      <c r="G59" s="339">
        <f>G61+G67+G69+G71+G73</f>
        <v>0</v>
      </c>
      <c r="H59" s="339">
        <f>'DC-NAN '!J43/25</f>
        <v>3088.9406654615386</v>
      </c>
      <c r="I59" s="339">
        <f>'VL-NAN '!H$28/25</f>
        <v>8094.2975999999999</v>
      </c>
      <c r="J59" s="339">
        <f>'TB-NAN'!Q17/25</f>
        <v>4054.1040000000003</v>
      </c>
      <c r="K59" s="339">
        <f>'NL-NAN'!O11/25</f>
        <v>4910.6400000000003</v>
      </c>
      <c r="L59" s="339">
        <f>SUM(E59:K59)</f>
        <v>133198.96226546157</v>
      </c>
      <c r="M59" s="339">
        <f>L59*'He so chung'!D$17/100</f>
        <v>19979.844339819232</v>
      </c>
      <c r="N59" s="339">
        <f>L59+M59</f>
        <v>153178.80660528078</v>
      </c>
      <c r="O59" s="339">
        <f>O61+O67+O69+O71+O73</f>
        <v>3332.7</v>
      </c>
      <c r="P59" s="296"/>
      <c r="Q59" s="296"/>
    </row>
    <row r="60" spans="1:18" s="293" customFormat="1" ht="18" customHeight="1">
      <c r="A60" s="335"/>
      <c r="B60" s="337"/>
      <c r="C60" s="337"/>
      <c r="D60" s="335"/>
      <c r="E60" s="337"/>
      <c r="F60" s="337"/>
      <c r="G60" s="337"/>
      <c r="H60" s="340"/>
      <c r="I60" s="337"/>
      <c r="J60" s="337"/>
      <c r="K60" s="337"/>
      <c r="L60" s="337"/>
      <c r="M60" s="341"/>
      <c r="N60" s="337"/>
      <c r="O60" s="337"/>
      <c r="P60" s="308">
        <f>'[1]He so chung'!$D$22</f>
        <v>5000</v>
      </c>
      <c r="Q60" s="308">
        <f>'[1]He so chung'!$D$23</f>
        <v>750</v>
      </c>
    </row>
    <row r="61" spans="1:18" s="293" customFormat="1" ht="18" customHeight="1">
      <c r="A61" s="342">
        <v>1</v>
      </c>
      <c r="B61" s="343" t="s">
        <v>315</v>
      </c>
      <c r="C61" s="342" t="s">
        <v>162</v>
      </c>
      <c r="D61" s="344" t="s">
        <v>295</v>
      </c>
      <c r="E61" s="345">
        <f>'NC-NAN '!I6/25</f>
        <v>3120.8</v>
      </c>
      <c r="F61" s="345"/>
      <c r="G61" s="345">
        <f>$Q$1*10*P61</f>
        <v>0</v>
      </c>
      <c r="H61" s="345"/>
      <c r="I61" s="345"/>
      <c r="J61" s="345"/>
      <c r="K61" s="345"/>
      <c r="L61" s="345"/>
      <c r="M61" s="345"/>
      <c r="N61" s="346"/>
      <c r="O61" s="345">
        <f>P61+Q61</f>
        <v>92</v>
      </c>
      <c r="P61" s="309">
        <f>P60*R61</f>
        <v>80</v>
      </c>
      <c r="Q61" s="309">
        <f>Q60*R61</f>
        <v>12</v>
      </c>
      <c r="R61" s="310">
        <f>'[1]NC-NAN '!H6/25</f>
        <v>1.6E-2</v>
      </c>
    </row>
    <row r="62" spans="1:18" s="293" customFormat="1" ht="18" customHeight="1">
      <c r="A62" s="342"/>
      <c r="B62" s="354"/>
      <c r="C62" s="342"/>
      <c r="D62" s="342"/>
      <c r="E62" s="345"/>
      <c r="F62" s="345"/>
      <c r="G62" s="345">
        <f t="shared" ref="G62:G73" si="3">$Q$1*10*P62</f>
        <v>0</v>
      </c>
      <c r="H62" s="345"/>
      <c r="I62" s="345"/>
      <c r="J62" s="345"/>
      <c r="K62" s="345"/>
      <c r="L62" s="345"/>
      <c r="M62" s="345"/>
      <c r="N62" s="346"/>
      <c r="O62" s="345"/>
      <c r="P62" s="309"/>
      <c r="Q62" s="309"/>
    </row>
    <row r="63" spans="1:18" s="293" customFormat="1" ht="18" customHeight="1">
      <c r="A63" s="342">
        <v>2</v>
      </c>
      <c r="B63" s="343" t="s">
        <v>409</v>
      </c>
      <c r="C63" s="342" t="s">
        <v>162</v>
      </c>
      <c r="D63" s="342">
        <v>1</v>
      </c>
      <c r="E63" s="345">
        <f>'NC-NAN '!I7/25</f>
        <v>51883.3</v>
      </c>
      <c r="F63" s="345"/>
      <c r="G63" s="345">
        <f t="shared" si="3"/>
        <v>0</v>
      </c>
      <c r="H63" s="345"/>
      <c r="I63" s="345"/>
      <c r="J63" s="345"/>
      <c r="K63" s="345"/>
      <c r="L63" s="345"/>
      <c r="M63" s="345"/>
      <c r="N63" s="346"/>
      <c r="O63" s="345">
        <f>P63+Q63</f>
        <v>1529.5</v>
      </c>
      <c r="P63" s="309">
        <f>P60*R63</f>
        <v>1330</v>
      </c>
      <c r="Q63" s="309">
        <f>Q60*R63</f>
        <v>199.5</v>
      </c>
      <c r="R63" s="310">
        <f>'[1]NC-NAN '!H7/25</f>
        <v>0.26600000000000001</v>
      </c>
    </row>
    <row r="64" spans="1:18" s="293" customFormat="1" ht="18" customHeight="1">
      <c r="A64" s="342"/>
      <c r="B64" s="343"/>
      <c r="C64" s="342"/>
      <c r="D64" s="342">
        <v>2</v>
      </c>
      <c r="E64" s="345">
        <f>'NC-NAN '!I8/25</f>
        <v>59685.3</v>
      </c>
      <c r="F64" s="345"/>
      <c r="G64" s="345">
        <f t="shared" si="3"/>
        <v>0</v>
      </c>
      <c r="H64" s="345"/>
      <c r="I64" s="345"/>
      <c r="J64" s="345"/>
      <c r="K64" s="345"/>
      <c r="L64" s="345"/>
      <c r="M64" s="345"/>
      <c r="N64" s="346"/>
      <c r="O64" s="345">
        <f>P64+Q64</f>
        <v>1759.5</v>
      </c>
      <c r="P64" s="309">
        <f>P60*R64</f>
        <v>1530</v>
      </c>
      <c r="Q64" s="309">
        <f>Q60*R64</f>
        <v>229.5</v>
      </c>
      <c r="R64" s="310">
        <f>'[1]NC-NAN '!H8/25</f>
        <v>0.30599999999999999</v>
      </c>
    </row>
    <row r="65" spans="1:20" s="293" customFormat="1" ht="18" customHeight="1">
      <c r="A65" s="342"/>
      <c r="B65" s="343"/>
      <c r="C65" s="342"/>
      <c r="D65" s="342">
        <v>3</v>
      </c>
      <c r="E65" s="345">
        <f>'NC-NAN '!I9/25</f>
        <v>68657.600000000006</v>
      </c>
      <c r="F65" s="345"/>
      <c r="G65" s="345">
        <f t="shared" si="3"/>
        <v>0</v>
      </c>
      <c r="H65" s="345"/>
      <c r="I65" s="345"/>
      <c r="J65" s="345"/>
      <c r="K65" s="345"/>
      <c r="L65" s="345"/>
      <c r="M65" s="345"/>
      <c r="N65" s="346"/>
      <c r="O65" s="345">
        <f>P65+Q65</f>
        <v>2024.0000000000002</v>
      </c>
      <c r="P65" s="309">
        <f>P60*R65</f>
        <v>1760.0000000000002</v>
      </c>
      <c r="Q65" s="309">
        <f>Q60*R65</f>
        <v>264</v>
      </c>
      <c r="R65" s="310">
        <f>'[1]NC-NAN '!H9/25</f>
        <v>0.35200000000000004</v>
      </c>
    </row>
    <row r="66" spans="1:20" s="293" customFormat="1" ht="18" customHeight="1">
      <c r="A66" s="342"/>
      <c r="B66" s="343"/>
      <c r="C66" s="342"/>
      <c r="D66" s="342">
        <v>4</v>
      </c>
      <c r="E66" s="345">
        <f>'NC-NAN '!I10/25</f>
        <v>78956.239999999991</v>
      </c>
      <c r="F66" s="345"/>
      <c r="G66" s="345">
        <f t="shared" si="3"/>
        <v>0</v>
      </c>
      <c r="H66" s="345"/>
      <c r="I66" s="345"/>
      <c r="J66" s="345"/>
      <c r="K66" s="345"/>
      <c r="L66" s="345"/>
      <c r="M66" s="345"/>
      <c r="N66" s="346"/>
      <c r="O66" s="345">
        <f>P66+Q66</f>
        <v>2327.6</v>
      </c>
      <c r="P66" s="309">
        <f>P60*R66</f>
        <v>2024</v>
      </c>
      <c r="Q66" s="309">
        <f>Q60*R66</f>
        <v>303.60000000000002</v>
      </c>
      <c r="R66" s="310">
        <f>'[1]NC-NAN '!H10/25</f>
        <v>0.40479999999999999</v>
      </c>
    </row>
    <row r="67" spans="1:20" s="293" customFormat="1" ht="18" customHeight="1">
      <c r="A67" s="342"/>
      <c r="B67" s="343"/>
      <c r="C67" s="342"/>
      <c r="D67" s="342">
        <v>5</v>
      </c>
      <c r="E67" s="345">
        <f>'NC-NAN '!I11/25</f>
        <v>90815.28</v>
      </c>
      <c r="F67" s="345"/>
      <c r="G67" s="345">
        <f t="shared" si="3"/>
        <v>0</v>
      </c>
      <c r="H67" s="345"/>
      <c r="I67" s="345"/>
      <c r="J67" s="345"/>
      <c r="K67" s="345"/>
      <c r="L67" s="345"/>
      <c r="M67" s="345"/>
      <c r="N67" s="346"/>
      <c r="O67" s="345">
        <f>P67+Q67</f>
        <v>2677.2</v>
      </c>
      <c r="P67" s="309">
        <f>P60*R67</f>
        <v>2328</v>
      </c>
      <c r="Q67" s="309">
        <f>Q60*R67</f>
        <v>349.2</v>
      </c>
      <c r="R67" s="310">
        <f>'[1]NC-NAN '!H11/25</f>
        <v>0.46560000000000001</v>
      </c>
    </row>
    <row r="68" spans="1:20" s="293" customFormat="1" ht="18" customHeight="1">
      <c r="A68" s="342"/>
      <c r="B68" s="343"/>
      <c r="C68" s="342"/>
      <c r="D68" s="342"/>
      <c r="E68" s="345"/>
      <c r="F68" s="345"/>
      <c r="G68" s="345">
        <f t="shared" si="3"/>
        <v>0</v>
      </c>
      <c r="H68" s="345"/>
      <c r="I68" s="345"/>
      <c r="J68" s="345"/>
      <c r="K68" s="345"/>
      <c r="L68" s="345"/>
      <c r="M68" s="345"/>
      <c r="N68" s="346"/>
      <c r="O68" s="345"/>
      <c r="P68" s="309"/>
      <c r="Q68" s="309"/>
    </row>
    <row r="69" spans="1:20" s="293" customFormat="1" ht="18" customHeight="1">
      <c r="A69" s="342">
        <v>3</v>
      </c>
      <c r="B69" s="343" t="s">
        <v>312</v>
      </c>
      <c r="C69" s="342" t="s">
        <v>162</v>
      </c>
      <c r="D69" s="344" t="s">
        <v>295</v>
      </c>
      <c r="E69" s="345">
        <f>'NC-NAN '!I12/25</f>
        <v>4681.2</v>
      </c>
      <c r="F69" s="345"/>
      <c r="G69" s="345">
        <f t="shared" si="3"/>
        <v>0</v>
      </c>
      <c r="H69" s="345"/>
      <c r="I69" s="345"/>
      <c r="J69" s="345"/>
      <c r="K69" s="345"/>
      <c r="L69" s="345"/>
      <c r="M69" s="345"/>
      <c r="N69" s="346"/>
      <c r="O69" s="345">
        <f>P69+Q69</f>
        <v>138</v>
      </c>
      <c r="P69" s="309">
        <f>P60*R69</f>
        <v>120</v>
      </c>
      <c r="Q69" s="309">
        <f>Q60*R69</f>
        <v>18</v>
      </c>
      <c r="R69" s="310">
        <f>'[1]NC-NAN '!H12/25</f>
        <v>2.4E-2</v>
      </c>
    </row>
    <row r="70" spans="1:20" s="293" customFormat="1" ht="18" customHeight="1">
      <c r="A70" s="342"/>
      <c r="B70" s="343"/>
      <c r="C70" s="342"/>
      <c r="D70" s="342"/>
      <c r="E70" s="345"/>
      <c r="F70" s="345"/>
      <c r="G70" s="345">
        <f t="shared" si="3"/>
        <v>0</v>
      </c>
      <c r="H70" s="345"/>
      <c r="I70" s="345"/>
      <c r="J70" s="345"/>
      <c r="K70" s="345"/>
      <c r="L70" s="345"/>
      <c r="M70" s="345"/>
      <c r="N70" s="346"/>
      <c r="O70" s="345"/>
      <c r="P70" s="309"/>
      <c r="Q70" s="309"/>
    </row>
    <row r="71" spans="1:20" s="293" customFormat="1" ht="18" customHeight="1">
      <c r="A71" s="342">
        <v>4</v>
      </c>
      <c r="B71" s="343" t="s">
        <v>306</v>
      </c>
      <c r="C71" s="342" t="s">
        <v>162</v>
      </c>
      <c r="D71" s="344" t="s">
        <v>295</v>
      </c>
      <c r="E71" s="345">
        <f>'NC-NAN '!I14/25</f>
        <v>7802</v>
      </c>
      <c r="F71" s="345"/>
      <c r="G71" s="345">
        <f t="shared" si="3"/>
        <v>0</v>
      </c>
      <c r="H71" s="345"/>
      <c r="I71" s="345"/>
      <c r="J71" s="345"/>
      <c r="K71" s="345"/>
      <c r="L71" s="345"/>
      <c r="M71" s="345"/>
      <c r="N71" s="346"/>
      <c r="O71" s="345">
        <f>P71+Q71</f>
        <v>230</v>
      </c>
      <c r="P71" s="309">
        <f>P60*R71</f>
        <v>200</v>
      </c>
      <c r="Q71" s="309">
        <f>Q60*R71</f>
        <v>30</v>
      </c>
      <c r="R71" s="310">
        <f>'[1]NC-NAN '!H14/25</f>
        <v>0.04</v>
      </c>
    </row>
    <row r="72" spans="1:20" s="293" customFormat="1" ht="18" customHeight="1">
      <c r="A72" s="342"/>
      <c r="B72" s="343"/>
      <c r="C72" s="343"/>
      <c r="D72" s="343"/>
      <c r="E72" s="345"/>
      <c r="F72" s="345"/>
      <c r="G72" s="345">
        <f t="shared" si="3"/>
        <v>0</v>
      </c>
      <c r="H72" s="345"/>
      <c r="I72" s="345"/>
      <c r="J72" s="345"/>
      <c r="K72" s="345"/>
      <c r="L72" s="345"/>
      <c r="M72" s="345"/>
      <c r="N72" s="346"/>
      <c r="O72" s="345"/>
      <c r="P72" s="309"/>
      <c r="Q72" s="309"/>
    </row>
    <row r="73" spans="1:20" s="293" customFormat="1" ht="18" customHeight="1">
      <c r="A73" s="342">
        <v>5</v>
      </c>
      <c r="B73" s="343" t="s">
        <v>313</v>
      </c>
      <c r="C73" s="342" t="s">
        <v>162</v>
      </c>
      <c r="D73" s="344" t="s">
        <v>295</v>
      </c>
      <c r="E73" s="345">
        <f>'NC-NAN '!I16/25</f>
        <v>6631.7</v>
      </c>
      <c r="F73" s="345"/>
      <c r="G73" s="345">
        <f t="shared" si="3"/>
        <v>0</v>
      </c>
      <c r="H73" s="345"/>
      <c r="I73" s="345"/>
      <c r="J73" s="345"/>
      <c r="K73" s="345"/>
      <c r="L73" s="345"/>
      <c r="M73" s="345"/>
      <c r="N73" s="346"/>
      <c r="O73" s="345">
        <f>P73+Q73</f>
        <v>195.5</v>
      </c>
      <c r="P73" s="309">
        <f>P60*R73</f>
        <v>170</v>
      </c>
      <c r="Q73" s="309">
        <f>Q60*R73</f>
        <v>25.500000000000004</v>
      </c>
      <c r="R73" s="310">
        <f>'[1]NC-NAN '!H16/25</f>
        <v>3.4000000000000002E-2</v>
      </c>
    </row>
    <row r="74" spans="1:20" s="293" customFormat="1" ht="18" customHeight="1">
      <c r="A74" s="342"/>
      <c r="B74" s="343"/>
      <c r="C74" s="342"/>
      <c r="D74" s="344"/>
      <c r="E74" s="345"/>
      <c r="F74" s="345"/>
      <c r="G74" s="345"/>
      <c r="H74" s="345"/>
      <c r="I74" s="345"/>
      <c r="J74" s="345"/>
      <c r="K74" s="345"/>
      <c r="L74" s="345"/>
      <c r="M74" s="345"/>
      <c r="N74" s="346"/>
      <c r="O74" s="346"/>
      <c r="P74" s="309"/>
      <c r="Q74" s="309"/>
    </row>
    <row r="75" spans="1:20" s="211" customFormat="1" ht="20.45" customHeight="1">
      <c r="A75" s="338" t="s">
        <v>3</v>
      </c>
      <c r="B75" s="347" t="s">
        <v>468</v>
      </c>
      <c r="C75" s="336"/>
      <c r="D75" s="338"/>
      <c r="E75" s="346"/>
      <c r="F75" s="346"/>
      <c r="G75" s="346"/>
      <c r="H75" s="346"/>
      <c r="I75" s="346"/>
      <c r="J75" s="346"/>
      <c r="K75" s="346"/>
      <c r="L75" s="346"/>
      <c r="M75" s="346"/>
      <c r="N75" s="346"/>
      <c r="O75" s="346"/>
      <c r="P75" s="309"/>
      <c r="Q75" s="309"/>
    </row>
    <row r="76" spans="1:20" s="211" customFormat="1" ht="20.45" customHeight="1">
      <c r="A76" s="336">
        <v>1</v>
      </c>
      <c r="B76" s="347" t="s">
        <v>410</v>
      </c>
      <c r="C76" s="336" t="s">
        <v>94</v>
      </c>
      <c r="D76" s="338" t="s">
        <v>295</v>
      </c>
      <c r="E76" s="346">
        <f>'NC-NAN '!I19</f>
        <v>193362.5</v>
      </c>
      <c r="F76" s="346"/>
      <c r="G76" s="346">
        <f>$Q$1*10*P76</f>
        <v>0</v>
      </c>
      <c r="H76" s="346">
        <f>'DC-VL-TB xacdinhtoado'!H$44*0.5</f>
        <v>4413.0568910256416</v>
      </c>
      <c r="I76" s="346">
        <f>'DC-VL-TB xacdinhtoado'!I$44*0.75</f>
        <v>7767.9000000000005</v>
      </c>
      <c r="J76" s="346">
        <f>'DC-VL-TB xacdinhtoado'!J$44*0.5</f>
        <v>25680</v>
      </c>
      <c r="K76" s="346">
        <f>'[1]DC-VL-TB xacdinhtoado'!K$44*0.5</f>
        <v>0</v>
      </c>
      <c r="L76" s="346">
        <f>SUM(E76:K76)</f>
        <v>231223.45689102565</v>
      </c>
      <c r="M76" s="346">
        <f>L76*'[1]He so chung'!D$17/100</f>
        <v>34683.518533653849</v>
      </c>
      <c r="N76" s="346">
        <f>L76+M76</f>
        <v>265906.97542467952</v>
      </c>
      <c r="O76" s="346">
        <f>P76+Q76</f>
        <v>11500</v>
      </c>
      <c r="P76" s="309">
        <f>P60*R76</f>
        <v>10000</v>
      </c>
      <c r="Q76" s="309">
        <f>Q60*R76</f>
        <v>1500</v>
      </c>
      <c r="R76" s="212">
        <f>'[1]NC-NAN '!H19</f>
        <v>2</v>
      </c>
    </row>
    <row r="77" spans="1:20" s="211" customFormat="1" ht="20.45" customHeight="1">
      <c r="A77" s="336"/>
      <c r="B77" s="347"/>
      <c r="C77" s="336"/>
      <c r="D77" s="338"/>
      <c r="E77" s="346"/>
      <c r="F77" s="346"/>
      <c r="G77" s="346"/>
      <c r="H77" s="346"/>
      <c r="I77" s="346"/>
      <c r="J77" s="346"/>
      <c r="K77" s="346"/>
      <c r="L77" s="346"/>
      <c r="M77" s="346"/>
      <c r="N77" s="346"/>
      <c r="O77" s="346"/>
      <c r="P77" s="309"/>
      <c r="Q77" s="309"/>
    </row>
    <row r="78" spans="1:20" s="211" customFormat="1" ht="20.45" customHeight="1">
      <c r="A78" s="478">
        <v>2</v>
      </c>
      <c r="B78" s="468" t="s">
        <v>308</v>
      </c>
      <c r="C78" s="478" t="s">
        <v>162</v>
      </c>
      <c r="D78" s="338" t="s">
        <v>7</v>
      </c>
      <c r="E78" s="346">
        <f>E84+E90+E92+E94+E96</f>
        <v>45641.7</v>
      </c>
      <c r="F78" s="346"/>
      <c r="G78" s="346">
        <f>G84+G90+G92+G94+G96</f>
        <v>0</v>
      </c>
      <c r="H78" s="346">
        <f>'DC-NAN '!R39/25</f>
        <v>721.30457394871814</v>
      </c>
      <c r="I78" s="346">
        <f>'VL-NAN '!P$28/25</f>
        <v>4711.1803200000004</v>
      </c>
      <c r="J78" s="346">
        <f>'TB-NAN'!I58/25</f>
        <v>826.51199999999994</v>
      </c>
      <c r="K78" s="346">
        <f>'NL-NAN'!G25/25</f>
        <v>824.24160000000006</v>
      </c>
      <c r="L78" s="346">
        <f>SUM(E78:K78)</f>
        <v>52724.938493948721</v>
      </c>
      <c r="M78" s="346">
        <f>L78*'He so chung'!D$17/100</f>
        <v>7908.740774092309</v>
      </c>
      <c r="N78" s="346">
        <f>L78+M78</f>
        <v>60633.679268041029</v>
      </c>
      <c r="O78" s="346">
        <f>O84+O90+O92+O94+O96</f>
        <v>1345.5</v>
      </c>
      <c r="P78" s="309"/>
      <c r="Q78" s="309"/>
      <c r="T78" s="281"/>
    </row>
    <row r="79" spans="1:20" s="211" customFormat="1" ht="20.45" customHeight="1">
      <c r="A79" s="478"/>
      <c r="B79" s="468"/>
      <c r="C79" s="478"/>
      <c r="D79" s="338" t="s">
        <v>8</v>
      </c>
      <c r="E79" s="346">
        <f>E85+E90+E92+E94+E96</f>
        <v>48762.5</v>
      </c>
      <c r="F79" s="346"/>
      <c r="G79" s="346">
        <f>G85+G90+G92+G94+G96</f>
        <v>0</v>
      </c>
      <c r="H79" s="346">
        <f>'DC-NAN '!R40/25</f>
        <v>811.467645692308</v>
      </c>
      <c r="I79" s="346">
        <f>'VL-NAN '!P$28/25</f>
        <v>4711.1803200000004</v>
      </c>
      <c r="J79" s="346">
        <f>'TB-NAN'!K58/25</f>
        <v>889.33600000000001</v>
      </c>
      <c r="K79" s="346">
        <f>'NL-NAN'!I25/25</f>
        <v>861.5376</v>
      </c>
      <c r="L79" s="346">
        <f>SUM(E79:K79)</f>
        <v>56036.02156569231</v>
      </c>
      <c r="M79" s="346">
        <f>L79*'He so chung'!D$17/100</f>
        <v>8405.4032348538476</v>
      </c>
      <c r="N79" s="346">
        <f>L79+M79</f>
        <v>64441.424800546156</v>
      </c>
      <c r="O79" s="346">
        <f>O85+O90+O92+O94+O96</f>
        <v>1437.5</v>
      </c>
      <c r="P79" s="309"/>
      <c r="Q79" s="309"/>
    </row>
    <row r="80" spans="1:20" s="211" customFormat="1" ht="20.45" customHeight="1">
      <c r="A80" s="478"/>
      <c r="B80" s="468"/>
      <c r="C80" s="478"/>
      <c r="D80" s="338" t="s">
        <v>9</v>
      </c>
      <c r="E80" s="346">
        <f>E86+E90+E92+E94+E96</f>
        <v>51883.299999999996</v>
      </c>
      <c r="F80" s="346"/>
      <c r="G80" s="346">
        <f>G86+G90+G92+G94+G96</f>
        <v>0</v>
      </c>
      <c r="H80" s="346">
        <f>'DC-NAN '!R41/25</f>
        <v>901.63071743589762</v>
      </c>
      <c r="I80" s="346">
        <f>'VL-NAN '!P$28/25</f>
        <v>4711.1803200000004</v>
      </c>
      <c r="J80" s="346">
        <f>'TB-NAN'!M58/25</f>
        <v>972.34399999999994</v>
      </c>
      <c r="K80" s="346">
        <f>'NL-NAN'!K25/25</f>
        <v>990.83039999999994</v>
      </c>
      <c r="L80" s="346">
        <f>SUM(E80:K80)</f>
        <v>59459.285437435887</v>
      </c>
      <c r="M80" s="346">
        <f>L80*'He so chung'!D$17/100</f>
        <v>8918.8928156153834</v>
      </c>
      <c r="N80" s="346">
        <f>L80+M80</f>
        <v>68378.178253051272</v>
      </c>
      <c r="O80" s="346">
        <f>O86+O90+O92+O94+O96</f>
        <v>1529.5</v>
      </c>
      <c r="P80" s="309"/>
      <c r="Q80" s="309"/>
    </row>
    <row r="81" spans="1:20" s="211" customFormat="1" ht="20.45" customHeight="1">
      <c r="A81" s="478"/>
      <c r="B81" s="468"/>
      <c r="C81" s="478"/>
      <c r="D81" s="338" t="s">
        <v>10</v>
      </c>
      <c r="E81" s="346">
        <f>E87+E90+E92+E94+E96</f>
        <v>55004.099999999991</v>
      </c>
      <c r="F81" s="346"/>
      <c r="G81" s="346">
        <f>G87+G90+G92+G94+G96</f>
        <v>0</v>
      </c>
      <c r="H81" s="346">
        <f>'DC-NAN '!R42/25</f>
        <v>991.79378917948748</v>
      </c>
      <c r="I81" s="346">
        <f>'VL-NAN '!P$28/25</f>
        <v>4711.1803200000004</v>
      </c>
      <c r="J81" s="346">
        <f>'TB-NAN'!O58/25</f>
        <v>1055.3519999999999</v>
      </c>
      <c r="K81" s="346">
        <f>'NL-NAN'!M25/25</f>
        <v>1085.9351999999999</v>
      </c>
      <c r="L81" s="346">
        <f>SUM(E81:K81)</f>
        <v>62848.361309179476</v>
      </c>
      <c r="M81" s="346">
        <f>L81*'He so chung'!D$17/100</f>
        <v>9427.2541963769218</v>
      </c>
      <c r="N81" s="346">
        <f>L81+M81</f>
        <v>72275.615505556401</v>
      </c>
      <c r="O81" s="346">
        <f>O87+O90+O92+O94+O96</f>
        <v>1621.5</v>
      </c>
      <c r="P81" s="309"/>
      <c r="Q81" s="309"/>
    </row>
    <row r="82" spans="1:20" s="211" customFormat="1" ht="20.45" customHeight="1">
      <c r="A82" s="478"/>
      <c r="B82" s="468"/>
      <c r="C82" s="478"/>
      <c r="D82" s="338" t="s">
        <v>11</v>
      </c>
      <c r="E82" s="346">
        <f>E88+E90+E92+E94+E96</f>
        <v>59685.299999999988</v>
      </c>
      <c r="F82" s="346"/>
      <c r="G82" s="346">
        <f>G88+G90+G92+G94+G96</f>
        <v>0</v>
      </c>
      <c r="H82" s="346">
        <f>'DC-NAN '!R43/25</f>
        <v>1172.119932666667</v>
      </c>
      <c r="I82" s="346">
        <f>'VL-NAN '!P$28/25</f>
        <v>4711.1803200000004</v>
      </c>
      <c r="J82" s="346">
        <f>'TB-NAN'!Q58/25</f>
        <v>1098.0160000000001</v>
      </c>
      <c r="K82" s="346">
        <f>'NL-NAN'!O25/25</f>
        <v>1144.9872000000003</v>
      </c>
      <c r="L82" s="346">
        <f>SUM(E82:K82)</f>
        <v>67811.603452666663</v>
      </c>
      <c r="M82" s="346">
        <f>L82*'He so chung'!D$17/100</f>
        <v>10171.7405179</v>
      </c>
      <c r="N82" s="346">
        <f>L82+M82</f>
        <v>77983.343970566668</v>
      </c>
      <c r="O82" s="346">
        <f>O88+O90+O92+O94+O96</f>
        <v>1759.5</v>
      </c>
      <c r="P82" s="309"/>
      <c r="Q82" s="309"/>
    </row>
    <row r="83" spans="1:20" s="293" customFormat="1" ht="20.45" hidden="1" customHeight="1">
      <c r="A83" s="342"/>
      <c r="B83" s="343"/>
      <c r="C83" s="342"/>
      <c r="D83" s="344"/>
      <c r="E83" s="345"/>
      <c r="F83" s="345"/>
      <c r="G83" s="345"/>
      <c r="H83" s="345"/>
      <c r="I83" s="345"/>
      <c r="J83" s="345"/>
      <c r="K83" s="345"/>
      <c r="L83" s="345"/>
      <c r="M83" s="345"/>
      <c r="N83" s="346"/>
      <c r="O83" s="346"/>
      <c r="P83" s="309"/>
      <c r="Q83" s="309"/>
    </row>
    <row r="84" spans="1:20" s="293" customFormat="1" ht="20.45" customHeight="1">
      <c r="A84" s="342" t="s">
        <v>86</v>
      </c>
      <c r="B84" s="343" t="s">
        <v>309</v>
      </c>
      <c r="C84" s="342" t="s">
        <v>162</v>
      </c>
      <c r="D84" s="342">
        <v>1</v>
      </c>
      <c r="E84" s="345">
        <f>'NC-NAN '!I21/25</f>
        <v>21845.599999999999</v>
      </c>
      <c r="F84" s="345"/>
      <c r="G84" s="345">
        <f>$Q$1*10*P84</f>
        <v>0</v>
      </c>
      <c r="H84" s="345"/>
      <c r="I84" s="345"/>
      <c r="J84" s="345"/>
      <c r="K84" s="345"/>
      <c r="L84" s="345"/>
      <c r="M84" s="345"/>
      <c r="N84" s="346"/>
      <c r="O84" s="345">
        <f>P84+Q84</f>
        <v>643.99999999999989</v>
      </c>
      <c r="P84" s="309">
        <f>P60*R84</f>
        <v>559.99999999999989</v>
      </c>
      <c r="Q84" s="309">
        <f>Q60*R84</f>
        <v>83.999999999999986</v>
      </c>
      <c r="R84" s="310">
        <f>'[1]NC-NAN '!H21/25</f>
        <v>0.11199999999999999</v>
      </c>
      <c r="T84" s="311"/>
    </row>
    <row r="85" spans="1:20" s="293" customFormat="1" ht="20.45" customHeight="1">
      <c r="A85" s="342"/>
      <c r="B85" s="343"/>
      <c r="C85" s="342"/>
      <c r="D85" s="342">
        <v>2</v>
      </c>
      <c r="E85" s="345">
        <f>'NC-NAN '!I22/25</f>
        <v>24966.400000000001</v>
      </c>
      <c r="F85" s="345"/>
      <c r="G85" s="345">
        <f>$Q$1*10*P85</f>
        <v>0</v>
      </c>
      <c r="H85" s="345"/>
      <c r="I85" s="345"/>
      <c r="J85" s="345"/>
      <c r="K85" s="345"/>
      <c r="L85" s="345"/>
      <c r="M85" s="345"/>
      <c r="N85" s="346"/>
      <c r="O85" s="345">
        <f>P85+Q85</f>
        <v>736</v>
      </c>
      <c r="P85" s="309">
        <f>P60*R85</f>
        <v>640</v>
      </c>
      <c r="Q85" s="309">
        <f>Q60*R85</f>
        <v>96</v>
      </c>
      <c r="R85" s="310">
        <f>'[1]NC-NAN '!H22/25</f>
        <v>0.128</v>
      </c>
      <c r="T85" s="311"/>
    </row>
    <row r="86" spans="1:20" s="293" customFormat="1" ht="20.45" customHeight="1">
      <c r="A86" s="342"/>
      <c r="B86" s="343"/>
      <c r="C86" s="342"/>
      <c r="D86" s="342">
        <v>3</v>
      </c>
      <c r="E86" s="345">
        <f>'NC-NAN '!I23/25</f>
        <v>28087.200000000001</v>
      </c>
      <c r="F86" s="345"/>
      <c r="G86" s="345">
        <f>$Q$1*10*P86</f>
        <v>0</v>
      </c>
      <c r="H86" s="345"/>
      <c r="I86" s="345"/>
      <c r="J86" s="345"/>
      <c r="K86" s="345"/>
      <c r="L86" s="345"/>
      <c r="M86" s="345"/>
      <c r="N86" s="346"/>
      <c r="O86" s="345">
        <f>P86+Q86</f>
        <v>828.00000000000011</v>
      </c>
      <c r="P86" s="309">
        <f>P60*R86</f>
        <v>720.00000000000011</v>
      </c>
      <c r="Q86" s="309">
        <f>Q60*R86</f>
        <v>108.00000000000001</v>
      </c>
      <c r="R86" s="310">
        <f>'[1]NC-NAN '!H23/25</f>
        <v>0.14400000000000002</v>
      </c>
      <c r="T86" s="311"/>
    </row>
    <row r="87" spans="1:20" s="293" customFormat="1" ht="20.45" customHeight="1">
      <c r="A87" s="342"/>
      <c r="B87" s="343"/>
      <c r="C87" s="342"/>
      <c r="D87" s="342">
        <v>4</v>
      </c>
      <c r="E87" s="345">
        <f>'NC-NAN '!I24/25</f>
        <v>31208</v>
      </c>
      <c r="F87" s="345"/>
      <c r="G87" s="345">
        <f>$Q$1*10*P87</f>
        <v>0</v>
      </c>
      <c r="H87" s="345"/>
      <c r="I87" s="345"/>
      <c r="J87" s="345"/>
      <c r="K87" s="345"/>
      <c r="L87" s="345"/>
      <c r="M87" s="345"/>
      <c r="N87" s="346"/>
      <c r="O87" s="345">
        <f>P87+Q87</f>
        <v>920</v>
      </c>
      <c r="P87" s="309">
        <f>P60*R87</f>
        <v>800</v>
      </c>
      <c r="Q87" s="309">
        <f>Q60*R87</f>
        <v>120</v>
      </c>
      <c r="R87" s="310">
        <f>'[1]NC-NAN '!H24/25</f>
        <v>0.16</v>
      </c>
      <c r="T87" s="311"/>
    </row>
    <row r="88" spans="1:20" s="293" customFormat="1" ht="20.45" customHeight="1">
      <c r="A88" s="342"/>
      <c r="B88" s="343"/>
      <c r="C88" s="342"/>
      <c r="D88" s="342">
        <v>5</v>
      </c>
      <c r="E88" s="345">
        <f>'NC-NAN '!I25/25</f>
        <v>35889.199999999997</v>
      </c>
      <c r="F88" s="345"/>
      <c r="G88" s="345">
        <f>$Q$1*10*P88</f>
        <v>0</v>
      </c>
      <c r="H88" s="345"/>
      <c r="I88" s="345"/>
      <c r="J88" s="345"/>
      <c r="K88" s="345"/>
      <c r="L88" s="345"/>
      <c r="M88" s="345"/>
      <c r="N88" s="346"/>
      <c r="O88" s="345">
        <f>P88+Q88</f>
        <v>1058</v>
      </c>
      <c r="P88" s="309">
        <f>P60*R88</f>
        <v>920</v>
      </c>
      <c r="Q88" s="309">
        <f>Q60*R88</f>
        <v>138</v>
      </c>
      <c r="R88" s="310">
        <f>'[1]NC-NAN '!H25/25</f>
        <v>0.184</v>
      </c>
      <c r="S88" s="311"/>
      <c r="T88" s="311"/>
    </row>
    <row r="89" spans="1:20" s="293" customFormat="1" ht="20.45" customHeight="1">
      <c r="A89" s="342"/>
      <c r="B89" s="343"/>
      <c r="C89" s="342"/>
      <c r="D89" s="344"/>
      <c r="E89" s="345"/>
      <c r="F89" s="345"/>
      <c r="G89" s="345"/>
      <c r="H89" s="345"/>
      <c r="I89" s="345"/>
      <c r="J89" s="345"/>
      <c r="K89" s="345"/>
      <c r="L89" s="345"/>
      <c r="M89" s="345"/>
      <c r="N89" s="346"/>
      <c r="O89" s="345"/>
      <c r="P89" s="309"/>
      <c r="Q89" s="309"/>
    </row>
    <row r="90" spans="1:20" s="293" customFormat="1" ht="20.45" customHeight="1">
      <c r="A90" s="342" t="s">
        <v>87</v>
      </c>
      <c r="B90" s="343" t="s">
        <v>317</v>
      </c>
      <c r="C90" s="342" t="s">
        <v>162</v>
      </c>
      <c r="D90" s="344" t="s">
        <v>295</v>
      </c>
      <c r="E90" s="345">
        <f>'NC-NAN '!I26/25</f>
        <v>4681.2</v>
      </c>
      <c r="F90" s="345"/>
      <c r="G90" s="345">
        <f>$Q$1*10*P90</f>
        <v>0</v>
      </c>
      <c r="H90" s="345"/>
      <c r="I90" s="345"/>
      <c r="J90" s="345"/>
      <c r="K90" s="345"/>
      <c r="L90" s="345"/>
      <c r="M90" s="345"/>
      <c r="N90" s="346"/>
      <c r="O90" s="345">
        <f>P90+Q90</f>
        <v>138</v>
      </c>
      <c r="P90" s="309">
        <f>P60*R90</f>
        <v>120</v>
      </c>
      <c r="Q90" s="309">
        <f>Q60*R90</f>
        <v>18</v>
      </c>
      <c r="R90" s="310">
        <f>'[1]NC-NAN '!H26/25</f>
        <v>2.4E-2</v>
      </c>
    </row>
    <row r="91" spans="1:20" s="293" customFormat="1" ht="20.45" customHeight="1">
      <c r="A91" s="342"/>
      <c r="B91" s="343"/>
      <c r="C91" s="342"/>
      <c r="D91" s="344"/>
      <c r="E91" s="345"/>
      <c r="F91" s="345"/>
      <c r="G91" s="345"/>
      <c r="H91" s="345"/>
      <c r="I91" s="345"/>
      <c r="J91" s="345"/>
      <c r="K91" s="345"/>
      <c r="L91" s="345"/>
      <c r="M91" s="345"/>
      <c r="N91" s="346"/>
      <c r="O91" s="345"/>
      <c r="P91" s="309"/>
      <c r="Q91" s="309"/>
    </row>
    <row r="92" spans="1:20" s="293" customFormat="1" ht="20.45" customHeight="1">
      <c r="A92" s="342" t="s">
        <v>88</v>
      </c>
      <c r="B92" s="343" t="s">
        <v>312</v>
      </c>
      <c r="C92" s="342" t="s">
        <v>162</v>
      </c>
      <c r="D92" s="344" t="s">
        <v>295</v>
      </c>
      <c r="E92" s="345">
        <f>'NC-NAN '!I28/25</f>
        <v>4681.2</v>
      </c>
      <c r="F92" s="345"/>
      <c r="G92" s="345">
        <f>$Q$1*10*P92</f>
        <v>0</v>
      </c>
      <c r="H92" s="345"/>
      <c r="I92" s="345"/>
      <c r="J92" s="345"/>
      <c r="K92" s="345"/>
      <c r="L92" s="345"/>
      <c r="M92" s="345"/>
      <c r="N92" s="346"/>
      <c r="O92" s="345">
        <f>P92+Q92</f>
        <v>138</v>
      </c>
      <c r="P92" s="309">
        <f>P60*R92</f>
        <v>120</v>
      </c>
      <c r="Q92" s="309">
        <f>Q60*R92</f>
        <v>18</v>
      </c>
      <c r="R92" s="310">
        <f>'[1]NC-NAN '!H28/25</f>
        <v>2.4E-2</v>
      </c>
    </row>
    <row r="93" spans="1:20" s="293" customFormat="1" ht="20.45" customHeight="1">
      <c r="A93" s="342"/>
      <c r="B93" s="343"/>
      <c r="C93" s="342"/>
      <c r="D93" s="344"/>
      <c r="E93" s="345"/>
      <c r="F93" s="345"/>
      <c r="G93" s="345"/>
      <c r="H93" s="345"/>
      <c r="I93" s="345"/>
      <c r="J93" s="345"/>
      <c r="K93" s="345"/>
      <c r="L93" s="345"/>
      <c r="M93" s="345"/>
      <c r="N93" s="346"/>
      <c r="O93" s="345"/>
      <c r="P93" s="309"/>
      <c r="Q93" s="309"/>
    </row>
    <row r="94" spans="1:20" s="293" customFormat="1" ht="20.45" customHeight="1">
      <c r="A94" s="342" t="s">
        <v>89</v>
      </c>
      <c r="B94" s="343" t="s">
        <v>306</v>
      </c>
      <c r="C94" s="342" t="s">
        <v>162</v>
      </c>
      <c r="D94" s="344" t="s">
        <v>295</v>
      </c>
      <c r="E94" s="345">
        <f>'NC-NAN '!I30/25</f>
        <v>7802</v>
      </c>
      <c r="F94" s="345"/>
      <c r="G94" s="345">
        <f>$Q$1*10*P94</f>
        <v>0</v>
      </c>
      <c r="H94" s="345"/>
      <c r="I94" s="345"/>
      <c r="J94" s="345"/>
      <c r="K94" s="345"/>
      <c r="L94" s="345"/>
      <c r="M94" s="345"/>
      <c r="N94" s="346"/>
      <c r="O94" s="345">
        <f>P94+Q94</f>
        <v>230</v>
      </c>
      <c r="P94" s="309">
        <f>P60*R94</f>
        <v>200</v>
      </c>
      <c r="Q94" s="309">
        <f>Q60*R94</f>
        <v>30</v>
      </c>
      <c r="R94" s="310">
        <f>'[1]NC-NAN '!H30/25</f>
        <v>0.04</v>
      </c>
    </row>
    <row r="95" spans="1:20" s="293" customFormat="1" ht="20.45" customHeight="1">
      <c r="A95" s="342"/>
      <c r="B95" s="343"/>
      <c r="C95" s="343"/>
      <c r="D95" s="343"/>
      <c r="E95" s="345"/>
      <c r="F95" s="345"/>
      <c r="G95" s="345"/>
      <c r="H95" s="345"/>
      <c r="I95" s="345"/>
      <c r="J95" s="345"/>
      <c r="K95" s="345"/>
      <c r="L95" s="345"/>
      <c r="M95" s="345"/>
      <c r="N95" s="346"/>
      <c r="O95" s="345"/>
      <c r="P95" s="309"/>
      <c r="Q95" s="309"/>
    </row>
    <row r="96" spans="1:20" s="293" customFormat="1" ht="20.45" customHeight="1">
      <c r="A96" s="342" t="s">
        <v>90</v>
      </c>
      <c r="B96" s="343" t="s">
        <v>313</v>
      </c>
      <c r="C96" s="342" t="s">
        <v>162</v>
      </c>
      <c r="D96" s="344" t="s">
        <v>295</v>
      </c>
      <c r="E96" s="345">
        <f>'NC-NAN '!I32/25</f>
        <v>6631.7</v>
      </c>
      <c r="F96" s="345"/>
      <c r="G96" s="345">
        <f>$Q$1*10*P96</f>
        <v>0</v>
      </c>
      <c r="H96" s="345"/>
      <c r="I96" s="345"/>
      <c r="J96" s="345"/>
      <c r="K96" s="345"/>
      <c r="L96" s="345"/>
      <c r="M96" s="345"/>
      <c r="N96" s="346"/>
      <c r="O96" s="345">
        <f>P96+Q96</f>
        <v>195.5</v>
      </c>
      <c r="P96" s="309">
        <f>P60*R96</f>
        <v>170</v>
      </c>
      <c r="Q96" s="309">
        <f>Q60*R96</f>
        <v>25.500000000000004</v>
      </c>
      <c r="R96" s="310">
        <f>'[1]NC-NAN '!H32/25</f>
        <v>3.4000000000000002E-2</v>
      </c>
    </row>
    <row r="97" spans="1:18" s="293" customFormat="1" ht="20.45" customHeight="1">
      <c r="A97" s="348"/>
      <c r="B97" s="349"/>
      <c r="C97" s="350"/>
      <c r="D97" s="351"/>
      <c r="E97" s="352"/>
      <c r="F97" s="352"/>
      <c r="G97" s="352"/>
      <c r="H97" s="352"/>
      <c r="I97" s="352"/>
      <c r="J97" s="352"/>
      <c r="K97" s="352"/>
      <c r="L97" s="352"/>
      <c r="M97" s="352"/>
      <c r="N97" s="353"/>
      <c r="O97" s="353"/>
      <c r="P97" s="296"/>
      <c r="Q97" s="296"/>
    </row>
    <row r="98" spans="1:18" s="293" customFormat="1" ht="20.25" customHeight="1">
      <c r="A98" s="360"/>
      <c r="B98" s="361" t="s">
        <v>453</v>
      </c>
      <c r="C98" s="362"/>
      <c r="D98" s="360"/>
      <c r="E98" s="363"/>
      <c r="F98" s="363"/>
      <c r="G98" s="363"/>
      <c r="H98" s="363"/>
      <c r="I98" s="363"/>
      <c r="J98" s="363"/>
      <c r="K98" s="363"/>
      <c r="L98" s="363"/>
      <c r="M98" s="363"/>
      <c r="N98" s="363"/>
      <c r="O98" s="363"/>
      <c r="P98" s="296"/>
      <c r="Q98" s="296"/>
    </row>
    <row r="99" spans="1:18" s="293" customFormat="1" ht="20.25" customHeight="1">
      <c r="A99" s="209"/>
      <c r="B99" s="312"/>
      <c r="C99" s="313"/>
      <c r="D99" s="209"/>
      <c r="E99" s="210"/>
      <c r="F99" s="210"/>
      <c r="G99" s="210"/>
      <c r="H99" s="210"/>
      <c r="I99" s="210"/>
      <c r="J99" s="210"/>
      <c r="K99" s="210"/>
      <c r="L99" s="210"/>
      <c r="M99" s="210"/>
      <c r="N99" s="210"/>
      <c r="O99" s="210"/>
      <c r="P99" s="296"/>
      <c r="Q99" s="296"/>
    </row>
    <row r="100" spans="1:18" s="293" customFormat="1" ht="36.6" customHeight="1">
      <c r="A100" s="475" t="s">
        <v>456</v>
      </c>
      <c r="B100" s="475"/>
      <c r="C100" s="475"/>
      <c r="D100" s="475"/>
      <c r="E100" s="475"/>
      <c r="F100" s="475"/>
      <c r="G100" s="475"/>
      <c r="H100" s="475"/>
      <c r="I100" s="475"/>
      <c r="J100" s="475"/>
      <c r="K100" s="475"/>
      <c r="L100" s="475"/>
      <c r="M100" s="475"/>
      <c r="N100" s="475"/>
      <c r="O100" s="359"/>
      <c r="P100" s="291"/>
      <c r="Q100" s="292"/>
    </row>
    <row r="101" spans="1:18" s="293" customFormat="1" ht="21" customHeight="1">
      <c r="A101" s="466" t="s">
        <v>505</v>
      </c>
      <c r="B101" s="466"/>
      <c r="C101" s="466"/>
      <c r="D101" s="466"/>
      <c r="E101" s="466"/>
      <c r="F101" s="466"/>
      <c r="G101" s="466"/>
      <c r="H101" s="466"/>
      <c r="I101" s="466"/>
      <c r="J101" s="466"/>
      <c r="K101" s="466"/>
      <c r="L101" s="466"/>
      <c r="M101" s="466"/>
      <c r="N101" s="466"/>
      <c r="O101" s="466"/>
      <c r="P101" s="291"/>
      <c r="Q101" s="292"/>
    </row>
    <row r="102" spans="1:18" s="293" customFormat="1" ht="18.75" customHeight="1">
      <c r="A102" s="355"/>
      <c r="B102" s="356"/>
      <c r="C102" s="357"/>
      <c r="D102" s="358"/>
      <c r="E102" s="357"/>
      <c r="F102" s="357"/>
      <c r="G102" s="357"/>
      <c r="H102" s="357"/>
      <c r="I102" s="357"/>
      <c r="J102" s="357"/>
      <c r="K102" s="357"/>
      <c r="L102" s="357"/>
      <c r="M102" s="297" t="s">
        <v>408</v>
      </c>
      <c r="N102" s="298"/>
      <c r="O102" s="298"/>
      <c r="P102" s="296"/>
      <c r="Q102" s="296"/>
    </row>
    <row r="103" spans="1:18" s="293" customFormat="1" ht="25.9" customHeight="1">
      <c r="A103" s="474" t="s">
        <v>403</v>
      </c>
      <c r="B103" s="468" t="s">
        <v>396</v>
      </c>
      <c r="C103" s="468" t="s">
        <v>405</v>
      </c>
      <c r="D103" s="474" t="s">
        <v>397</v>
      </c>
      <c r="E103" s="468" t="s">
        <v>406</v>
      </c>
      <c r="F103" s="468"/>
      <c r="G103" s="468"/>
      <c r="H103" s="468"/>
      <c r="I103" s="468"/>
      <c r="J103" s="468"/>
      <c r="K103" s="468"/>
      <c r="L103" s="468"/>
      <c r="M103" s="468" t="s">
        <v>407</v>
      </c>
      <c r="N103" s="468" t="s">
        <v>398</v>
      </c>
      <c r="O103" s="468" t="s">
        <v>454</v>
      </c>
      <c r="P103" s="333" t="s">
        <v>417</v>
      </c>
      <c r="Q103" s="300" t="s">
        <v>417</v>
      </c>
      <c r="R103" s="301" t="s">
        <v>418</v>
      </c>
    </row>
    <row r="104" spans="1:18" s="293" customFormat="1" ht="25.9" customHeight="1">
      <c r="A104" s="474"/>
      <c r="B104" s="468"/>
      <c r="C104" s="468"/>
      <c r="D104" s="474"/>
      <c r="E104" s="337" t="s">
        <v>399</v>
      </c>
      <c r="F104" s="337" t="s">
        <v>400</v>
      </c>
      <c r="G104" s="337" t="s">
        <v>416</v>
      </c>
      <c r="H104" s="340" t="s">
        <v>207</v>
      </c>
      <c r="I104" s="337" t="s">
        <v>168</v>
      </c>
      <c r="J104" s="337" t="s">
        <v>263</v>
      </c>
      <c r="K104" s="337" t="s">
        <v>401</v>
      </c>
      <c r="L104" s="337" t="s">
        <v>402</v>
      </c>
      <c r="M104" s="468"/>
      <c r="N104" s="468"/>
      <c r="O104" s="468"/>
      <c r="P104" s="334" t="s">
        <v>421</v>
      </c>
      <c r="Q104" s="305" t="s">
        <v>422</v>
      </c>
      <c r="R104" s="306" t="s">
        <v>423</v>
      </c>
    </row>
    <row r="105" spans="1:18" s="293" customFormat="1" ht="22.15" customHeight="1">
      <c r="A105" s="474" t="s">
        <v>2</v>
      </c>
      <c r="B105" s="478" t="s">
        <v>311</v>
      </c>
      <c r="C105" s="468" t="s">
        <v>162</v>
      </c>
      <c r="D105" s="338" t="s">
        <v>7</v>
      </c>
      <c r="E105" s="339">
        <f>E111+E113+E119+E121+E123</f>
        <v>31305.525000000001</v>
      </c>
      <c r="F105" s="339"/>
      <c r="G105" s="339">
        <f>G111+G113+G119+G121+G123</f>
        <v>0</v>
      </c>
      <c r="H105" s="339">
        <f>'DC-NAN '!L39/100</f>
        <v>593.86764325000001</v>
      </c>
      <c r="I105" s="339">
        <f>'VL-NAN '!J$28/100</f>
        <v>2104.1964000000003</v>
      </c>
      <c r="J105" s="339">
        <f>'TB-NAN'!I27/100</f>
        <v>631.92999999999995</v>
      </c>
      <c r="K105" s="339">
        <f>'NL-NAN'!G14/100</f>
        <v>866.66579999999999</v>
      </c>
      <c r="L105" s="339">
        <f>SUM(E105:K105)</f>
        <v>35502.184843250005</v>
      </c>
      <c r="M105" s="339">
        <f>L105*'He so chung'!D$17/100</f>
        <v>5325.3277264875014</v>
      </c>
      <c r="N105" s="339">
        <f>L105+M105</f>
        <v>40827.512569737504</v>
      </c>
      <c r="O105" s="339">
        <f>O111+O113+O119+O121+O123</f>
        <v>922.875</v>
      </c>
      <c r="P105" s="307"/>
      <c r="Q105" s="307"/>
    </row>
    <row r="106" spans="1:18" s="293" customFormat="1" ht="22.15" customHeight="1">
      <c r="A106" s="474"/>
      <c r="B106" s="478"/>
      <c r="C106" s="468"/>
      <c r="D106" s="338" t="s">
        <v>8</v>
      </c>
      <c r="E106" s="339">
        <f>E111+E114+E119+E121+E123</f>
        <v>35030.980000000003</v>
      </c>
      <c r="F106" s="339"/>
      <c r="G106" s="339">
        <f>G111+G114+G119+G121+G123</f>
        <v>0</v>
      </c>
      <c r="H106" s="339">
        <f>'DC-NAN '!L40/100</f>
        <v>679.82217056249999</v>
      </c>
      <c r="I106" s="339">
        <f>'VL-NAN '!J$28/100</f>
        <v>2104.1964000000003</v>
      </c>
      <c r="J106" s="339">
        <f>'TB-NAN'!K27/100</f>
        <v>777.08</v>
      </c>
      <c r="K106" s="339">
        <f>'NL-NAN'!I14/100</f>
        <v>1075.2125999999998</v>
      </c>
      <c r="L106" s="339">
        <f>SUM(E106:K106)</f>
        <v>39667.291170562501</v>
      </c>
      <c r="M106" s="339">
        <f>L106*'He so chung'!D$17/100</f>
        <v>5950.093675584375</v>
      </c>
      <c r="N106" s="339">
        <f>L106+M106</f>
        <v>45617.384846146873</v>
      </c>
      <c r="O106" s="339">
        <f>O111+O114+O119+O121+O123</f>
        <v>1032.7</v>
      </c>
      <c r="P106" s="307"/>
      <c r="Q106" s="307"/>
    </row>
    <row r="107" spans="1:18" s="293" customFormat="1" ht="22.15" customHeight="1">
      <c r="A107" s="474"/>
      <c r="B107" s="478"/>
      <c r="C107" s="468"/>
      <c r="D107" s="338" t="s">
        <v>9</v>
      </c>
      <c r="E107" s="339">
        <f>E111+E115+E119+E121+E123</f>
        <v>39302.574999999997</v>
      </c>
      <c r="F107" s="339"/>
      <c r="G107" s="339">
        <f>G111+G115+G119+G121+G123</f>
        <v>0</v>
      </c>
      <c r="H107" s="339">
        <f>'DC-NAN '!L41/100</f>
        <v>781.40479374999995</v>
      </c>
      <c r="I107" s="339">
        <f>'VL-NAN '!J$28/100</f>
        <v>2104.1964000000003</v>
      </c>
      <c r="J107" s="339">
        <f>'TB-NAN'!M27/100</f>
        <v>1017.2</v>
      </c>
      <c r="K107" s="339">
        <f>'NL-NAN'!K14/100</f>
        <v>1418.4911999999999</v>
      </c>
      <c r="L107" s="339">
        <f>SUM(E107:K107)</f>
        <v>44623.867393749992</v>
      </c>
      <c r="M107" s="339">
        <f>L107*'He so chung'!D$17/100</f>
        <v>6693.5801090624991</v>
      </c>
      <c r="N107" s="339">
        <f>L107+M107</f>
        <v>51317.447502812487</v>
      </c>
      <c r="O107" s="339">
        <f>O111+O115+O119+O121+O123</f>
        <v>1158.625</v>
      </c>
      <c r="P107" s="307"/>
      <c r="Q107" s="307"/>
    </row>
    <row r="108" spans="1:18" s="293" customFormat="1" ht="22.15" customHeight="1">
      <c r="A108" s="474"/>
      <c r="B108" s="478"/>
      <c r="C108" s="468"/>
      <c r="D108" s="338" t="s">
        <v>10</v>
      </c>
      <c r="E108" s="339">
        <f>E111+E116+E119+E121+E123</f>
        <v>44217.834999999999</v>
      </c>
      <c r="F108" s="339"/>
      <c r="G108" s="339">
        <f>G111+G116+G119+G121+G123</f>
        <v>0</v>
      </c>
      <c r="H108" s="339">
        <f>'DC-NAN '!L42/100</f>
        <v>898.6155128124999</v>
      </c>
      <c r="I108" s="339">
        <f>'VL-NAN '!J$28/100</f>
        <v>2104.1964000000003</v>
      </c>
      <c r="J108" s="339">
        <f>'TB-NAN'!O27/100</f>
        <v>1182.97</v>
      </c>
      <c r="K108" s="339">
        <f>'NL-NAN'!M14/100</f>
        <v>1643.0442</v>
      </c>
      <c r="L108" s="339">
        <f>SUM(E108:K108)</f>
        <v>50046.661112812501</v>
      </c>
      <c r="M108" s="339">
        <f>L108*'He so chung'!D$17/100</f>
        <v>7506.9991669218753</v>
      </c>
      <c r="N108" s="339">
        <f>L108+M108</f>
        <v>57553.660279734373</v>
      </c>
      <c r="O108" s="339">
        <f>O111+O116+O119+O121+O123</f>
        <v>1303.5250000000001</v>
      </c>
      <c r="P108" s="296"/>
      <c r="Q108" s="296"/>
    </row>
    <row r="109" spans="1:18" s="293" customFormat="1" ht="22.15" customHeight="1">
      <c r="A109" s="474"/>
      <c r="B109" s="478"/>
      <c r="C109" s="468"/>
      <c r="D109" s="338" t="s">
        <v>11</v>
      </c>
      <c r="E109" s="339">
        <f>E111+E117+E119+E121+E123</f>
        <v>49874.284999999996</v>
      </c>
      <c r="F109" s="339"/>
      <c r="G109" s="339">
        <f>G111+G117+G119+G121+G123</f>
        <v>0</v>
      </c>
      <c r="H109" s="339">
        <f>'DC-NAN '!L43/100</f>
        <v>1031.4543277499999</v>
      </c>
      <c r="I109" s="339">
        <f>'VL-NAN '!J$28/100</f>
        <v>2104.1964000000003</v>
      </c>
      <c r="J109" s="339">
        <f>'TB-NAN'!Q27/100</f>
        <v>1467.36</v>
      </c>
      <c r="K109" s="339">
        <f>'NL-NAN'!O14/100</f>
        <v>2033.4089999999999</v>
      </c>
      <c r="L109" s="339">
        <f>SUM(E109:K109)</f>
        <v>56510.704727749995</v>
      </c>
      <c r="M109" s="339">
        <f>L109*'He so chung'!D$17/100</f>
        <v>8476.6057091624989</v>
      </c>
      <c r="N109" s="339">
        <f>L109+M109</f>
        <v>64987.310436912492</v>
      </c>
      <c r="O109" s="339">
        <f>O111+O117+O119+O121+O123</f>
        <v>1470.2750000000001</v>
      </c>
      <c r="P109" s="296"/>
      <c r="Q109" s="296"/>
    </row>
    <row r="110" spans="1:18" s="293" customFormat="1" ht="21" customHeight="1">
      <c r="A110" s="335"/>
      <c r="B110" s="337"/>
      <c r="C110" s="337"/>
      <c r="D110" s="335"/>
      <c r="E110" s="337"/>
      <c r="F110" s="337"/>
      <c r="G110" s="337"/>
      <c r="H110" s="340"/>
      <c r="I110" s="337"/>
      <c r="J110" s="337"/>
      <c r="K110" s="337"/>
      <c r="L110" s="337"/>
      <c r="M110" s="341"/>
      <c r="N110" s="337"/>
      <c r="O110" s="337"/>
      <c r="P110" s="308">
        <f>'[1]He so chung'!$D$22</f>
        <v>5000</v>
      </c>
      <c r="Q110" s="308">
        <f>'[1]He so chung'!$D$23</f>
        <v>750</v>
      </c>
    </row>
    <row r="111" spans="1:18" s="293" customFormat="1" ht="21" customHeight="1">
      <c r="A111" s="342">
        <v>1</v>
      </c>
      <c r="B111" s="343" t="s">
        <v>315</v>
      </c>
      <c r="C111" s="342" t="s">
        <v>162</v>
      </c>
      <c r="D111" s="344" t="s">
        <v>295</v>
      </c>
      <c r="E111" s="345">
        <f>'NC-NAN '!K6/100</f>
        <v>780.2</v>
      </c>
      <c r="F111" s="345"/>
      <c r="G111" s="345">
        <f>$Q$1*10*P111</f>
        <v>0</v>
      </c>
      <c r="H111" s="345"/>
      <c r="I111" s="345"/>
      <c r="J111" s="345"/>
      <c r="K111" s="345"/>
      <c r="L111" s="345"/>
      <c r="M111" s="345"/>
      <c r="N111" s="346"/>
      <c r="O111" s="345">
        <f>P111+Q111</f>
        <v>23</v>
      </c>
      <c r="P111" s="309">
        <f>P110*R111</f>
        <v>20</v>
      </c>
      <c r="Q111" s="309">
        <f>Q110*R111</f>
        <v>3</v>
      </c>
      <c r="R111" s="314">
        <f>'[1]NC-NAN '!J6/100</f>
        <v>4.0000000000000001E-3</v>
      </c>
    </row>
    <row r="112" spans="1:18" s="293" customFormat="1" ht="21" customHeight="1">
      <c r="A112" s="342"/>
      <c r="B112" s="354"/>
      <c r="C112" s="342"/>
      <c r="D112" s="342"/>
      <c r="E112" s="345"/>
      <c r="F112" s="345"/>
      <c r="G112" s="345">
        <f t="shared" ref="G112:G123" si="4">$Q$1*10*P112</f>
        <v>0</v>
      </c>
      <c r="H112" s="345"/>
      <c r="I112" s="345"/>
      <c r="J112" s="345"/>
      <c r="K112" s="345"/>
      <c r="L112" s="345"/>
      <c r="M112" s="345"/>
      <c r="N112" s="346"/>
      <c r="O112" s="345"/>
      <c r="P112" s="309"/>
      <c r="Q112" s="309"/>
      <c r="R112" s="314"/>
    </row>
    <row r="113" spans="1:20" s="293" customFormat="1" ht="21" customHeight="1">
      <c r="A113" s="342">
        <v>2</v>
      </c>
      <c r="B113" s="343" t="s">
        <v>409</v>
      </c>
      <c r="C113" s="342" t="s">
        <v>162</v>
      </c>
      <c r="D113" s="342">
        <v>1</v>
      </c>
      <c r="E113" s="345">
        <f>'NC-NAN '!K7/100</f>
        <v>24771.35</v>
      </c>
      <c r="F113" s="345"/>
      <c r="G113" s="345">
        <f t="shared" si="4"/>
        <v>0</v>
      </c>
      <c r="H113" s="345"/>
      <c r="I113" s="345"/>
      <c r="J113" s="345"/>
      <c r="K113" s="345"/>
      <c r="L113" s="345"/>
      <c r="M113" s="345"/>
      <c r="N113" s="346"/>
      <c r="O113" s="345">
        <f>P113+Q113</f>
        <v>730.25</v>
      </c>
      <c r="P113" s="309">
        <f>P110*R113</f>
        <v>635</v>
      </c>
      <c r="Q113" s="309">
        <f>Q110*R113</f>
        <v>95.25</v>
      </c>
      <c r="R113" s="314">
        <f>'[1]NC-NAN '!J7/100</f>
        <v>0.127</v>
      </c>
    </row>
    <row r="114" spans="1:20" s="293" customFormat="1" ht="21" customHeight="1">
      <c r="A114" s="342"/>
      <c r="B114" s="343"/>
      <c r="C114" s="342"/>
      <c r="D114" s="342">
        <v>2</v>
      </c>
      <c r="E114" s="345">
        <f>'NC-NAN '!K8/100</f>
        <v>28496.805</v>
      </c>
      <c r="F114" s="345"/>
      <c r="G114" s="345">
        <f t="shared" si="4"/>
        <v>0</v>
      </c>
      <c r="H114" s="345"/>
      <c r="I114" s="345"/>
      <c r="J114" s="345"/>
      <c r="K114" s="345"/>
      <c r="L114" s="345"/>
      <c r="M114" s="345"/>
      <c r="N114" s="346"/>
      <c r="O114" s="345">
        <f>P114+Q114</f>
        <v>840.07500000000005</v>
      </c>
      <c r="P114" s="309">
        <f>P110*R114</f>
        <v>730.5</v>
      </c>
      <c r="Q114" s="309">
        <f>Q110*R114</f>
        <v>109.575</v>
      </c>
      <c r="R114" s="314">
        <f>'[1]NC-NAN '!J8/100</f>
        <v>0.14610000000000001</v>
      </c>
    </row>
    <row r="115" spans="1:20" s="293" customFormat="1" ht="21" customHeight="1">
      <c r="A115" s="342"/>
      <c r="B115" s="343"/>
      <c r="C115" s="342"/>
      <c r="D115" s="342">
        <v>3</v>
      </c>
      <c r="E115" s="345">
        <f>'NC-NAN '!K9/100</f>
        <v>32768.400000000001</v>
      </c>
      <c r="F115" s="345"/>
      <c r="G115" s="345">
        <f t="shared" si="4"/>
        <v>0</v>
      </c>
      <c r="H115" s="345"/>
      <c r="I115" s="345"/>
      <c r="J115" s="345"/>
      <c r="K115" s="345"/>
      <c r="L115" s="345"/>
      <c r="M115" s="345"/>
      <c r="N115" s="346"/>
      <c r="O115" s="345">
        <f>P115+Q115</f>
        <v>966</v>
      </c>
      <c r="P115" s="309">
        <f>P110*R115</f>
        <v>840</v>
      </c>
      <c r="Q115" s="309">
        <f>Q110*R115</f>
        <v>126.00000000000001</v>
      </c>
      <c r="R115" s="314">
        <f>'[1]NC-NAN '!J9/100</f>
        <v>0.16800000000000001</v>
      </c>
    </row>
    <row r="116" spans="1:20" s="293" customFormat="1" ht="21" customHeight="1">
      <c r="A116" s="342"/>
      <c r="B116" s="343"/>
      <c r="C116" s="342"/>
      <c r="D116" s="342">
        <v>4</v>
      </c>
      <c r="E116" s="345">
        <f>'NC-NAN '!K10/100</f>
        <v>37683.660000000003</v>
      </c>
      <c r="F116" s="345"/>
      <c r="G116" s="345">
        <f t="shared" si="4"/>
        <v>0</v>
      </c>
      <c r="H116" s="345"/>
      <c r="I116" s="345"/>
      <c r="J116" s="345"/>
      <c r="K116" s="345"/>
      <c r="L116" s="345"/>
      <c r="M116" s="345"/>
      <c r="N116" s="346"/>
      <c r="O116" s="345">
        <f>P116+Q116</f>
        <v>1110.9000000000001</v>
      </c>
      <c r="P116" s="309">
        <f>P110*R116</f>
        <v>966</v>
      </c>
      <c r="Q116" s="309">
        <f>Q110*R116</f>
        <v>144.9</v>
      </c>
      <c r="R116" s="314">
        <f>'[1]NC-NAN '!J10/100</f>
        <v>0.19320000000000001</v>
      </c>
    </row>
    <row r="117" spans="1:20" s="293" customFormat="1" ht="21" customHeight="1">
      <c r="A117" s="342"/>
      <c r="B117" s="343"/>
      <c r="C117" s="342"/>
      <c r="D117" s="342">
        <v>5</v>
      </c>
      <c r="E117" s="345">
        <f>'NC-NAN '!K11/100</f>
        <v>43340.11</v>
      </c>
      <c r="F117" s="345"/>
      <c r="G117" s="345">
        <f t="shared" si="4"/>
        <v>0</v>
      </c>
      <c r="H117" s="345"/>
      <c r="I117" s="345"/>
      <c r="J117" s="345"/>
      <c r="K117" s="345"/>
      <c r="L117" s="345"/>
      <c r="M117" s="345"/>
      <c r="N117" s="346"/>
      <c r="O117" s="345">
        <f>P117+Q117</f>
        <v>1277.6500000000001</v>
      </c>
      <c r="P117" s="309">
        <f>P110*R117</f>
        <v>1111</v>
      </c>
      <c r="Q117" s="309">
        <f>Q110*R117</f>
        <v>166.64999999999998</v>
      </c>
      <c r="R117" s="314">
        <f>'[1]NC-NAN '!J11/100</f>
        <v>0.22219999999999998</v>
      </c>
    </row>
    <row r="118" spans="1:20" s="293" customFormat="1" ht="21" customHeight="1">
      <c r="A118" s="342"/>
      <c r="B118" s="343"/>
      <c r="C118" s="342"/>
      <c r="D118" s="342"/>
      <c r="E118" s="345"/>
      <c r="F118" s="345"/>
      <c r="G118" s="345">
        <f t="shared" si="4"/>
        <v>0</v>
      </c>
      <c r="H118" s="345"/>
      <c r="I118" s="345"/>
      <c r="J118" s="345"/>
      <c r="K118" s="345"/>
      <c r="L118" s="345"/>
      <c r="M118" s="345"/>
      <c r="N118" s="346"/>
      <c r="O118" s="345"/>
      <c r="P118" s="309"/>
      <c r="Q118" s="309"/>
      <c r="R118" s="314"/>
    </row>
    <row r="119" spans="1:20" s="293" customFormat="1" ht="21" customHeight="1">
      <c r="A119" s="342">
        <v>3</v>
      </c>
      <c r="B119" s="343" t="s">
        <v>312</v>
      </c>
      <c r="C119" s="342" t="s">
        <v>162</v>
      </c>
      <c r="D119" s="344" t="s">
        <v>295</v>
      </c>
      <c r="E119" s="345">
        <f>'NC-NAN '!K12/100</f>
        <v>1326.34</v>
      </c>
      <c r="F119" s="345"/>
      <c r="G119" s="345">
        <f t="shared" si="4"/>
        <v>0</v>
      </c>
      <c r="H119" s="345"/>
      <c r="I119" s="345"/>
      <c r="J119" s="345"/>
      <c r="K119" s="345"/>
      <c r="L119" s="345"/>
      <c r="M119" s="345"/>
      <c r="N119" s="346"/>
      <c r="O119" s="345">
        <f>P119+Q119</f>
        <v>39.1</v>
      </c>
      <c r="P119" s="309">
        <f>P110*R119</f>
        <v>34</v>
      </c>
      <c r="Q119" s="309">
        <f>Q110*R119</f>
        <v>5.1000000000000005</v>
      </c>
      <c r="R119" s="314">
        <f>'[1]NC-NAN '!J12/100</f>
        <v>6.8000000000000005E-3</v>
      </c>
    </row>
    <row r="120" spans="1:20" s="293" customFormat="1" ht="21" customHeight="1">
      <c r="A120" s="342"/>
      <c r="B120" s="343"/>
      <c r="C120" s="342"/>
      <c r="D120" s="342"/>
      <c r="E120" s="345"/>
      <c r="F120" s="345"/>
      <c r="G120" s="345">
        <f t="shared" si="4"/>
        <v>0</v>
      </c>
      <c r="H120" s="345"/>
      <c r="I120" s="345"/>
      <c r="J120" s="345"/>
      <c r="K120" s="345"/>
      <c r="L120" s="345"/>
      <c r="M120" s="345"/>
      <c r="N120" s="346"/>
      <c r="O120" s="345"/>
      <c r="P120" s="309"/>
      <c r="Q120" s="309"/>
      <c r="R120" s="314"/>
    </row>
    <row r="121" spans="1:20" s="293" customFormat="1" ht="21" customHeight="1">
      <c r="A121" s="342">
        <v>4</v>
      </c>
      <c r="B121" s="343" t="s">
        <v>306</v>
      </c>
      <c r="C121" s="342" t="s">
        <v>162</v>
      </c>
      <c r="D121" s="344" t="s">
        <v>295</v>
      </c>
      <c r="E121" s="345">
        <f>'NC-NAN '!K14/100</f>
        <v>1950.5</v>
      </c>
      <c r="F121" s="345"/>
      <c r="G121" s="345">
        <f t="shared" si="4"/>
        <v>0</v>
      </c>
      <c r="H121" s="345"/>
      <c r="I121" s="345"/>
      <c r="J121" s="345"/>
      <c r="K121" s="345"/>
      <c r="L121" s="345"/>
      <c r="M121" s="345"/>
      <c r="N121" s="346"/>
      <c r="O121" s="345">
        <f>P121+Q121</f>
        <v>57.5</v>
      </c>
      <c r="P121" s="309">
        <f>P110*R121</f>
        <v>50</v>
      </c>
      <c r="Q121" s="309">
        <f>Q110*R121</f>
        <v>7.5</v>
      </c>
      <c r="R121" s="314">
        <f>'[1]NC-NAN '!H14/100</f>
        <v>0.01</v>
      </c>
    </row>
    <row r="122" spans="1:20" s="293" customFormat="1" ht="21" customHeight="1">
      <c r="A122" s="342"/>
      <c r="B122" s="343"/>
      <c r="C122" s="343"/>
      <c r="D122" s="343"/>
      <c r="E122" s="345"/>
      <c r="F122" s="345"/>
      <c r="G122" s="345">
        <f t="shared" si="4"/>
        <v>0</v>
      </c>
      <c r="H122" s="345"/>
      <c r="I122" s="345"/>
      <c r="J122" s="345"/>
      <c r="K122" s="345"/>
      <c r="L122" s="345"/>
      <c r="M122" s="345"/>
      <c r="N122" s="346"/>
      <c r="O122" s="345"/>
      <c r="P122" s="309"/>
      <c r="Q122" s="309"/>
      <c r="R122" s="314"/>
    </row>
    <row r="123" spans="1:20" s="293" customFormat="1" ht="21" customHeight="1">
      <c r="A123" s="342">
        <v>5</v>
      </c>
      <c r="B123" s="343" t="s">
        <v>313</v>
      </c>
      <c r="C123" s="342" t="s">
        <v>162</v>
      </c>
      <c r="D123" s="344" t="s">
        <v>295</v>
      </c>
      <c r="E123" s="345">
        <f>'NC-NAN '!K16/100</f>
        <v>2477.1350000000002</v>
      </c>
      <c r="F123" s="345"/>
      <c r="G123" s="345">
        <f t="shared" si="4"/>
        <v>0</v>
      </c>
      <c r="H123" s="345"/>
      <c r="I123" s="345"/>
      <c r="J123" s="345"/>
      <c r="K123" s="345"/>
      <c r="L123" s="345"/>
      <c r="M123" s="345"/>
      <c r="N123" s="346"/>
      <c r="O123" s="345">
        <f>P123+Q123</f>
        <v>73.025000000000006</v>
      </c>
      <c r="P123" s="309">
        <f>P110*R123</f>
        <v>63.5</v>
      </c>
      <c r="Q123" s="309">
        <f>Q110*R123</f>
        <v>9.5250000000000004</v>
      </c>
      <c r="R123" s="314">
        <f>'[1]NC-NAN '!J16/100</f>
        <v>1.2699999999999999E-2</v>
      </c>
    </row>
    <row r="124" spans="1:20" s="293" customFormat="1" ht="21" customHeight="1">
      <c r="A124" s="342"/>
      <c r="B124" s="343"/>
      <c r="C124" s="342"/>
      <c r="D124" s="344"/>
      <c r="E124" s="345"/>
      <c r="F124" s="345"/>
      <c r="G124" s="345"/>
      <c r="H124" s="345"/>
      <c r="I124" s="345"/>
      <c r="J124" s="345"/>
      <c r="K124" s="345"/>
      <c r="L124" s="345"/>
      <c r="M124" s="345"/>
      <c r="N124" s="346"/>
      <c r="O124" s="346"/>
      <c r="P124" s="309"/>
      <c r="Q124" s="309"/>
    </row>
    <row r="125" spans="1:20" s="211" customFormat="1" ht="20.45" customHeight="1">
      <c r="A125" s="338" t="s">
        <v>3</v>
      </c>
      <c r="B125" s="347" t="s">
        <v>468</v>
      </c>
      <c r="C125" s="336"/>
      <c r="D125" s="338"/>
      <c r="E125" s="346"/>
      <c r="F125" s="346"/>
      <c r="G125" s="346"/>
      <c r="H125" s="346"/>
      <c r="I125" s="346"/>
      <c r="J125" s="346"/>
      <c r="K125" s="346"/>
      <c r="L125" s="346"/>
      <c r="M125" s="346"/>
      <c r="N125" s="346"/>
      <c r="O125" s="346"/>
      <c r="P125" s="309"/>
      <c r="Q125" s="309"/>
    </row>
    <row r="126" spans="1:20" s="211" customFormat="1" ht="20.45" customHeight="1">
      <c r="A126" s="336">
        <v>1</v>
      </c>
      <c r="B126" s="347" t="s">
        <v>410</v>
      </c>
      <c r="C126" s="336" t="s">
        <v>94</v>
      </c>
      <c r="D126" s="338" t="s">
        <v>295</v>
      </c>
      <c r="E126" s="346">
        <f>'NC-NAN '!K19</f>
        <v>193362.5</v>
      </c>
      <c r="F126" s="346"/>
      <c r="G126" s="346">
        <f>$Q$1*10*P126</f>
        <v>0</v>
      </c>
      <c r="H126" s="346">
        <f>'DC-VL-TB xacdinhtoado'!H$44*0.5</f>
        <v>4413.0568910256416</v>
      </c>
      <c r="I126" s="346">
        <f>'DC-VL-TB xacdinhtoado'!I$44*0.75</f>
        <v>7767.9000000000005</v>
      </c>
      <c r="J126" s="346">
        <f>'DC-VL-TB xacdinhtoado'!J$44*0.5</f>
        <v>25680</v>
      </c>
      <c r="K126" s="346">
        <f>'[1]DC-VL-TB xacdinhtoado'!K$44*0.5</f>
        <v>0</v>
      </c>
      <c r="L126" s="346">
        <f>SUM(E126:K126)</f>
        <v>231223.45689102565</v>
      </c>
      <c r="M126" s="346">
        <f>L126*'He so chung'!D$17/100</f>
        <v>34683.518533653849</v>
      </c>
      <c r="N126" s="346">
        <f>L126+M126</f>
        <v>265906.97542467952</v>
      </c>
      <c r="O126" s="346">
        <f>P126+Q126</f>
        <v>11500</v>
      </c>
      <c r="P126" s="309">
        <f>P110*R126</f>
        <v>10000</v>
      </c>
      <c r="Q126" s="309">
        <f>Q110*R126</f>
        <v>1500</v>
      </c>
      <c r="R126" s="212">
        <f>'[1]NC-NAN '!J19</f>
        <v>2</v>
      </c>
    </row>
    <row r="127" spans="1:20" s="211" customFormat="1" ht="20.45" customHeight="1">
      <c r="A127" s="336"/>
      <c r="B127" s="347"/>
      <c r="C127" s="336"/>
      <c r="D127" s="338"/>
      <c r="E127" s="346"/>
      <c r="F127" s="346"/>
      <c r="G127" s="346"/>
      <c r="H127" s="346"/>
      <c r="I127" s="346"/>
      <c r="J127" s="346"/>
      <c r="K127" s="346"/>
      <c r="L127" s="346"/>
      <c r="M127" s="346"/>
      <c r="N127" s="346"/>
      <c r="O127" s="346"/>
      <c r="P127" s="309"/>
      <c r="Q127" s="309"/>
    </row>
    <row r="128" spans="1:20" s="211" customFormat="1" ht="20.45" customHeight="1">
      <c r="A128" s="478">
        <v>2</v>
      </c>
      <c r="B128" s="468" t="s">
        <v>308</v>
      </c>
      <c r="C128" s="478" t="s">
        <v>162</v>
      </c>
      <c r="D128" s="338" t="s">
        <v>7</v>
      </c>
      <c r="E128" s="346">
        <f>E134+E140+E142+E144+E146</f>
        <v>14082.61</v>
      </c>
      <c r="F128" s="346"/>
      <c r="G128" s="346">
        <f>G134+G140+G142+G144+G146</f>
        <v>0</v>
      </c>
      <c r="H128" s="346">
        <f>'DC-NAN '!T39/100</f>
        <v>223.18167935897441</v>
      </c>
      <c r="I128" s="346">
        <f>'VL-NAN '!R$28/100</f>
        <v>1682.5644</v>
      </c>
      <c r="J128" s="346">
        <f>'TB-NAN'!I67/100</f>
        <v>258.19599999999997</v>
      </c>
      <c r="K128" s="346">
        <f>'NL-NAN'!G28/100</f>
        <v>256.41000000000003</v>
      </c>
      <c r="L128" s="346">
        <f>SUM(E128:K128)</f>
        <v>16502.962079358975</v>
      </c>
      <c r="M128" s="346">
        <f>L128*'He so chung'!D$17/100</f>
        <v>2475.444311903846</v>
      </c>
      <c r="N128" s="346">
        <f>L128+M128</f>
        <v>18978.406391262819</v>
      </c>
      <c r="O128" s="346">
        <f>O134+O140+O142+O144+O146</f>
        <v>415.15000000000009</v>
      </c>
      <c r="P128" s="309"/>
      <c r="Q128" s="309"/>
      <c r="T128" s="281"/>
    </row>
    <row r="129" spans="1:20" s="211" customFormat="1" ht="20.45" customHeight="1">
      <c r="A129" s="478"/>
      <c r="B129" s="468"/>
      <c r="C129" s="478"/>
      <c r="D129" s="338" t="s">
        <v>8</v>
      </c>
      <c r="E129" s="346">
        <f>E135+E140+E142+E144+E146</f>
        <v>15057.86</v>
      </c>
      <c r="F129" s="346"/>
      <c r="G129" s="346">
        <f>G135+G140+G142+G144+G146</f>
        <v>0</v>
      </c>
      <c r="H129" s="346">
        <f>'DC-NAN '!T40/100</f>
        <v>251.07938927884621</v>
      </c>
      <c r="I129" s="346">
        <f>'VL-NAN '!R$28/100</f>
        <v>1682.5644</v>
      </c>
      <c r="J129" s="346">
        <f>'TB-NAN'!K67/100</f>
        <v>278.94800000000004</v>
      </c>
      <c r="K129" s="346">
        <f>'NL-NAN'!I28/100</f>
        <v>279.72000000000003</v>
      </c>
      <c r="L129" s="346">
        <f>SUM(E129:K129)</f>
        <v>17550.171789278847</v>
      </c>
      <c r="M129" s="346">
        <f>L129*'He so chung'!D$17/100</f>
        <v>2632.5257683918271</v>
      </c>
      <c r="N129" s="346">
        <f>L129+M129</f>
        <v>20182.697557670675</v>
      </c>
      <c r="O129" s="346">
        <f>O135+O140+O142+O144+O146</f>
        <v>443.9</v>
      </c>
      <c r="P129" s="309"/>
      <c r="Q129" s="309"/>
    </row>
    <row r="130" spans="1:20" s="211" customFormat="1" ht="20.45" customHeight="1">
      <c r="A130" s="478"/>
      <c r="B130" s="468"/>
      <c r="C130" s="478"/>
      <c r="D130" s="338" t="s">
        <v>9</v>
      </c>
      <c r="E130" s="346">
        <f>E136+E140+E142+E144+E146</f>
        <v>16033.11</v>
      </c>
      <c r="F130" s="346"/>
      <c r="G130" s="346">
        <f>G136+G140+G142+G144+G146</f>
        <v>0</v>
      </c>
      <c r="H130" s="346">
        <f>'DC-NAN '!T41/100</f>
        <v>278.97709919871801</v>
      </c>
      <c r="I130" s="346">
        <f>'VL-NAN '!R$28/100</f>
        <v>1682.5644</v>
      </c>
      <c r="J130" s="346">
        <f>'TB-NAN'!M67/100</f>
        <v>304.31</v>
      </c>
      <c r="K130" s="346">
        <f>'NL-NAN'!K28/100</f>
        <v>309.24599999999998</v>
      </c>
      <c r="L130" s="346">
        <f>SUM(E130:K130)</f>
        <v>18608.207499198721</v>
      </c>
      <c r="M130" s="346">
        <f>L130*'He so chung'!D$17/100</f>
        <v>2791.2311248798082</v>
      </c>
      <c r="N130" s="346">
        <f>L130+M130</f>
        <v>21399.438624078528</v>
      </c>
      <c r="O130" s="346">
        <f>O136+O140+O142+O144+O146</f>
        <v>472.65</v>
      </c>
      <c r="P130" s="309"/>
      <c r="Q130" s="309"/>
    </row>
    <row r="131" spans="1:20" s="211" customFormat="1" ht="20.45" customHeight="1">
      <c r="A131" s="478"/>
      <c r="B131" s="468"/>
      <c r="C131" s="478"/>
      <c r="D131" s="338" t="s">
        <v>10</v>
      </c>
      <c r="E131" s="346">
        <f>E137+E140+E142+E144+E146</f>
        <v>17008.36</v>
      </c>
      <c r="F131" s="346"/>
      <c r="G131" s="346">
        <f>G137+G140+G142+G144+G146</f>
        <v>0</v>
      </c>
      <c r="H131" s="346">
        <f>'DC-NAN '!T42/100</f>
        <v>306.87480911858978</v>
      </c>
      <c r="I131" s="346">
        <f>'VL-NAN '!R$28/100</f>
        <v>1682.5644</v>
      </c>
      <c r="J131" s="346">
        <f>'TB-NAN'!O67/100</f>
        <v>329.67200000000003</v>
      </c>
      <c r="K131" s="346">
        <f>'NL-NAN'!M28/100</f>
        <v>338.77200000000005</v>
      </c>
      <c r="L131" s="346">
        <f>SUM(E131:K131)</f>
        <v>19666.243209118587</v>
      </c>
      <c r="M131" s="346">
        <f>L131*'He so chung'!D$17/100</f>
        <v>2949.936481367788</v>
      </c>
      <c r="N131" s="346">
        <f>L131+M131</f>
        <v>22616.179690486377</v>
      </c>
      <c r="O131" s="346">
        <f>O137+O140+O142+O144+O146</f>
        <v>501.4</v>
      </c>
      <c r="P131" s="309"/>
      <c r="Q131" s="309"/>
    </row>
    <row r="132" spans="1:20" s="211" customFormat="1" ht="20.45" customHeight="1">
      <c r="A132" s="478"/>
      <c r="B132" s="468"/>
      <c r="C132" s="478"/>
      <c r="D132" s="338" t="s">
        <v>11</v>
      </c>
      <c r="E132" s="346">
        <f>E138+E140+E142+E144+E146</f>
        <v>18471.235000000001</v>
      </c>
      <c r="F132" s="346"/>
      <c r="G132" s="346">
        <f>G138+G140+G142+G144+G146</f>
        <v>0</v>
      </c>
      <c r="H132" s="346">
        <f>'DC-NAN '!T43/100</f>
        <v>362.67022895833338</v>
      </c>
      <c r="I132" s="346">
        <f>'VL-NAN '!R$28/100</f>
        <v>1682.5644</v>
      </c>
      <c r="J132" s="346">
        <f>'TB-NAN'!Q67/100</f>
        <v>343.94400000000002</v>
      </c>
      <c r="K132" s="346">
        <f>'NL-NAN'!O28/100</f>
        <v>358.19700000000006</v>
      </c>
      <c r="L132" s="346">
        <f>SUM(E132:K132)</f>
        <v>21218.610628958333</v>
      </c>
      <c r="M132" s="346">
        <f>L132*'He so chung'!D$17/100</f>
        <v>3182.7915943437501</v>
      </c>
      <c r="N132" s="346">
        <f>L132+M132</f>
        <v>24401.402223302084</v>
      </c>
      <c r="O132" s="346">
        <f>O138+O140+O142+O144+O146</f>
        <v>544.52499999999998</v>
      </c>
      <c r="P132" s="309"/>
      <c r="Q132" s="309"/>
    </row>
    <row r="133" spans="1:20" s="293" customFormat="1" ht="20.45" customHeight="1">
      <c r="A133" s="342"/>
      <c r="B133" s="343"/>
      <c r="C133" s="342"/>
      <c r="D133" s="344"/>
      <c r="E133" s="345"/>
      <c r="F133" s="345"/>
      <c r="G133" s="345"/>
      <c r="H133" s="345"/>
      <c r="I133" s="345"/>
      <c r="J133" s="345"/>
      <c r="K133" s="345"/>
      <c r="L133" s="345"/>
      <c r="M133" s="345"/>
      <c r="N133" s="346"/>
      <c r="O133" s="346"/>
      <c r="P133" s="309"/>
      <c r="Q133" s="309"/>
    </row>
    <row r="134" spans="1:20" s="293" customFormat="1" ht="20.45" customHeight="1">
      <c r="A134" s="342" t="s">
        <v>86</v>
      </c>
      <c r="B134" s="343" t="s">
        <v>309</v>
      </c>
      <c r="C134" s="342" t="s">
        <v>162</v>
      </c>
      <c r="D134" s="342">
        <v>1</v>
      </c>
      <c r="E134" s="345">
        <f>'NC-NAN '!K21/100</f>
        <v>6826.75</v>
      </c>
      <c r="F134" s="345"/>
      <c r="G134" s="345">
        <f>$Q$1*10*P134</f>
        <v>0</v>
      </c>
      <c r="H134" s="345"/>
      <c r="I134" s="345"/>
      <c r="J134" s="345"/>
      <c r="K134" s="345"/>
      <c r="L134" s="345"/>
      <c r="M134" s="345"/>
      <c r="N134" s="346"/>
      <c r="O134" s="345">
        <f>P134+Q134</f>
        <v>201.25000000000003</v>
      </c>
      <c r="P134" s="309">
        <f>P110*R134</f>
        <v>175.00000000000003</v>
      </c>
      <c r="Q134" s="309">
        <f>Q110*R134</f>
        <v>26.250000000000004</v>
      </c>
      <c r="R134" s="314">
        <f>'[1]NC-NAN '!J21/100</f>
        <v>3.5000000000000003E-2</v>
      </c>
      <c r="T134" s="311"/>
    </row>
    <row r="135" spans="1:20" s="293" customFormat="1" ht="20.45" customHeight="1">
      <c r="A135" s="342"/>
      <c r="B135" s="343"/>
      <c r="C135" s="342"/>
      <c r="D135" s="342">
        <v>2</v>
      </c>
      <c r="E135" s="345">
        <f>'NC-NAN '!K22/100</f>
        <v>7802</v>
      </c>
      <c r="F135" s="345"/>
      <c r="G135" s="345">
        <f>$Q$1*10*P135</f>
        <v>0</v>
      </c>
      <c r="H135" s="345"/>
      <c r="I135" s="345"/>
      <c r="J135" s="345"/>
      <c r="K135" s="345"/>
      <c r="L135" s="345"/>
      <c r="M135" s="345"/>
      <c r="N135" s="346"/>
      <c r="O135" s="345">
        <f>P135+Q135</f>
        <v>230</v>
      </c>
      <c r="P135" s="309">
        <f>P110*R135</f>
        <v>200</v>
      </c>
      <c r="Q135" s="309">
        <f>Q110*R135</f>
        <v>30</v>
      </c>
      <c r="R135" s="314">
        <f>'[1]NC-NAN '!J22/100</f>
        <v>0.04</v>
      </c>
      <c r="T135" s="311"/>
    </row>
    <row r="136" spans="1:20" s="293" customFormat="1" ht="20.45" customHeight="1">
      <c r="A136" s="342"/>
      <c r="B136" s="343"/>
      <c r="C136" s="342"/>
      <c r="D136" s="342">
        <v>3</v>
      </c>
      <c r="E136" s="345">
        <f>'NC-NAN '!K23/100</f>
        <v>8777.25</v>
      </c>
      <c r="F136" s="345"/>
      <c r="G136" s="345">
        <f>$Q$1*10*P136</f>
        <v>0</v>
      </c>
      <c r="H136" s="345"/>
      <c r="I136" s="345"/>
      <c r="J136" s="345"/>
      <c r="K136" s="345"/>
      <c r="L136" s="345"/>
      <c r="M136" s="345"/>
      <c r="N136" s="346"/>
      <c r="O136" s="345">
        <f>P136+Q136</f>
        <v>258.75</v>
      </c>
      <c r="P136" s="309">
        <f>P110*R136</f>
        <v>225</v>
      </c>
      <c r="Q136" s="309">
        <f>Q110*R136</f>
        <v>33.75</v>
      </c>
      <c r="R136" s="314">
        <f>'[1]NC-NAN '!J23/100</f>
        <v>4.4999999999999998E-2</v>
      </c>
      <c r="T136" s="311"/>
    </row>
    <row r="137" spans="1:20" s="293" customFormat="1" ht="20.45" customHeight="1">
      <c r="A137" s="342"/>
      <c r="B137" s="343"/>
      <c r="C137" s="342"/>
      <c r="D137" s="342">
        <v>4</v>
      </c>
      <c r="E137" s="345">
        <f>'NC-NAN '!K24/100</f>
        <v>9752.5</v>
      </c>
      <c r="F137" s="345"/>
      <c r="G137" s="345">
        <f>$Q$1*10*P137</f>
        <v>0</v>
      </c>
      <c r="H137" s="345"/>
      <c r="I137" s="345"/>
      <c r="J137" s="345"/>
      <c r="K137" s="345"/>
      <c r="L137" s="345"/>
      <c r="M137" s="345"/>
      <c r="N137" s="346"/>
      <c r="O137" s="345">
        <f>P137+Q137</f>
        <v>287.5</v>
      </c>
      <c r="P137" s="309">
        <f>P110*R137</f>
        <v>250</v>
      </c>
      <c r="Q137" s="309">
        <f>Q110*R137</f>
        <v>37.5</v>
      </c>
      <c r="R137" s="314">
        <f>'[1]NC-NAN '!J24/100</f>
        <v>0.05</v>
      </c>
      <c r="T137" s="311"/>
    </row>
    <row r="138" spans="1:20" s="293" customFormat="1" ht="20.45" customHeight="1">
      <c r="A138" s="342"/>
      <c r="B138" s="343"/>
      <c r="C138" s="342"/>
      <c r="D138" s="342">
        <v>5</v>
      </c>
      <c r="E138" s="345">
        <f>'NC-NAN '!K25/100</f>
        <v>11215.375</v>
      </c>
      <c r="F138" s="345"/>
      <c r="G138" s="345">
        <f>$Q$1*10*P138</f>
        <v>0</v>
      </c>
      <c r="H138" s="345"/>
      <c r="I138" s="345"/>
      <c r="J138" s="345"/>
      <c r="K138" s="345"/>
      <c r="L138" s="345"/>
      <c r="M138" s="345"/>
      <c r="N138" s="346"/>
      <c r="O138" s="345">
        <f>P138+Q138</f>
        <v>330.625</v>
      </c>
      <c r="P138" s="309">
        <f>P110*R138</f>
        <v>287.5</v>
      </c>
      <c r="Q138" s="309">
        <f>Q110*R138</f>
        <v>43.125</v>
      </c>
      <c r="R138" s="314">
        <f>'[1]NC-NAN '!J25/100</f>
        <v>5.7500000000000002E-2</v>
      </c>
      <c r="S138" s="311"/>
      <c r="T138" s="311"/>
    </row>
    <row r="139" spans="1:20" s="293" customFormat="1" ht="20.45" customHeight="1">
      <c r="A139" s="342"/>
      <c r="B139" s="343"/>
      <c r="C139" s="342"/>
      <c r="D139" s="344"/>
      <c r="E139" s="345"/>
      <c r="F139" s="345"/>
      <c r="G139" s="345"/>
      <c r="H139" s="345"/>
      <c r="I139" s="345"/>
      <c r="J139" s="345"/>
      <c r="K139" s="345"/>
      <c r="L139" s="345"/>
      <c r="M139" s="345"/>
      <c r="N139" s="346"/>
      <c r="O139" s="345"/>
      <c r="P139" s="309"/>
      <c r="Q139" s="309"/>
    </row>
    <row r="140" spans="1:20" s="293" customFormat="1" ht="20.45" customHeight="1">
      <c r="A140" s="342" t="s">
        <v>87</v>
      </c>
      <c r="B140" s="343" t="s">
        <v>317</v>
      </c>
      <c r="C140" s="342" t="s">
        <v>162</v>
      </c>
      <c r="D140" s="344" t="s">
        <v>295</v>
      </c>
      <c r="E140" s="345">
        <f>'NC-NAN '!K26/100</f>
        <v>1501.885</v>
      </c>
      <c r="F140" s="345"/>
      <c r="G140" s="345">
        <f>$Q$1*10*P140</f>
        <v>0</v>
      </c>
      <c r="H140" s="345"/>
      <c r="I140" s="345"/>
      <c r="J140" s="345"/>
      <c r="K140" s="345"/>
      <c r="L140" s="345"/>
      <c r="M140" s="345"/>
      <c r="N140" s="346"/>
      <c r="O140" s="345">
        <f>P140+Q140</f>
        <v>44.274999999999999</v>
      </c>
      <c r="P140" s="309">
        <f>P110*R140</f>
        <v>38.5</v>
      </c>
      <c r="Q140" s="309">
        <f>Q110*R140</f>
        <v>5.7750000000000004</v>
      </c>
      <c r="R140" s="314">
        <f>'[1]NC-NAN '!J26/100</f>
        <v>7.7000000000000002E-3</v>
      </c>
    </row>
    <row r="141" spans="1:20" s="293" customFormat="1" ht="20.45" customHeight="1">
      <c r="A141" s="342"/>
      <c r="B141" s="343"/>
      <c r="C141" s="342"/>
      <c r="D141" s="344"/>
      <c r="E141" s="345"/>
      <c r="F141" s="345"/>
      <c r="G141" s="345"/>
      <c r="H141" s="345"/>
      <c r="I141" s="345"/>
      <c r="J141" s="345"/>
      <c r="K141" s="345"/>
      <c r="L141" s="345"/>
      <c r="M141" s="345"/>
      <c r="N141" s="346"/>
      <c r="O141" s="345"/>
      <c r="P141" s="309"/>
      <c r="Q141" s="309"/>
      <c r="R141" s="314"/>
    </row>
    <row r="142" spans="1:20" s="293" customFormat="1" ht="20.45" customHeight="1">
      <c r="A142" s="342" t="s">
        <v>88</v>
      </c>
      <c r="B142" s="343" t="s">
        <v>312</v>
      </c>
      <c r="C142" s="342" t="s">
        <v>162</v>
      </c>
      <c r="D142" s="344" t="s">
        <v>295</v>
      </c>
      <c r="E142" s="345">
        <f>'NC-NAN '!K28/100</f>
        <v>1326.34</v>
      </c>
      <c r="F142" s="345"/>
      <c r="G142" s="345">
        <f>$Q$1*10*P142</f>
        <v>0</v>
      </c>
      <c r="H142" s="345"/>
      <c r="I142" s="345"/>
      <c r="J142" s="345"/>
      <c r="K142" s="345"/>
      <c r="L142" s="345"/>
      <c r="M142" s="345"/>
      <c r="N142" s="346"/>
      <c r="O142" s="345">
        <f>P142+Q142</f>
        <v>39.1</v>
      </c>
      <c r="P142" s="309">
        <f>P110*R142</f>
        <v>34</v>
      </c>
      <c r="Q142" s="309">
        <f>Q110*R142</f>
        <v>5.1000000000000005</v>
      </c>
      <c r="R142" s="314">
        <f>'[1]NC-NAN '!J28/100</f>
        <v>6.8000000000000005E-3</v>
      </c>
    </row>
    <row r="143" spans="1:20" s="293" customFormat="1" ht="20.45" customHeight="1">
      <c r="A143" s="342"/>
      <c r="B143" s="343"/>
      <c r="C143" s="342"/>
      <c r="D143" s="344"/>
      <c r="E143" s="345"/>
      <c r="F143" s="345"/>
      <c r="G143" s="345"/>
      <c r="H143" s="345"/>
      <c r="I143" s="345"/>
      <c r="J143" s="345"/>
      <c r="K143" s="345"/>
      <c r="L143" s="345"/>
      <c r="M143" s="345"/>
      <c r="N143" s="346"/>
      <c r="O143" s="345"/>
      <c r="P143" s="309"/>
      <c r="Q143" s="309"/>
      <c r="R143" s="314"/>
    </row>
    <row r="144" spans="1:20" s="293" customFormat="1" ht="20.45" customHeight="1">
      <c r="A144" s="342" t="s">
        <v>89</v>
      </c>
      <c r="B144" s="343" t="s">
        <v>306</v>
      </c>
      <c r="C144" s="342" t="s">
        <v>162</v>
      </c>
      <c r="D144" s="344" t="s">
        <v>295</v>
      </c>
      <c r="E144" s="345">
        <f>'NC-NAN '!K30/100</f>
        <v>1950.5</v>
      </c>
      <c r="F144" s="345"/>
      <c r="G144" s="345">
        <f>$Q$1*10*P144</f>
        <v>0</v>
      </c>
      <c r="H144" s="345"/>
      <c r="I144" s="345"/>
      <c r="J144" s="345"/>
      <c r="K144" s="345"/>
      <c r="L144" s="345"/>
      <c r="M144" s="345"/>
      <c r="N144" s="346"/>
      <c r="O144" s="345">
        <f>P144+Q144</f>
        <v>57.5</v>
      </c>
      <c r="P144" s="309">
        <f>P110*R144</f>
        <v>50</v>
      </c>
      <c r="Q144" s="309">
        <f>Q110*R144</f>
        <v>7.5</v>
      </c>
      <c r="R144" s="314">
        <f>'[1]NC-NAN '!J30/100</f>
        <v>0.01</v>
      </c>
    </row>
    <row r="145" spans="1:18" s="293" customFormat="1" ht="20.45" customHeight="1">
      <c r="A145" s="342"/>
      <c r="B145" s="343"/>
      <c r="C145" s="343"/>
      <c r="D145" s="343"/>
      <c r="E145" s="345"/>
      <c r="F145" s="345"/>
      <c r="G145" s="345"/>
      <c r="H145" s="345"/>
      <c r="I145" s="345"/>
      <c r="J145" s="345"/>
      <c r="K145" s="345"/>
      <c r="L145" s="345"/>
      <c r="M145" s="345"/>
      <c r="N145" s="346"/>
      <c r="O145" s="345"/>
      <c r="P145" s="309"/>
      <c r="Q145" s="309"/>
      <c r="R145" s="314"/>
    </row>
    <row r="146" spans="1:18" s="293" customFormat="1" ht="20.45" customHeight="1">
      <c r="A146" s="342" t="s">
        <v>90</v>
      </c>
      <c r="B146" s="343" t="s">
        <v>313</v>
      </c>
      <c r="C146" s="342" t="s">
        <v>162</v>
      </c>
      <c r="D146" s="344" t="s">
        <v>295</v>
      </c>
      <c r="E146" s="345">
        <f>'NC-NAN '!K32/100</f>
        <v>2477.1350000000002</v>
      </c>
      <c r="F146" s="345"/>
      <c r="G146" s="345">
        <f>$Q$1*10*P146</f>
        <v>0</v>
      </c>
      <c r="H146" s="345"/>
      <c r="I146" s="345"/>
      <c r="J146" s="345"/>
      <c r="K146" s="345"/>
      <c r="L146" s="345"/>
      <c r="M146" s="345"/>
      <c r="N146" s="346"/>
      <c r="O146" s="345">
        <f>P146+Q146</f>
        <v>73.025000000000006</v>
      </c>
      <c r="P146" s="309">
        <f>P110*R146</f>
        <v>63.5</v>
      </c>
      <c r="Q146" s="309">
        <f>Q110*R146</f>
        <v>9.5250000000000004</v>
      </c>
      <c r="R146" s="314">
        <f>'[1]NC-NAN '!J32/100</f>
        <v>1.2699999999999999E-2</v>
      </c>
    </row>
    <row r="147" spans="1:18" s="293" customFormat="1" ht="20.45" customHeight="1">
      <c r="A147" s="348"/>
      <c r="B147" s="349"/>
      <c r="C147" s="350"/>
      <c r="D147" s="351"/>
      <c r="E147" s="352"/>
      <c r="F147" s="352"/>
      <c r="G147" s="352"/>
      <c r="H147" s="352"/>
      <c r="I147" s="352"/>
      <c r="J147" s="352"/>
      <c r="K147" s="352"/>
      <c r="L147" s="352"/>
      <c r="M147" s="352"/>
      <c r="N147" s="353"/>
      <c r="O147" s="353"/>
      <c r="P147" s="296"/>
      <c r="Q147" s="296"/>
    </row>
    <row r="148" spans="1:18" s="293" customFormat="1" ht="20.25" customHeight="1">
      <c r="A148" s="360"/>
      <c r="B148" s="361" t="s">
        <v>453</v>
      </c>
      <c r="C148" s="362"/>
      <c r="D148" s="360"/>
      <c r="E148" s="363"/>
      <c r="F148" s="363"/>
      <c r="G148" s="363"/>
      <c r="H148" s="363"/>
      <c r="I148" s="363"/>
      <c r="J148" s="363"/>
      <c r="K148" s="363"/>
      <c r="L148" s="363"/>
      <c r="M148" s="363"/>
      <c r="N148" s="363"/>
      <c r="O148" s="363"/>
      <c r="P148" s="296"/>
      <c r="Q148" s="296"/>
    </row>
    <row r="149" spans="1:18" s="293" customFormat="1" ht="20.25" customHeight="1">
      <c r="A149" s="209"/>
      <c r="B149" s="312"/>
      <c r="C149" s="313"/>
      <c r="D149" s="209"/>
      <c r="E149" s="210"/>
      <c r="F149" s="210"/>
      <c r="G149" s="210"/>
      <c r="H149" s="210"/>
      <c r="I149" s="210"/>
      <c r="J149" s="210"/>
      <c r="K149" s="210"/>
      <c r="L149" s="210"/>
      <c r="M149" s="210"/>
      <c r="N149" s="210"/>
      <c r="O149" s="210"/>
      <c r="P149" s="296"/>
      <c r="Q149" s="296"/>
    </row>
    <row r="150" spans="1:18" s="293" customFormat="1" ht="36.6" customHeight="1">
      <c r="A150" s="475" t="s">
        <v>457</v>
      </c>
      <c r="B150" s="475"/>
      <c r="C150" s="475"/>
      <c r="D150" s="475"/>
      <c r="E150" s="475"/>
      <c r="F150" s="475"/>
      <c r="G150" s="475"/>
      <c r="H150" s="475"/>
      <c r="I150" s="475"/>
      <c r="J150" s="475"/>
      <c r="K150" s="475"/>
      <c r="L150" s="475"/>
      <c r="M150" s="475"/>
      <c r="N150" s="475"/>
      <c r="O150" s="359"/>
      <c r="P150" s="291"/>
      <c r="Q150" s="292"/>
    </row>
    <row r="151" spans="1:18" s="293" customFormat="1" ht="16.5" customHeight="1">
      <c r="A151" s="466" t="s">
        <v>505</v>
      </c>
      <c r="B151" s="466"/>
      <c r="C151" s="466"/>
      <c r="D151" s="466"/>
      <c r="E151" s="466"/>
      <c r="F151" s="466"/>
      <c r="G151" s="466"/>
      <c r="H151" s="466"/>
      <c r="I151" s="466"/>
      <c r="J151" s="466"/>
      <c r="K151" s="466"/>
      <c r="L151" s="466"/>
      <c r="M151" s="466"/>
      <c r="N151" s="466"/>
      <c r="O151" s="466"/>
      <c r="P151" s="291"/>
      <c r="Q151" s="292"/>
    </row>
    <row r="152" spans="1:18" s="293" customFormat="1" ht="15.75" customHeight="1">
      <c r="A152" s="355"/>
      <c r="B152" s="356"/>
      <c r="C152" s="357"/>
      <c r="D152" s="358"/>
      <c r="E152" s="357"/>
      <c r="F152" s="357"/>
      <c r="G152" s="357"/>
      <c r="H152" s="357"/>
      <c r="I152" s="357"/>
      <c r="J152" s="357"/>
      <c r="K152" s="357"/>
      <c r="L152" s="357"/>
      <c r="M152" s="297" t="s">
        <v>408</v>
      </c>
      <c r="N152" s="298"/>
      <c r="O152" s="298"/>
      <c r="P152" s="296"/>
      <c r="Q152" s="296"/>
    </row>
    <row r="153" spans="1:18" s="293" customFormat="1" ht="25.9" customHeight="1">
      <c r="A153" s="474" t="s">
        <v>403</v>
      </c>
      <c r="B153" s="468" t="s">
        <v>396</v>
      </c>
      <c r="C153" s="468" t="s">
        <v>405</v>
      </c>
      <c r="D153" s="474" t="s">
        <v>397</v>
      </c>
      <c r="E153" s="468" t="s">
        <v>406</v>
      </c>
      <c r="F153" s="468"/>
      <c r="G153" s="468"/>
      <c r="H153" s="468"/>
      <c r="I153" s="468"/>
      <c r="J153" s="468"/>
      <c r="K153" s="468"/>
      <c r="L153" s="468"/>
      <c r="M153" s="468" t="s">
        <v>407</v>
      </c>
      <c r="N153" s="468" t="s">
        <v>398</v>
      </c>
      <c r="O153" s="468" t="s">
        <v>454</v>
      </c>
      <c r="P153" s="333" t="s">
        <v>417</v>
      </c>
      <c r="Q153" s="300" t="s">
        <v>417</v>
      </c>
      <c r="R153" s="301" t="s">
        <v>418</v>
      </c>
    </row>
    <row r="154" spans="1:18" s="293" customFormat="1" ht="25.9" customHeight="1">
      <c r="A154" s="474"/>
      <c r="B154" s="468"/>
      <c r="C154" s="468"/>
      <c r="D154" s="474"/>
      <c r="E154" s="337" t="s">
        <v>399</v>
      </c>
      <c r="F154" s="337" t="s">
        <v>400</v>
      </c>
      <c r="G154" s="337" t="s">
        <v>416</v>
      </c>
      <c r="H154" s="340" t="s">
        <v>207</v>
      </c>
      <c r="I154" s="337" t="s">
        <v>168</v>
      </c>
      <c r="J154" s="337" t="s">
        <v>263</v>
      </c>
      <c r="K154" s="337" t="s">
        <v>401</v>
      </c>
      <c r="L154" s="337" t="s">
        <v>402</v>
      </c>
      <c r="M154" s="468"/>
      <c r="N154" s="468"/>
      <c r="O154" s="468"/>
      <c r="P154" s="334" t="s">
        <v>421</v>
      </c>
      <c r="Q154" s="305" t="s">
        <v>422</v>
      </c>
      <c r="R154" s="306" t="s">
        <v>423</v>
      </c>
    </row>
    <row r="155" spans="1:18" s="293" customFormat="1" ht="24.6" customHeight="1">
      <c r="A155" s="474" t="s">
        <v>2</v>
      </c>
      <c r="B155" s="479" t="s">
        <v>311</v>
      </c>
      <c r="C155" s="468" t="s">
        <v>162</v>
      </c>
      <c r="D155" s="338" t="s">
        <v>7</v>
      </c>
      <c r="E155" s="339">
        <f>E160+E162+E167+E169+E171</f>
        <v>5981.5333333333328</v>
      </c>
      <c r="F155" s="339"/>
      <c r="G155" s="339">
        <f>G160+G162+G167+G169+G171</f>
        <v>0</v>
      </c>
      <c r="H155" s="339">
        <f>'DC-NAN '!N39/900</f>
        <v>104.1587676460114</v>
      </c>
      <c r="I155" s="339">
        <f>'VL-NAN '!L$28/900</f>
        <v>234.7116</v>
      </c>
      <c r="J155" s="339">
        <f>'TB-NAN'!I37/900</f>
        <v>119.49066666666667</v>
      </c>
      <c r="K155" s="339">
        <f>'NL-NAN'!G17/900</f>
        <v>165.48373333333336</v>
      </c>
      <c r="L155" s="339">
        <f>SUM(E155:K155)</f>
        <v>6605.3781009793438</v>
      </c>
      <c r="M155" s="339">
        <f>L155*'He so chung'!D$17/100</f>
        <v>990.80671514690152</v>
      </c>
      <c r="N155" s="339">
        <f>L155+M155</f>
        <v>7596.1848161262451</v>
      </c>
      <c r="O155" s="339">
        <f>O160+O162+O167+O169+O171</f>
        <v>176.33333333333334</v>
      </c>
      <c r="P155" s="307"/>
      <c r="Q155" s="307"/>
    </row>
    <row r="156" spans="1:18" s="293" customFormat="1" ht="24.6" customHeight="1">
      <c r="A156" s="474"/>
      <c r="B156" s="479"/>
      <c r="C156" s="468"/>
      <c r="D156" s="338" t="s">
        <v>8</v>
      </c>
      <c r="E156" s="339">
        <f>E160+E163+E167+E169+E171</f>
        <v>6735.7266666666665</v>
      </c>
      <c r="F156" s="339"/>
      <c r="G156" s="339">
        <f>G160+G163+G167+G169+G171</f>
        <v>0</v>
      </c>
      <c r="H156" s="339">
        <f>'DC-NAN '!N40/900</f>
        <v>119.23437875267093</v>
      </c>
      <c r="I156" s="339">
        <f>'VL-NAN '!L$28/900</f>
        <v>234.7116</v>
      </c>
      <c r="J156" s="339">
        <f>'TB-NAN'!K37/900</f>
        <v>155.74444444444444</v>
      </c>
      <c r="K156" s="339">
        <f>'NL-NAN'!I17/900</f>
        <v>218.596</v>
      </c>
      <c r="L156" s="339">
        <f>SUM(E156:K156)</f>
        <v>7464.0130898637817</v>
      </c>
      <c r="M156" s="339">
        <f>L156*'He so chung'!D$17/100</f>
        <v>1119.6019634795673</v>
      </c>
      <c r="N156" s="339">
        <f>L156+M156</f>
        <v>8583.6150533433483</v>
      </c>
      <c r="O156" s="339">
        <f>O160+O163+O167+O169+O171</f>
        <v>198.56666666666666</v>
      </c>
      <c r="P156" s="307"/>
      <c r="Q156" s="307"/>
    </row>
    <row r="157" spans="1:18" s="293" customFormat="1" ht="24.6" customHeight="1">
      <c r="A157" s="474"/>
      <c r="B157" s="479"/>
      <c r="C157" s="468"/>
      <c r="D157" s="338" t="s">
        <v>9</v>
      </c>
      <c r="E157" s="339">
        <f>E160+E164+E167+E169+E171</f>
        <v>7604.7827777777775</v>
      </c>
      <c r="F157" s="339"/>
      <c r="G157" s="339">
        <f>G160+G164+G167+G169+G171</f>
        <v>0</v>
      </c>
      <c r="H157" s="339">
        <f>'DC-NAN '!N41/900</f>
        <v>137.05101006054133</v>
      </c>
      <c r="I157" s="339">
        <f>'VL-NAN '!L$28/900</f>
        <v>234.7116</v>
      </c>
      <c r="J157" s="339">
        <f>'TB-NAN'!M37/900</f>
        <v>185.73977777777776</v>
      </c>
      <c r="K157" s="339">
        <f>'NL-NAN'!K17/900</f>
        <v>260.41586666666666</v>
      </c>
      <c r="L157" s="339">
        <f>SUM(E157:K157)</f>
        <v>8422.7010322827628</v>
      </c>
      <c r="M157" s="339">
        <f>L157*'He so chung'!D$17/100</f>
        <v>1263.4051548424145</v>
      </c>
      <c r="N157" s="339">
        <f>L157+M157</f>
        <v>9686.1061871251768</v>
      </c>
      <c r="O157" s="339">
        <f>O160+O164+O167+O169+O171</f>
        <v>224.18611111111113</v>
      </c>
      <c r="P157" s="307"/>
      <c r="Q157" s="307"/>
    </row>
    <row r="158" spans="1:18" s="293" customFormat="1" ht="24.6" customHeight="1">
      <c r="A158" s="474"/>
      <c r="B158" s="479"/>
      <c r="C158" s="468"/>
      <c r="D158" s="338" t="s">
        <v>10</v>
      </c>
      <c r="E158" s="339">
        <f>E160+E165+E167+E169+E171</f>
        <v>8603.8722222222204</v>
      </c>
      <c r="F158" s="339"/>
      <c r="G158" s="339">
        <f>G160+G165+G167+G169+G171</f>
        <v>0</v>
      </c>
      <c r="H158" s="339">
        <f>'DC-NAN '!N42/900</f>
        <v>157.60866156962251</v>
      </c>
      <c r="I158" s="339">
        <f>'VL-NAN '!L$28/900</f>
        <v>234.7116</v>
      </c>
      <c r="J158" s="339">
        <f>'TB-NAN'!O37/900</f>
        <v>221.82066666666668</v>
      </c>
      <c r="K158" s="339">
        <f>'NL-NAN'!M17/900</f>
        <v>310.52373333333333</v>
      </c>
      <c r="L158" s="339">
        <f>SUM(E158:K158)</f>
        <v>9528.5368837918431</v>
      </c>
      <c r="M158" s="339">
        <f>L158*'He so chung'!D$17/100</f>
        <v>1429.2805325687764</v>
      </c>
      <c r="N158" s="339">
        <f>L158+M158</f>
        <v>10957.81741636062</v>
      </c>
      <c r="O158" s="339">
        <f>O160+O165+O167+O169+O171</f>
        <v>253.63888888888886</v>
      </c>
      <c r="P158" s="296"/>
      <c r="Q158" s="296"/>
    </row>
    <row r="159" spans="1:18" s="293" customFormat="1" ht="20.25" customHeight="1">
      <c r="A159" s="335"/>
      <c r="B159" s="337"/>
      <c r="C159" s="337"/>
      <c r="D159" s="335"/>
      <c r="E159" s="337"/>
      <c r="F159" s="337"/>
      <c r="G159" s="337"/>
      <c r="H159" s="340"/>
      <c r="I159" s="337"/>
      <c r="J159" s="337"/>
      <c r="K159" s="337"/>
      <c r="L159" s="337"/>
      <c r="M159" s="341"/>
      <c r="N159" s="337"/>
      <c r="O159" s="337"/>
      <c r="P159" s="308">
        <f>'[1]He so chung'!$D$22</f>
        <v>5000</v>
      </c>
      <c r="Q159" s="308">
        <f>'[1]He so chung'!$D$23</f>
        <v>750</v>
      </c>
    </row>
    <row r="160" spans="1:18" s="293" customFormat="1" ht="20.25" customHeight="1">
      <c r="A160" s="342">
        <v>1</v>
      </c>
      <c r="B160" s="343" t="s">
        <v>315</v>
      </c>
      <c r="C160" s="342" t="s">
        <v>162</v>
      </c>
      <c r="D160" s="344" t="s">
        <v>295</v>
      </c>
      <c r="E160" s="345">
        <f>'NC-NAN '!M6/900</f>
        <v>86.688888888888883</v>
      </c>
      <c r="F160" s="345"/>
      <c r="G160" s="345">
        <f>$Q$1*10*P160</f>
        <v>0</v>
      </c>
      <c r="H160" s="345"/>
      <c r="I160" s="345"/>
      <c r="J160" s="345"/>
      <c r="K160" s="345"/>
      <c r="L160" s="345"/>
      <c r="M160" s="345"/>
      <c r="N160" s="346"/>
      <c r="O160" s="345">
        <f>P160+Q160</f>
        <v>2.5555555555555558</v>
      </c>
      <c r="P160" s="309">
        <f>P159*R160</f>
        <v>2.2222222222222223</v>
      </c>
      <c r="Q160" s="309">
        <f>Q159*R160</f>
        <v>0.33333333333333337</v>
      </c>
      <c r="R160" s="315">
        <f>'[1]NC-NAN '!L6/900</f>
        <v>4.4444444444444447E-4</v>
      </c>
    </row>
    <row r="161" spans="1:20" s="293" customFormat="1" ht="20.25" customHeight="1">
      <c r="A161" s="342"/>
      <c r="B161" s="354"/>
      <c r="C161" s="342"/>
      <c r="D161" s="342"/>
      <c r="E161" s="345"/>
      <c r="F161" s="345"/>
      <c r="G161" s="345">
        <f t="shared" ref="G161:G171" si="5">$Q$1*10*P161</f>
        <v>0</v>
      </c>
      <c r="H161" s="345"/>
      <c r="I161" s="345"/>
      <c r="J161" s="345"/>
      <c r="K161" s="345"/>
      <c r="L161" s="345"/>
      <c r="M161" s="345"/>
      <c r="N161" s="346"/>
      <c r="O161" s="345"/>
      <c r="P161" s="309"/>
      <c r="Q161" s="309"/>
      <c r="R161" s="315"/>
    </row>
    <row r="162" spans="1:20" s="293" customFormat="1" ht="20.25" customHeight="1">
      <c r="A162" s="342">
        <v>2</v>
      </c>
      <c r="B162" s="343" t="s">
        <v>409</v>
      </c>
      <c r="C162" s="342" t="s">
        <v>162</v>
      </c>
      <c r="D162" s="342">
        <v>1</v>
      </c>
      <c r="E162" s="345">
        <f>'NC-NAN '!M7/900</f>
        <v>5034.4572222222223</v>
      </c>
      <c r="F162" s="345"/>
      <c r="G162" s="345">
        <f t="shared" si="5"/>
        <v>0</v>
      </c>
      <c r="H162" s="345"/>
      <c r="I162" s="345"/>
      <c r="J162" s="345"/>
      <c r="K162" s="345"/>
      <c r="L162" s="345"/>
      <c r="M162" s="345"/>
      <c r="N162" s="346"/>
      <c r="O162" s="345">
        <f>P162+Q162</f>
        <v>148.41388888888889</v>
      </c>
      <c r="P162" s="309">
        <f>P159*R162</f>
        <v>129.05555555555554</v>
      </c>
      <c r="Q162" s="309">
        <f>Q159*R162</f>
        <v>19.358333333333334</v>
      </c>
      <c r="R162" s="315">
        <f>'[1]NC-NAN '!L7/900</f>
        <v>2.5811111111111111E-2</v>
      </c>
    </row>
    <row r="163" spans="1:20" s="293" customFormat="1" ht="20.25" customHeight="1">
      <c r="A163" s="342"/>
      <c r="B163" s="343"/>
      <c r="C163" s="342"/>
      <c r="D163" s="342">
        <v>2</v>
      </c>
      <c r="E163" s="345">
        <f>'NC-NAN '!M8/900</f>
        <v>5788.6505555555559</v>
      </c>
      <c r="F163" s="345"/>
      <c r="G163" s="345">
        <f t="shared" si="5"/>
        <v>0</v>
      </c>
      <c r="H163" s="345"/>
      <c r="I163" s="345"/>
      <c r="J163" s="345"/>
      <c r="K163" s="345"/>
      <c r="L163" s="345"/>
      <c r="M163" s="345"/>
      <c r="N163" s="346"/>
      <c r="O163" s="345">
        <f>P163+Q163</f>
        <v>170.64722222222221</v>
      </c>
      <c r="P163" s="309">
        <f>P159*R163</f>
        <v>148.38888888888889</v>
      </c>
      <c r="Q163" s="309">
        <f>Q159*R163</f>
        <v>22.258333333333333</v>
      </c>
      <c r="R163" s="315">
        <f>'[1]NC-NAN '!L8/900</f>
        <v>2.9677777777777779E-2</v>
      </c>
    </row>
    <row r="164" spans="1:20" s="293" customFormat="1" ht="20.25" customHeight="1">
      <c r="A164" s="342"/>
      <c r="B164" s="343"/>
      <c r="C164" s="342"/>
      <c r="D164" s="342">
        <v>3</v>
      </c>
      <c r="E164" s="345">
        <f>'NC-NAN '!M9/900</f>
        <v>6657.7066666666669</v>
      </c>
      <c r="F164" s="345"/>
      <c r="G164" s="345">
        <f t="shared" si="5"/>
        <v>0</v>
      </c>
      <c r="H164" s="345"/>
      <c r="I164" s="345"/>
      <c r="J164" s="345"/>
      <c r="K164" s="345"/>
      <c r="L164" s="345"/>
      <c r="M164" s="345"/>
      <c r="N164" s="346"/>
      <c r="O164" s="345">
        <f>P164+Q164</f>
        <v>196.26666666666668</v>
      </c>
      <c r="P164" s="309">
        <f>P159*R164</f>
        <v>170.66666666666669</v>
      </c>
      <c r="Q164" s="309">
        <f>Q159*R164</f>
        <v>25.6</v>
      </c>
      <c r="R164" s="315">
        <f>'[1]NC-NAN '!L9/900</f>
        <v>3.4133333333333335E-2</v>
      </c>
    </row>
    <row r="165" spans="1:20" s="293" customFormat="1" ht="20.25" customHeight="1">
      <c r="A165" s="342"/>
      <c r="B165" s="343"/>
      <c r="C165" s="342"/>
      <c r="D165" s="342">
        <v>4</v>
      </c>
      <c r="E165" s="345">
        <f>'NC-NAN '!M10/900</f>
        <v>7656.7961111111108</v>
      </c>
      <c r="F165" s="345"/>
      <c r="G165" s="345">
        <f t="shared" si="5"/>
        <v>0</v>
      </c>
      <c r="H165" s="345"/>
      <c r="I165" s="345"/>
      <c r="J165" s="345"/>
      <c r="K165" s="345"/>
      <c r="L165" s="345"/>
      <c r="M165" s="345"/>
      <c r="N165" s="346"/>
      <c r="O165" s="345">
        <f>P165+Q165</f>
        <v>225.71944444444441</v>
      </c>
      <c r="P165" s="309">
        <f>P159*R165</f>
        <v>196.27777777777774</v>
      </c>
      <c r="Q165" s="309">
        <f>Q159*R165</f>
        <v>29.441666666666663</v>
      </c>
      <c r="R165" s="315">
        <f>'[1]NC-NAN '!L10/900</f>
        <v>3.925555555555555E-2</v>
      </c>
    </row>
    <row r="166" spans="1:20" s="293" customFormat="1" ht="20.25" customHeight="1">
      <c r="A166" s="342"/>
      <c r="B166" s="343"/>
      <c r="C166" s="342"/>
      <c r="D166" s="342"/>
      <c r="E166" s="345"/>
      <c r="F166" s="345"/>
      <c r="G166" s="345">
        <f t="shared" si="5"/>
        <v>0</v>
      </c>
      <c r="H166" s="345"/>
      <c r="I166" s="345"/>
      <c r="J166" s="345"/>
      <c r="K166" s="345"/>
      <c r="L166" s="345"/>
      <c r="M166" s="345"/>
      <c r="N166" s="346"/>
      <c r="O166" s="345"/>
      <c r="P166" s="309"/>
      <c r="Q166" s="309"/>
      <c r="R166" s="315"/>
    </row>
    <row r="167" spans="1:20" s="293" customFormat="1" ht="20.25" customHeight="1">
      <c r="A167" s="342">
        <v>3</v>
      </c>
      <c r="B167" s="343" t="s">
        <v>312</v>
      </c>
      <c r="C167" s="342" t="s">
        <v>162</v>
      </c>
      <c r="D167" s="344" t="s">
        <v>295</v>
      </c>
      <c r="E167" s="345">
        <f>'NC-NAN '!M12/900</f>
        <v>166.8761111111111</v>
      </c>
      <c r="F167" s="345"/>
      <c r="G167" s="345">
        <f t="shared" si="5"/>
        <v>0</v>
      </c>
      <c r="H167" s="345"/>
      <c r="I167" s="345"/>
      <c r="J167" s="345"/>
      <c r="K167" s="345"/>
      <c r="L167" s="345"/>
      <c r="M167" s="345"/>
      <c r="N167" s="346"/>
      <c r="O167" s="345">
        <f>P167+Q167</f>
        <v>4.9194444444444443</v>
      </c>
      <c r="P167" s="309">
        <f>P159*R167</f>
        <v>4.2777777777777777</v>
      </c>
      <c r="Q167" s="309">
        <f>Q159*R167</f>
        <v>0.64166666666666672</v>
      </c>
      <c r="R167" s="315">
        <f>'[1]NC-NAN '!L12/900</f>
        <v>8.5555555555555558E-4</v>
      </c>
    </row>
    <row r="168" spans="1:20" s="293" customFormat="1" ht="20.25" customHeight="1">
      <c r="A168" s="342"/>
      <c r="B168" s="343"/>
      <c r="C168" s="342"/>
      <c r="D168" s="342"/>
      <c r="E168" s="345"/>
      <c r="F168" s="345"/>
      <c r="G168" s="345">
        <f t="shared" si="5"/>
        <v>0</v>
      </c>
      <c r="H168" s="345"/>
      <c r="I168" s="345"/>
      <c r="J168" s="345"/>
      <c r="K168" s="345"/>
      <c r="L168" s="345"/>
      <c r="M168" s="345"/>
      <c r="N168" s="346"/>
      <c r="O168" s="345"/>
      <c r="P168" s="309"/>
      <c r="Q168" s="309"/>
      <c r="R168" s="315"/>
    </row>
    <row r="169" spans="1:20" s="293" customFormat="1" ht="20.25" customHeight="1">
      <c r="A169" s="342">
        <v>4</v>
      </c>
      <c r="B169" s="343" t="s">
        <v>306</v>
      </c>
      <c r="C169" s="342" t="s">
        <v>162</v>
      </c>
      <c r="D169" s="344" t="s">
        <v>295</v>
      </c>
      <c r="E169" s="345">
        <f>'NC-NAN '!M14/900</f>
        <v>325.08333333333331</v>
      </c>
      <c r="F169" s="345"/>
      <c r="G169" s="345">
        <f t="shared" si="5"/>
        <v>0</v>
      </c>
      <c r="H169" s="345"/>
      <c r="I169" s="345"/>
      <c r="J169" s="345"/>
      <c r="K169" s="345"/>
      <c r="L169" s="345"/>
      <c r="M169" s="345"/>
      <c r="N169" s="346"/>
      <c r="O169" s="345">
        <f>P169+Q169</f>
        <v>9.5833333333333339</v>
      </c>
      <c r="P169" s="309">
        <f>P159*R169</f>
        <v>8.3333333333333339</v>
      </c>
      <c r="Q169" s="309">
        <f>Q159*R169</f>
        <v>1.25</v>
      </c>
      <c r="R169" s="315">
        <f>'[1]NC-NAN '!L14/900</f>
        <v>1.6666666666666668E-3</v>
      </c>
    </row>
    <row r="170" spans="1:20" s="293" customFormat="1" ht="20.25" customHeight="1">
      <c r="A170" s="342"/>
      <c r="B170" s="343"/>
      <c r="C170" s="343"/>
      <c r="D170" s="343"/>
      <c r="E170" s="345"/>
      <c r="F170" s="345"/>
      <c r="G170" s="345">
        <f t="shared" si="5"/>
        <v>0</v>
      </c>
      <c r="H170" s="345"/>
      <c r="I170" s="345"/>
      <c r="J170" s="345"/>
      <c r="K170" s="345"/>
      <c r="L170" s="345"/>
      <c r="M170" s="345"/>
      <c r="N170" s="346"/>
      <c r="O170" s="345"/>
      <c r="P170" s="309"/>
      <c r="Q170" s="309"/>
      <c r="R170" s="315"/>
    </row>
    <row r="171" spans="1:20" s="293" customFormat="1" ht="20.25" customHeight="1">
      <c r="A171" s="342">
        <v>5</v>
      </c>
      <c r="B171" s="343" t="s">
        <v>313</v>
      </c>
      <c r="C171" s="342" t="s">
        <v>162</v>
      </c>
      <c r="D171" s="344" t="s">
        <v>295</v>
      </c>
      <c r="E171" s="345">
        <f>'NC-NAN '!M16/900</f>
        <v>368.42777777777781</v>
      </c>
      <c r="F171" s="345"/>
      <c r="G171" s="345">
        <f t="shared" si="5"/>
        <v>0</v>
      </c>
      <c r="H171" s="345"/>
      <c r="I171" s="345"/>
      <c r="J171" s="345"/>
      <c r="K171" s="345"/>
      <c r="L171" s="345"/>
      <c r="M171" s="345"/>
      <c r="N171" s="346"/>
      <c r="O171" s="345">
        <f>P171+Q171</f>
        <v>10.861111111111109</v>
      </c>
      <c r="P171" s="309">
        <f>P159*R171</f>
        <v>9.4444444444444429</v>
      </c>
      <c r="Q171" s="309">
        <f>Q159*R171</f>
        <v>1.4166666666666665</v>
      </c>
      <c r="R171" s="315">
        <f>'[1]NC-NAN '!L16/900</f>
        <v>1.8888888888888887E-3</v>
      </c>
    </row>
    <row r="172" spans="1:20" s="293" customFormat="1" ht="20.25" customHeight="1">
      <c r="A172" s="342"/>
      <c r="B172" s="343"/>
      <c r="C172" s="342"/>
      <c r="D172" s="344"/>
      <c r="E172" s="345"/>
      <c r="F172" s="345"/>
      <c r="G172" s="345"/>
      <c r="H172" s="345"/>
      <c r="I172" s="345"/>
      <c r="J172" s="345"/>
      <c r="K172" s="345"/>
      <c r="L172" s="345"/>
      <c r="M172" s="345"/>
      <c r="N172" s="346"/>
      <c r="O172" s="346"/>
      <c r="P172" s="309"/>
      <c r="Q172" s="309"/>
      <c r="R172" s="315"/>
    </row>
    <row r="173" spans="1:20" s="211" customFormat="1" ht="22.9" customHeight="1">
      <c r="A173" s="338" t="s">
        <v>3</v>
      </c>
      <c r="B173" s="347" t="s">
        <v>468</v>
      </c>
      <c r="C173" s="336"/>
      <c r="D173" s="338"/>
      <c r="E173" s="346"/>
      <c r="F173" s="346"/>
      <c r="G173" s="346"/>
      <c r="H173" s="346"/>
      <c r="I173" s="346"/>
      <c r="J173" s="346"/>
      <c r="K173" s="346"/>
      <c r="L173" s="346"/>
      <c r="M173" s="346"/>
      <c r="N173" s="346"/>
      <c r="O173" s="346"/>
      <c r="P173" s="309"/>
      <c r="Q173" s="309"/>
    </row>
    <row r="174" spans="1:20" s="211" customFormat="1" ht="22.9" customHeight="1">
      <c r="A174" s="336">
        <v>1</v>
      </c>
      <c r="B174" s="347" t="s">
        <v>410</v>
      </c>
      <c r="C174" s="336" t="s">
        <v>94</v>
      </c>
      <c r="D174" s="338" t="s">
        <v>295</v>
      </c>
      <c r="E174" s="346">
        <f>'NC-NAN '!M19</f>
        <v>193362.5</v>
      </c>
      <c r="F174" s="346"/>
      <c r="G174" s="346">
        <f>$Q$1*10*P174</f>
        <v>0</v>
      </c>
      <c r="H174" s="346">
        <f>'DC-VL-TB xacdinhtoado'!H$44*0.5</f>
        <v>4413.0568910256416</v>
      </c>
      <c r="I174" s="346">
        <f>'DC-VL-TB xacdinhtoado'!I$44*0.75</f>
        <v>7767.9000000000005</v>
      </c>
      <c r="J174" s="346">
        <f>'DC-VL-TB xacdinhtoado'!J$44*0.5</f>
        <v>25680</v>
      </c>
      <c r="K174" s="346">
        <f>'[1]DC-VL-TB xacdinhtoado'!K$44*0.5</f>
        <v>0</v>
      </c>
      <c r="L174" s="346">
        <f>SUM(E174:K174)</f>
        <v>231223.45689102565</v>
      </c>
      <c r="M174" s="346">
        <f>L174*'He so chung'!D$17/100</f>
        <v>34683.518533653849</v>
      </c>
      <c r="N174" s="346">
        <f>L174+M174</f>
        <v>265906.97542467952</v>
      </c>
      <c r="O174" s="346">
        <f>P174+Q174</f>
        <v>11500</v>
      </c>
      <c r="P174" s="309">
        <f>P159*R174</f>
        <v>10000</v>
      </c>
      <c r="Q174" s="309">
        <f>Q159*R174</f>
        <v>1500</v>
      </c>
      <c r="R174" s="282">
        <f>'[1]NC-NAN '!L19</f>
        <v>2</v>
      </c>
    </row>
    <row r="175" spans="1:20" s="211" customFormat="1" ht="22.9" customHeight="1">
      <c r="A175" s="336"/>
      <c r="B175" s="347"/>
      <c r="C175" s="336"/>
      <c r="D175" s="338"/>
      <c r="E175" s="346"/>
      <c r="F175" s="346"/>
      <c r="G175" s="346"/>
      <c r="H175" s="346"/>
      <c r="I175" s="346"/>
      <c r="J175" s="346"/>
      <c r="K175" s="346"/>
      <c r="L175" s="346"/>
      <c r="M175" s="346"/>
      <c r="N175" s="346"/>
      <c r="O175" s="346"/>
      <c r="P175" s="309"/>
      <c r="Q175" s="309"/>
    </row>
    <row r="176" spans="1:20" s="211" customFormat="1" ht="22.9" customHeight="1">
      <c r="A176" s="478">
        <v>2</v>
      </c>
      <c r="B176" s="468" t="s">
        <v>308</v>
      </c>
      <c r="C176" s="478" t="s">
        <v>162</v>
      </c>
      <c r="D176" s="338" t="s">
        <v>7</v>
      </c>
      <c r="E176" s="346">
        <f>E181+E186+E188+E190+E192</f>
        <v>2256.0783333333334</v>
      </c>
      <c r="F176" s="346"/>
      <c r="G176" s="346">
        <f>G181+G186+G188+G190+G192</f>
        <v>0</v>
      </c>
      <c r="H176" s="346">
        <f>'DC-NAN '!V39/900</f>
        <v>40.634904467948722</v>
      </c>
      <c r="I176" s="346">
        <f>'VL-NAN '!T$28/900</f>
        <v>160.77960000000002</v>
      </c>
      <c r="J176" s="346">
        <f>'TB-NAN'!I76/900</f>
        <v>39.230222222222217</v>
      </c>
      <c r="K176" s="346">
        <f>'NL-NAN'!G31/900</f>
        <v>39.540666666666667</v>
      </c>
      <c r="L176" s="346">
        <f>SUM(E176:K176)</f>
        <v>2536.2637266901711</v>
      </c>
      <c r="M176" s="346">
        <f>L176*'He so chung'!D$17/100</f>
        <v>380.43955900352563</v>
      </c>
      <c r="N176" s="346">
        <f>L176+M176</f>
        <v>2916.7032856936967</v>
      </c>
      <c r="O176" s="346">
        <f>O181+O186+O188+O190+O192</f>
        <v>66.50833333333334</v>
      </c>
      <c r="P176" s="309"/>
      <c r="Q176" s="309"/>
      <c r="T176" s="281"/>
    </row>
    <row r="177" spans="1:20" s="211" customFormat="1" ht="22.9" customHeight="1">
      <c r="A177" s="478"/>
      <c r="B177" s="468"/>
      <c r="C177" s="478"/>
      <c r="D177" s="338" t="s">
        <v>8</v>
      </c>
      <c r="E177" s="346">
        <f>E182+E186+E188+E190+E192</f>
        <v>2364.4394444444442</v>
      </c>
      <c r="F177" s="346"/>
      <c r="G177" s="346">
        <f>G182+G186+G188+G190+G192</f>
        <v>0</v>
      </c>
      <c r="H177" s="346">
        <f>'DC-NAN '!V40/900</f>
        <v>45.149893853276353</v>
      </c>
      <c r="I177" s="346">
        <f>'VL-NAN '!T$28/900</f>
        <v>160.77960000000002</v>
      </c>
      <c r="J177" s="346">
        <f>'TB-NAN'!K76/900</f>
        <v>45.225555555555559</v>
      </c>
      <c r="K177" s="346">
        <f>'NL-NAN'!I31/900</f>
        <v>44.893333333333331</v>
      </c>
      <c r="L177" s="346">
        <f>SUM(E177:K177)</f>
        <v>2660.4878271866096</v>
      </c>
      <c r="M177" s="346">
        <f>L177*'He so chung'!D$17/100</f>
        <v>399.07317407799144</v>
      </c>
      <c r="N177" s="346">
        <f>L177+M177</f>
        <v>3059.5610012646011</v>
      </c>
      <c r="O177" s="346">
        <f>O182+O186+O188+O190+O192</f>
        <v>69.702777777777783</v>
      </c>
      <c r="P177" s="309"/>
      <c r="Q177" s="309"/>
    </row>
    <row r="178" spans="1:20" s="211" customFormat="1" ht="22.9" customHeight="1">
      <c r="A178" s="478"/>
      <c r="B178" s="468"/>
      <c r="C178" s="478"/>
      <c r="D178" s="338" t="s">
        <v>9</v>
      </c>
      <c r="E178" s="346">
        <f>E183+E186+E188+E190+E192</f>
        <v>2472.8005555555555</v>
      </c>
      <c r="F178" s="346"/>
      <c r="G178" s="346">
        <f>G183+G186+G188+G190+G192</f>
        <v>0</v>
      </c>
      <c r="H178" s="346">
        <f>'DC-NAN '!V41/900</f>
        <v>45.149893853276353</v>
      </c>
      <c r="I178" s="346">
        <f>'VL-NAN '!T$28/900</f>
        <v>160.77960000000002</v>
      </c>
      <c r="J178" s="346">
        <f>'TB-NAN'!M76/900</f>
        <v>48.04355555555555</v>
      </c>
      <c r="K178" s="346">
        <f>'NL-NAN'!K31/900</f>
        <v>46.775399999999998</v>
      </c>
      <c r="L178" s="346">
        <f>SUM(E178:K178)</f>
        <v>2773.5490049643872</v>
      </c>
      <c r="M178" s="346">
        <f>L178*'He so chung'!D$17/100</f>
        <v>416.03235074465812</v>
      </c>
      <c r="N178" s="346">
        <f>L178+M178</f>
        <v>3189.5813557090455</v>
      </c>
      <c r="O178" s="346">
        <f>O183+O186+O188+O190+O192</f>
        <v>72.897222222222211</v>
      </c>
      <c r="P178" s="309"/>
      <c r="Q178" s="309"/>
    </row>
    <row r="179" spans="1:20" s="211" customFormat="1" ht="22.9" customHeight="1">
      <c r="A179" s="478"/>
      <c r="B179" s="468"/>
      <c r="C179" s="478"/>
      <c r="D179" s="338" t="s">
        <v>10</v>
      </c>
      <c r="E179" s="346">
        <f>E184+E186+E188+E190+E192</f>
        <v>2581.1616666666669</v>
      </c>
      <c r="F179" s="346"/>
      <c r="G179" s="346">
        <f>G184+G186+G188+G190+G192</f>
        <v>0</v>
      </c>
      <c r="H179" s="346">
        <f>'DC-NAN '!V42/900</f>
        <v>49.664883238603991</v>
      </c>
      <c r="I179" s="346">
        <f>'VL-NAN '!T$28/900</f>
        <v>160.77960000000002</v>
      </c>
      <c r="J179" s="346">
        <f>'TB-NAN'!O76/900</f>
        <v>50.861555555555555</v>
      </c>
      <c r="K179" s="346">
        <f>'NL-NAN'!M31/900</f>
        <v>51.454666666666668</v>
      </c>
      <c r="L179" s="346">
        <f>SUM(E179:K179)</f>
        <v>2893.922372127493</v>
      </c>
      <c r="M179" s="346">
        <f>L179*'He so chung'!D$17/100</f>
        <v>434.08835581912399</v>
      </c>
      <c r="N179" s="346">
        <f>L179+M179</f>
        <v>3328.010727946617</v>
      </c>
      <c r="O179" s="346">
        <f>O184+O186+O188+O190+O192</f>
        <v>76.091666666666669</v>
      </c>
      <c r="P179" s="309"/>
      <c r="Q179" s="309"/>
    </row>
    <row r="180" spans="1:20" s="293" customFormat="1" ht="20.25" customHeight="1">
      <c r="A180" s="342"/>
      <c r="B180" s="343"/>
      <c r="C180" s="342"/>
      <c r="D180" s="344"/>
      <c r="E180" s="345"/>
      <c r="F180" s="345"/>
      <c r="G180" s="345"/>
      <c r="H180" s="345"/>
      <c r="I180" s="345"/>
      <c r="J180" s="345"/>
      <c r="K180" s="345"/>
      <c r="L180" s="345"/>
      <c r="M180" s="345"/>
      <c r="N180" s="346"/>
      <c r="O180" s="346"/>
      <c r="P180" s="309"/>
      <c r="Q180" s="309"/>
    </row>
    <row r="181" spans="1:20" s="293" customFormat="1" ht="20.25" customHeight="1">
      <c r="A181" s="342" t="s">
        <v>86</v>
      </c>
      <c r="B181" s="343" t="s">
        <v>309</v>
      </c>
      <c r="C181" s="342" t="s">
        <v>162</v>
      </c>
      <c r="D181" s="342">
        <v>1</v>
      </c>
      <c r="E181" s="345">
        <f>'NC-NAN '!M21/900</f>
        <v>1191.9722222222222</v>
      </c>
      <c r="F181" s="345"/>
      <c r="G181" s="345">
        <f>$Q$1*10*P181</f>
        <v>0</v>
      </c>
      <c r="H181" s="345"/>
      <c r="I181" s="345"/>
      <c r="J181" s="345"/>
      <c r="K181" s="345"/>
      <c r="L181" s="345"/>
      <c r="M181" s="345"/>
      <c r="N181" s="346"/>
      <c r="O181" s="345">
        <f>P181+Q181</f>
        <v>35.138888888888893</v>
      </c>
      <c r="P181" s="309">
        <f>P159*R181</f>
        <v>30.555555555555557</v>
      </c>
      <c r="Q181" s="309">
        <f>Q159*R181</f>
        <v>4.5833333333333339</v>
      </c>
      <c r="R181" s="316">
        <f>'[1]NC-NAN '!L21/900</f>
        <v>6.1111111111111114E-3</v>
      </c>
      <c r="T181" s="311"/>
    </row>
    <row r="182" spans="1:20" s="293" customFormat="1" ht="20.25" customHeight="1">
      <c r="A182" s="342"/>
      <c r="B182" s="343"/>
      <c r="C182" s="342"/>
      <c r="D182" s="342">
        <v>2</v>
      </c>
      <c r="E182" s="345">
        <f>'NC-NAN '!M22/900</f>
        <v>1300.3333333333333</v>
      </c>
      <c r="F182" s="345"/>
      <c r="G182" s="345">
        <f>$Q$1*10*P182</f>
        <v>0</v>
      </c>
      <c r="H182" s="345"/>
      <c r="I182" s="345"/>
      <c r="J182" s="345"/>
      <c r="K182" s="345"/>
      <c r="L182" s="345"/>
      <c r="M182" s="345"/>
      <c r="N182" s="346"/>
      <c r="O182" s="345">
        <f>P182+Q182</f>
        <v>38.333333333333336</v>
      </c>
      <c r="P182" s="309">
        <f>P159*R182</f>
        <v>33.333333333333336</v>
      </c>
      <c r="Q182" s="309">
        <f>Q159*R182</f>
        <v>5</v>
      </c>
      <c r="R182" s="316">
        <f>'[1]NC-NAN '!L22/900</f>
        <v>6.6666666666666671E-3</v>
      </c>
      <c r="T182" s="311"/>
    </row>
    <row r="183" spans="1:20" s="293" customFormat="1" ht="20.25" customHeight="1">
      <c r="A183" s="342"/>
      <c r="B183" s="343"/>
      <c r="C183" s="342"/>
      <c r="D183" s="342">
        <v>3</v>
      </c>
      <c r="E183" s="345">
        <f>'NC-NAN '!M23/900</f>
        <v>1408.6944444444443</v>
      </c>
      <c r="F183" s="345"/>
      <c r="G183" s="345">
        <f>$Q$1*10*P183</f>
        <v>0</v>
      </c>
      <c r="H183" s="345"/>
      <c r="I183" s="345"/>
      <c r="J183" s="345"/>
      <c r="K183" s="345"/>
      <c r="L183" s="345"/>
      <c r="M183" s="345"/>
      <c r="N183" s="346"/>
      <c r="O183" s="345">
        <f>P183+Q183</f>
        <v>41.527777777777771</v>
      </c>
      <c r="P183" s="309">
        <f>P159*R183</f>
        <v>36.111111111111107</v>
      </c>
      <c r="Q183" s="309">
        <f>Q159*R183</f>
        <v>5.4166666666666661</v>
      </c>
      <c r="R183" s="316">
        <f>'[1]NC-NAN '!L23/900</f>
        <v>7.2222222222222219E-3</v>
      </c>
      <c r="T183" s="311"/>
    </row>
    <row r="184" spans="1:20" s="293" customFormat="1" ht="20.25" customHeight="1">
      <c r="A184" s="342"/>
      <c r="B184" s="343"/>
      <c r="C184" s="342"/>
      <c r="D184" s="342">
        <v>4</v>
      </c>
      <c r="E184" s="345">
        <f>'NC-NAN '!M24/900</f>
        <v>1517.0555555555557</v>
      </c>
      <c r="F184" s="345"/>
      <c r="G184" s="345">
        <f>$Q$1*10*P184</f>
        <v>0</v>
      </c>
      <c r="H184" s="345"/>
      <c r="I184" s="345"/>
      <c r="J184" s="345"/>
      <c r="K184" s="345"/>
      <c r="L184" s="345"/>
      <c r="M184" s="345"/>
      <c r="N184" s="346"/>
      <c r="O184" s="345">
        <f>P184+Q184</f>
        <v>44.722222222222221</v>
      </c>
      <c r="P184" s="309">
        <f>P159*R184</f>
        <v>38.888888888888886</v>
      </c>
      <c r="Q184" s="309">
        <f>Q159*R184</f>
        <v>5.833333333333333</v>
      </c>
      <c r="R184" s="316">
        <f>'[1]NC-NAN '!L24/900</f>
        <v>7.7777777777777776E-3</v>
      </c>
      <c r="T184" s="311"/>
    </row>
    <row r="185" spans="1:20" s="293" customFormat="1" ht="20.25" customHeight="1">
      <c r="A185" s="342"/>
      <c r="B185" s="343"/>
      <c r="C185" s="342"/>
      <c r="D185" s="344"/>
      <c r="E185" s="345"/>
      <c r="F185" s="345"/>
      <c r="G185" s="345"/>
      <c r="H185" s="345"/>
      <c r="I185" s="345"/>
      <c r="J185" s="345"/>
      <c r="K185" s="345"/>
      <c r="L185" s="345"/>
      <c r="M185" s="345"/>
      <c r="N185" s="346"/>
      <c r="O185" s="345"/>
      <c r="P185" s="309"/>
      <c r="Q185" s="309"/>
    </row>
    <row r="186" spans="1:20" s="293" customFormat="1" ht="20.25" customHeight="1">
      <c r="A186" s="342" t="s">
        <v>87</v>
      </c>
      <c r="B186" s="343" t="s">
        <v>317</v>
      </c>
      <c r="C186" s="342" t="s">
        <v>162</v>
      </c>
      <c r="D186" s="344" t="s">
        <v>295</v>
      </c>
      <c r="E186" s="345">
        <f>'NC-NAN '!M26/900</f>
        <v>203.7188888888889</v>
      </c>
      <c r="F186" s="345"/>
      <c r="G186" s="345">
        <f>$Q$1*10*P186</f>
        <v>0</v>
      </c>
      <c r="H186" s="345"/>
      <c r="I186" s="345"/>
      <c r="J186" s="345"/>
      <c r="K186" s="345"/>
      <c r="L186" s="345"/>
      <c r="M186" s="345"/>
      <c r="N186" s="346"/>
      <c r="O186" s="345">
        <f>P186+Q186</f>
        <v>6.0055555555555555</v>
      </c>
      <c r="P186" s="309">
        <f>P159*R186</f>
        <v>5.2222222222222223</v>
      </c>
      <c r="Q186" s="309">
        <f>Q159*R186</f>
        <v>0.78333333333333333</v>
      </c>
      <c r="R186" s="316">
        <f>'[1]NC-NAN '!L26/900</f>
        <v>1.0444444444444444E-3</v>
      </c>
    </row>
    <row r="187" spans="1:20" s="293" customFormat="1" ht="20.25" customHeight="1">
      <c r="A187" s="342"/>
      <c r="B187" s="343"/>
      <c r="C187" s="342"/>
      <c r="D187" s="344"/>
      <c r="E187" s="345"/>
      <c r="F187" s="345"/>
      <c r="G187" s="345"/>
      <c r="H187" s="345"/>
      <c r="I187" s="345"/>
      <c r="J187" s="345"/>
      <c r="K187" s="345"/>
      <c r="L187" s="345"/>
      <c r="M187" s="345"/>
      <c r="N187" s="346"/>
      <c r="O187" s="345"/>
      <c r="P187" s="309"/>
      <c r="Q187" s="309"/>
      <c r="R187" s="316"/>
    </row>
    <row r="188" spans="1:20" s="293" customFormat="1" ht="20.25" customHeight="1">
      <c r="A188" s="342" t="s">
        <v>88</v>
      </c>
      <c r="B188" s="343" t="s">
        <v>312</v>
      </c>
      <c r="C188" s="342" t="s">
        <v>162</v>
      </c>
      <c r="D188" s="344" t="s">
        <v>295</v>
      </c>
      <c r="E188" s="345">
        <f>'NC-NAN '!M28/900</f>
        <v>166.8761111111111</v>
      </c>
      <c r="F188" s="345"/>
      <c r="G188" s="345">
        <f>$Q$1*10*P188</f>
        <v>0</v>
      </c>
      <c r="H188" s="345"/>
      <c r="I188" s="345"/>
      <c r="J188" s="345"/>
      <c r="K188" s="345"/>
      <c r="L188" s="345"/>
      <c r="M188" s="345"/>
      <c r="N188" s="346"/>
      <c r="O188" s="345">
        <f>P188+Q188</f>
        <v>4.9194444444444443</v>
      </c>
      <c r="P188" s="309">
        <f>P159*R188</f>
        <v>4.2777777777777777</v>
      </c>
      <c r="Q188" s="309">
        <f>Q159*R188</f>
        <v>0.64166666666666672</v>
      </c>
      <c r="R188" s="316">
        <f>'[1]NC-NAN '!L28/900</f>
        <v>8.5555555555555558E-4</v>
      </c>
    </row>
    <row r="189" spans="1:20" s="293" customFormat="1" ht="20.25" customHeight="1">
      <c r="A189" s="342"/>
      <c r="B189" s="343"/>
      <c r="C189" s="342"/>
      <c r="D189" s="344"/>
      <c r="E189" s="345"/>
      <c r="F189" s="345"/>
      <c r="G189" s="345"/>
      <c r="H189" s="345"/>
      <c r="I189" s="345"/>
      <c r="J189" s="345"/>
      <c r="K189" s="345"/>
      <c r="L189" s="345"/>
      <c r="M189" s="345"/>
      <c r="N189" s="346"/>
      <c r="O189" s="345"/>
      <c r="P189" s="309"/>
      <c r="Q189" s="309"/>
      <c r="R189" s="316"/>
    </row>
    <row r="190" spans="1:20" s="293" customFormat="1" ht="20.25" customHeight="1">
      <c r="A190" s="342" t="s">
        <v>89</v>
      </c>
      <c r="B190" s="343" t="s">
        <v>306</v>
      </c>
      <c r="C190" s="342" t="s">
        <v>162</v>
      </c>
      <c r="D190" s="344" t="s">
        <v>295</v>
      </c>
      <c r="E190" s="345">
        <f>'NC-NAN '!M30/900</f>
        <v>325.08333333333331</v>
      </c>
      <c r="F190" s="345"/>
      <c r="G190" s="345">
        <f>$Q$1*10*P190</f>
        <v>0</v>
      </c>
      <c r="H190" s="345"/>
      <c r="I190" s="345"/>
      <c r="J190" s="345"/>
      <c r="K190" s="345"/>
      <c r="L190" s="345"/>
      <c r="M190" s="345"/>
      <c r="N190" s="346"/>
      <c r="O190" s="345">
        <f>P190+Q190</f>
        <v>9.5833333333333339</v>
      </c>
      <c r="P190" s="309">
        <f>P159*R190</f>
        <v>8.3333333333333339</v>
      </c>
      <c r="Q190" s="309">
        <f>Q159*R190</f>
        <v>1.25</v>
      </c>
      <c r="R190" s="316">
        <f>'[1]NC-NAN '!L30/900</f>
        <v>1.6666666666666668E-3</v>
      </c>
    </row>
    <row r="191" spans="1:20" s="293" customFormat="1" ht="20.25" customHeight="1">
      <c r="A191" s="342"/>
      <c r="B191" s="343"/>
      <c r="C191" s="343"/>
      <c r="D191" s="343"/>
      <c r="E191" s="345"/>
      <c r="F191" s="345"/>
      <c r="G191" s="345"/>
      <c r="H191" s="345"/>
      <c r="I191" s="345"/>
      <c r="J191" s="345"/>
      <c r="K191" s="345"/>
      <c r="L191" s="345"/>
      <c r="M191" s="345"/>
      <c r="N191" s="346"/>
      <c r="O191" s="345"/>
      <c r="P191" s="309"/>
      <c r="Q191" s="309"/>
      <c r="R191" s="316"/>
    </row>
    <row r="192" spans="1:20" s="293" customFormat="1" ht="20.25" customHeight="1">
      <c r="A192" s="342" t="s">
        <v>90</v>
      </c>
      <c r="B192" s="343" t="s">
        <v>313</v>
      </c>
      <c r="C192" s="342" t="s">
        <v>162</v>
      </c>
      <c r="D192" s="344" t="s">
        <v>295</v>
      </c>
      <c r="E192" s="345">
        <f>'NC-NAN '!M32/900</f>
        <v>368.42777777777781</v>
      </c>
      <c r="F192" s="345"/>
      <c r="G192" s="345">
        <f>$Q$1*10*P192</f>
        <v>0</v>
      </c>
      <c r="H192" s="345"/>
      <c r="I192" s="345"/>
      <c r="J192" s="345"/>
      <c r="K192" s="345"/>
      <c r="L192" s="345"/>
      <c r="M192" s="345"/>
      <c r="N192" s="346"/>
      <c r="O192" s="345">
        <f>P192+Q192</f>
        <v>10.861111111111109</v>
      </c>
      <c r="P192" s="309">
        <f>P159*R192</f>
        <v>9.4444444444444429</v>
      </c>
      <c r="Q192" s="309">
        <f>Q159*R192</f>
        <v>1.4166666666666665</v>
      </c>
      <c r="R192" s="316">
        <f>'[1]NC-NAN '!L32/900</f>
        <v>1.8888888888888887E-3</v>
      </c>
    </row>
    <row r="193" spans="1:17" s="293" customFormat="1" ht="20.25" customHeight="1">
      <c r="A193" s="348"/>
      <c r="B193" s="349"/>
      <c r="C193" s="350"/>
      <c r="D193" s="351"/>
      <c r="E193" s="352"/>
      <c r="F193" s="352"/>
      <c r="G193" s="352"/>
      <c r="H193" s="352"/>
      <c r="I193" s="352"/>
      <c r="J193" s="352"/>
      <c r="K193" s="352"/>
      <c r="L193" s="352"/>
      <c r="M193" s="352"/>
      <c r="N193" s="353"/>
      <c r="O193" s="353"/>
      <c r="P193" s="296"/>
      <c r="Q193" s="296"/>
    </row>
    <row r="194" spans="1:17" s="293" customFormat="1" ht="20.25" customHeight="1">
      <c r="A194" s="209"/>
      <c r="B194" s="312" t="s">
        <v>453</v>
      </c>
      <c r="C194" s="313"/>
      <c r="D194" s="209"/>
      <c r="E194" s="210"/>
      <c r="F194" s="210"/>
      <c r="G194" s="210"/>
      <c r="H194" s="210"/>
      <c r="I194" s="210"/>
      <c r="J194" s="210"/>
      <c r="K194" s="210"/>
      <c r="L194" s="210"/>
      <c r="M194" s="210"/>
      <c r="N194" s="210"/>
      <c r="O194" s="210"/>
      <c r="P194" s="296"/>
      <c r="Q194" s="296"/>
    </row>
  </sheetData>
  <mergeCells count="64">
    <mergeCell ref="A151:O151"/>
    <mergeCell ref="B103:B104"/>
    <mergeCell ref="B105:B109"/>
    <mergeCell ref="C103:C104"/>
    <mergeCell ref="A105:A109"/>
    <mergeCell ref="C105:C109"/>
    <mergeCell ref="B128:B132"/>
    <mergeCell ref="C128:C132"/>
    <mergeCell ref="A176:A179"/>
    <mergeCell ref="B176:B179"/>
    <mergeCell ref="C176:C179"/>
    <mergeCell ref="A153:A154"/>
    <mergeCell ref="B153:B154"/>
    <mergeCell ref="A155:A158"/>
    <mergeCell ref="B155:B158"/>
    <mergeCell ref="C155:C158"/>
    <mergeCell ref="B6:B10"/>
    <mergeCell ref="O53:O54"/>
    <mergeCell ref="C55:C59"/>
    <mergeCell ref="O4:O5"/>
    <mergeCell ref="M4:M5"/>
    <mergeCell ref="O153:O154"/>
    <mergeCell ref="N103:N104"/>
    <mergeCell ref="N53:N54"/>
    <mergeCell ref="A150:N150"/>
    <mergeCell ref="A128:A132"/>
    <mergeCell ref="E103:L103"/>
    <mergeCell ref="O103:O104"/>
    <mergeCell ref="M103:M104"/>
    <mergeCell ref="A100:N100"/>
    <mergeCell ref="B28:B32"/>
    <mergeCell ref="M53:M54"/>
    <mergeCell ref="A103:A104"/>
    <mergeCell ref="A101:O101"/>
    <mergeCell ref="C28:C32"/>
    <mergeCell ref="C4:C5"/>
    <mergeCell ref="C78:C82"/>
    <mergeCell ref="N153:N154"/>
    <mergeCell ref="C153:C154"/>
    <mergeCell ref="D153:D154"/>
    <mergeCell ref="E153:L153"/>
    <mergeCell ref="M153:M154"/>
    <mergeCell ref="D4:D5"/>
    <mergeCell ref="D103:D104"/>
    <mergeCell ref="N4:N5"/>
    <mergeCell ref="A78:A82"/>
    <mergeCell ref="A55:A59"/>
    <mergeCell ref="A53:A54"/>
    <mergeCell ref="B55:B59"/>
    <mergeCell ref="B78:B82"/>
    <mergeCell ref="A6:A10"/>
    <mergeCell ref="A28:A32"/>
    <mergeCell ref="B4:B5"/>
    <mergeCell ref="C6:C10"/>
    <mergeCell ref="A2:O2"/>
    <mergeCell ref="A1:O1"/>
    <mergeCell ref="A51:O51"/>
    <mergeCell ref="E53:L53"/>
    <mergeCell ref="E4:L4"/>
    <mergeCell ref="B53:B54"/>
    <mergeCell ref="C53:C54"/>
    <mergeCell ref="A4:A5"/>
    <mergeCell ref="D53:D54"/>
    <mergeCell ref="A50:N50"/>
  </mergeCells>
  <phoneticPr fontId="5" type="noConversion"/>
  <printOptions horizontalCentered="1"/>
  <pageMargins left="0.43" right="0.3" top="0.56999999999999995" bottom="0.51" header="0.31496062992125984" footer="0.2"/>
  <pageSetup paperSize="9" firstPageNumber="47" fitToHeight="0" orientation="landscape" useFirstPageNumber="1" r:id="rId1"/>
  <headerFooter alignWithMargins="0">
    <oddHeader xml:space="preserve">&amp;R&amp;12&amp;U
</oddHeader>
    <oddFooter>&amp;C&amp;P</oddFooter>
  </headerFooter>
  <rowBreaks count="3" manualBreakCount="3">
    <brk id="49" max="16383" man="1"/>
    <brk id="99" max="16383" man="1"/>
    <brk id="14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20" sqref="B20"/>
    </sheetView>
  </sheetViews>
  <sheetFormatPr defaultRowHeight="16.5"/>
  <cols>
    <col min="1" max="1" width="6" style="36" customWidth="1"/>
    <col min="2" max="2" width="46.6640625" style="35" customWidth="1"/>
    <col min="3" max="3" width="11.44140625" style="36" customWidth="1"/>
    <col min="4" max="4" width="14.5546875" style="36" customWidth="1"/>
    <col min="5" max="5" width="34.21875" style="35" bestFit="1" customWidth="1"/>
    <col min="6" max="16384" width="8.88671875" style="35"/>
  </cols>
  <sheetData>
    <row r="1" spans="1:5" ht="24" customHeight="1">
      <c r="A1" s="481" t="s">
        <v>161</v>
      </c>
      <c r="B1" s="481"/>
      <c r="C1" s="481"/>
      <c r="D1" s="481"/>
      <c r="E1" s="481"/>
    </row>
    <row r="3" spans="1:5" s="46" customFormat="1" ht="25.5" customHeight="1">
      <c r="A3" s="45" t="s">
        <v>62</v>
      </c>
      <c r="B3" s="45" t="s">
        <v>63</v>
      </c>
      <c r="C3" s="45" t="s">
        <v>64</v>
      </c>
      <c r="D3" s="45" t="s">
        <v>65</v>
      </c>
      <c r="E3" s="45" t="s">
        <v>66</v>
      </c>
    </row>
    <row r="4" spans="1:5" s="34" customFormat="1" ht="21" customHeight="1">
      <c r="A4" s="43">
        <v>1</v>
      </c>
      <c r="B4" s="44" t="s">
        <v>506</v>
      </c>
      <c r="C4" s="43" t="s">
        <v>67</v>
      </c>
      <c r="D4" s="285">
        <v>1390000</v>
      </c>
      <c r="E4" s="461" t="s">
        <v>502</v>
      </c>
    </row>
    <row r="5" spans="1:5" s="34" customFormat="1" ht="21" customHeight="1">
      <c r="A5" s="38">
        <v>2</v>
      </c>
      <c r="B5" s="39" t="s">
        <v>68</v>
      </c>
      <c r="C5" s="38" t="s">
        <v>69</v>
      </c>
      <c r="D5" s="40">
        <v>0</v>
      </c>
      <c r="E5" s="39" t="s">
        <v>70</v>
      </c>
    </row>
    <row r="6" spans="1:5" s="34" customFormat="1" ht="21" customHeight="1">
      <c r="A6" s="38">
        <v>3</v>
      </c>
      <c r="B6" s="39" t="s">
        <v>71</v>
      </c>
      <c r="C6" s="38"/>
      <c r="D6" s="40">
        <v>0.4</v>
      </c>
      <c r="E6" s="39" t="s">
        <v>72</v>
      </c>
    </row>
    <row r="7" spans="1:5" s="34" customFormat="1" ht="21" customHeight="1">
      <c r="A7" s="38">
        <v>4</v>
      </c>
      <c r="B7" s="39" t="s">
        <v>73</v>
      </c>
      <c r="C7" s="38"/>
      <c r="D7" s="40">
        <v>0.2</v>
      </c>
      <c r="E7" s="39" t="s">
        <v>74</v>
      </c>
    </row>
    <row r="8" spans="1:5" s="323" customFormat="1" ht="21" hidden="1" customHeight="1">
      <c r="A8" s="320">
        <v>5</v>
      </c>
      <c r="B8" s="321" t="s">
        <v>75</v>
      </c>
      <c r="C8" s="320"/>
      <c r="D8" s="322">
        <v>0</v>
      </c>
      <c r="E8" s="321" t="s">
        <v>72</v>
      </c>
    </row>
    <row r="9" spans="1:5" s="34" customFormat="1" ht="21" customHeight="1">
      <c r="A9" s="38">
        <v>5</v>
      </c>
      <c r="B9" s="462" t="s">
        <v>503</v>
      </c>
      <c r="C9" s="38" t="s">
        <v>69</v>
      </c>
      <c r="D9" s="40">
        <v>23.5</v>
      </c>
      <c r="E9" s="39" t="s">
        <v>70</v>
      </c>
    </row>
    <row r="10" spans="1:5" s="34" customFormat="1" ht="21" customHeight="1">
      <c r="A10" s="38">
        <v>6</v>
      </c>
      <c r="B10" s="39" t="s">
        <v>76</v>
      </c>
      <c r="C10" s="38" t="s">
        <v>77</v>
      </c>
      <c r="D10" s="40">
        <v>26</v>
      </c>
      <c r="E10" s="39"/>
    </row>
    <row r="11" spans="1:5" s="34" customFormat="1" ht="21" hidden="1" customHeight="1">
      <c r="A11" s="38">
        <v>7</v>
      </c>
      <c r="B11" s="39" t="s">
        <v>485</v>
      </c>
      <c r="C11" s="38" t="s">
        <v>78</v>
      </c>
      <c r="D11" s="332">
        <v>131000</v>
      </c>
      <c r="E11" s="39"/>
    </row>
    <row r="12" spans="1:5" s="34" customFormat="1" ht="21" customHeight="1">
      <c r="A12" s="38">
        <v>8</v>
      </c>
      <c r="B12" s="39" t="s">
        <v>484</v>
      </c>
      <c r="C12" s="38" t="s">
        <v>78</v>
      </c>
      <c r="D12" s="332">
        <v>131000</v>
      </c>
      <c r="E12" s="39"/>
    </row>
    <row r="13" spans="1:5" s="330" customFormat="1" ht="21" customHeight="1">
      <c r="A13" s="325">
        <v>9</v>
      </c>
      <c r="B13" s="326" t="s">
        <v>482</v>
      </c>
      <c r="C13" s="327"/>
      <c r="D13" s="328">
        <v>1.25</v>
      </c>
      <c r="E13" s="329"/>
    </row>
    <row r="14" spans="1:5" s="331" customFormat="1" ht="18.75" hidden="1" customHeight="1">
      <c r="A14" s="320">
        <v>11</v>
      </c>
      <c r="B14" s="324" t="s">
        <v>483</v>
      </c>
      <c r="C14" s="320"/>
      <c r="D14" s="322">
        <v>1</v>
      </c>
      <c r="E14" s="321"/>
    </row>
    <row r="15" spans="1:5" ht="18.75" customHeight="1">
      <c r="A15" s="38">
        <v>10</v>
      </c>
      <c r="B15" s="39" t="s">
        <v>79</v>
      </c>
      <c r="C15" s="38"/>
      <c r="D15" s="40"/>
      <c r="E15" s="39"/>
    </row>
    <row r="16" spans="1:5" ht="18.75" customHeight="1">
      <c r="A16" s="38"/>
      <c r="B16" s="39" t="s">
        <v>80</v>
      </c>
      <c r="C16" s="38" t="s">
        <v>69</v>
      </c>
      <c r="D16" s="40">
        <v>20</v>
      </c>
      <c r="E16" s="480" t="s">
        <v>501</v>
      </c>
    </row>
    <row r="17" spans="1:5" ht="18.75" customHeight="1">
      <c r="A17" s="38"/>
      <c r="B17" s="39" t="s">
        <v>81</v>
      </c>
      <c r="C17" s="38" t="s">
        <v>69</v>
      </c>
      <c r="D17" s="40">
        <v>15</v>
      </c>
      <c r="E17" s="480"/>
    </row>
    <row r="18" spans="1:5" ht="18.75" customHeight="1">
      <c r="A18" s="38">
        <v>11</v>
      </c>
      <c r="B18" s="39" t="s">
        <v>82</v>
      </c>
      <c r="C18" s="38" t="s">
        <v>78</v>
      </c>
      <c r="D18" s="332">
        <f>D19+D20</f>
        <v>6415.3846153846152</v>
      </c>
      <c r="E18" s="480"/>
    </row>
    <row r="19" spans="1:5" ht="18.75" customHeight="1">
      <c r="A19" s="38"/>
      <c r="B19" s="41" t="s">
        <v>83</v>
      </c>
      <c r="C19" s="38" t="s">
        <v>78</v>
      </c>
      <c r="D19" s="332">
        <f>D4*0.1/D10</f>
        <v>5346.1538461538457</v>
      </c>
      <c r="E19" s="480"/>
    </row>
    <row r="20" spans="1:5" ht="18.75" customHeight="1">
      <c r="A20" s="38"/>
      <c r="B20" s="41" t="s">
        <v>84</v>
      </c>
      <c r="C20" s="38" t="s">
        <v>78</v>
      </c>
      <c r="D20" s="332">
        <f>D19*D16/100</f>
        <v>1069.2307692307691</v>
      </c>
      <c r="E20" s="480"/>
    </row>
    <row r="21" spans="1:5" ht="18.75" customHeight="1">
      <c r="A21" s="38">
        <v>12</v>
      </c>
      <c r="B21" s="39" t="s">
        <v>85</v>
      </c>
      <c r="C21" s="38" t="s">
        <v>78</v>
      </c>
      <c r="D21" s="332">
        <f>D22+D23</f>
        <v>6148.0769230769229</v>
      </c>
      <c r="E21" s="480"/>
    </row>
    <row r="22" spans="1:5" ht="18.75" customHeight="1">
      <c r="A22" s="38"/>
      <c r="B22" s="41" t="s">
        <v>83</v>
      </c>
      <c r="C22" s="38" t="s">
        <v>78</v>
      </c>
      <c r="D22" s="332">
        <f>D4*0.1/D10</f>
        <v>5346.1538461538457</v>
      </c>
      <c r="E22" s="480"/>
    </row>
    <row r="23" spans="1:5" ht="18.75" customHeight="1">
      <c r="A23" s="38"/>
      <c r="B23" s="41" t="s">
        <v>84</v>
      </c>
      <c r="C23" s="38" t="s">
        <v>78</v>
      </c>
      <c r="D23" s="332">
        <f>D22*D17/100</f>
        <v>801.92307692307691</v>
      </c>
      <c r="E23" s="480"/>
    </row>
    <row r="24" spans="1:5">
      <c r="A24" s="42"/>
      <c r="B24" s="37"/>
      <c r="C24" s="42"/>
      <c r="D24" s="42"/>
      <c r="E24" s="37"/>
    </row>
  </sheetData>
  <mergeCells count="3">
    <mergeCell ref="E16:E17"/>
    <mergeCell ref="E18:E23"/>
    <mergeCell ref="A1:E1"/>
  </mergeCells>
  <phoneticPr fontId="38" type="noConversion"/>
  <printOptions horizontalCentered="1"/>
  <pageMargins left="0.7" right="0.7" top="1.1000000000000001" bottom="0.75" header="0.3" footer="0.3"/>
  <pageSetup paperSize="9" orientation="landscape" r:id="rId1"/>
  <headerFooter>
    <oddFooter>&amp;C43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M88"/>
  <sheetViews>
    <sheetView zoomScale="90" workbookViewId="0">
      <pane xSplit="4" ySplit="4" topLeftCell="E5" activePane="bottomRight" state="frozen"/>
      <selection pane="topRight" activeCell="E1" sqref="E1"/>
      <selection pane="bottomLeft" activeCell="A5" sqref="A5"/>
      <selection pane="bottomRight" activeCell="O9" sqref="O9"/>
    </sheetView>
  </sheetViews>
  <sheetFormatPr defaultRowHeight="16.5"/>
  <cols>
    <col min="1" max="1" width="4.109375" customWidth="1"/>
    <col min="2" max="2" width="25.88671875" customWidth="1"/>
    <col min="3" max="3" width="7.88671875" customWidth="1"/>
    <col min="4" max="4" width="5.6640625" customWidth="1"/>
    <col min="5" max="5" width="8.109375" customWidth="1"/>
    <col min="6" max="6" width="7" customWidth="1"/>
    <col min="7" max="7" width="9.33203125" customWidth="1"/>
    <col min="8" max="8" width="6.21875" customWidth="1"/>
    <col min="9" max="9" width="9.109375" customWidth="1"/>
    <col min="10" max="10" width="6.5546875" customWidth="1"/>
    <col min="11" max="11" width="9.6640625" customWidth="1"/>
    <col min="12" max="12" width="7.109375" customWidth="1"/>
    <col min="13" max="13" width="9.5546875" customWidth="1"/>
  </cols>
  <sheetData>
    <row r="1" spans="1:13" s="92" customFormat="1" ht="20.25" customHeight="1">
      <c r="A1" s="482" t="s">
        <v>481</v>
      </c>
      <c r="B1" s="482"/>
      <c r="C1" s="482"/>
      <c r="D1" s="482"/>
      <c r="E1" s="482"/>
      <c r="F1" s="482"/>
      <c r="G1" s="482"/>
      <c r="H1" s="482"/>
      <c r="I1" s="482"/>
      <c r="J1" s="482"/>
      <c r="K1" s="482"/>
      <c r="L1" s="482"/>
      <c r="M1" s="482"/>
    </row>
    <row r="2" spans="1:13" s="92" customFormat="1" ht="9.75" customHeight="1">
      <c r="A2" s="93"/>
      <c r="C2" s="93"/>
    </row>
    <row r="3" spans="1:13" s="115" customFormat="1" ht="15" customHeight="1">
      <c r="A3" s="114" t="s">
        <v>164</v>
      </c>
      <c r="B3" s="114" t="s">
        <v>297</v>
      </c>
      <c r="C3" s="114" t="s">
        <v>166</v>
      </c>
      <c r="D3" s="114" t="s">
        <v>0</v>
      </c>
      <c r="E3" s="114" t="s">
        <v>298</v>
      </c>
      <c r="F3" s="483" t="s">
        <v>299</v>
      </c>
      <c r="G3" s="484"/>
      <c r="H3" s="483" t="s">
        <v>300</v>
      </c>
      <c r="I3" s="484"/>
      <c r="J3" s="483" t="s">
        <v>301</v>
      </c>
      <c r="K3" s="484"/>
      <c r="L3" s="483" t="s">
        <v>302</v>
      </c>
      <c r="M3" s="484"/>
    </row>
    <row r="4" spans="1:13" s="115" customFormat="1" ht="16.899999999999999" customHeight="1">
      <c r="A4" s="116" t="s">
        <v>1</v>
      </c>
      <c r="B4" s="116" t="s">
        <v>303</v>
      </c>
      <c r="C4" s="116" t="s">
        <v>169</v>
      </c>
      <c r="D4" s="116"/>
      <c r="E4" s="116" t="s">
        <v>77</v>
      </c>
      <c r="F4" s="117" t="s">
        <v>304</v>
      </c>
      <c r="G4" s="117" t="s">
        <v>310</v>
      </c>
      <c r="H4" s="117" t="s">
        <v>304</v>
      </c>
      <c r="I4" s="117" t="s">
        <v>310</v>
      </c>
      <c r="J4" s="117" t="s">
        <v>304</v>
      </c>
      <c r="K4" s="117" t="s">
        <v>310</v>
      </c>
      <c r="L4" s="117" t="s">
        <v>304</v>
      </c>
      <c r="M4" s="117" t="s">
        <v>310</v>
      </c>
    </row>
    <row r="5" spans="1:13" s="92" customFormat="1" ht="20.100000000000001" customHeight="1">
      <c r="A5" s="287">
        <v>1</v>
      </c>
      <c r="B5" s="288" t="s">
        <v>469</v>
      </c>
      <c r="C5" s="94"/>
      <c r="D5" s="94"/>
      <c r="E5" s="94"/>
      <c r="F5" s="94"/>
      <c r="G5" s="94"/>
      <c r="H5" s="94"/>
      <c r="I5" s="94"/>
      <c r="J5" s="94"/>
      <c r="K5" s="94"/>
      <c r="L5" s="94"/>
      <c r="M5" s="94"/>
    </row>
    <row r="6" spans="1:13" s="92" customFormat="1" ht="20.100000000000001" customHeight="1">
      <c r="A6" s="118" t="s">
        <v>470</v>
      </c>
      <c r="B6" s="119" t="s">
        <v>474</v>
      </c>
      <c r="C6" s="118" t="s">
        <v>305</v>
      </c>
      <c r="D6" s="120" t="s">
        <v>295</v>
      </c>
      <c r="E6" s="121">
        <f>LUONGNGAY!K45</f>
        <v>195050</v>
      </c>
      <c r="F6" s="122">
        <v>0.4</v>
      </c>
      <c r="G6" s="123">
        <f>F6*E6</f>
        <v>78020</v>
      </c>
      <c r="H6" s="124">
        <v>0.4</v>
      </c>
      <c r="I6" s="125">
        <f>H6*E6</f>
        <v>78020</v>
      </c>
      <c r="J6" s="124">
        <v>0.4</v>
      </c>
      <c r="K6" s="123">
        <f t="shared" ref="K6:K12" si="0">J6*E6</f>
        <v>78020</v>
      </c>
      <c r="L6" s="124">
        <v>0.4</v>
      </c>
      <c r="M6" s="123">
        <f>L6*E6</f>
        <v>78020</v>
      </c>
    </row>
    <row r="7" spans="1:13" s="92" customFormat="1" ht="20.100000000000001" customHeight="1">
      <c r="A7" s="118" t="s">
        <v>471</v>
      </c>
      <c r="B7" s="119" t="s">
        <v>314</v>
      </c>
      <c r="C7" s="118" t="s">
        <v>305</v>
      </c>
      <c r="D7" s="118">
        <v>1</v>
      </c>
      <c r="E7" s="121">
        <f>LUONGNGAY!K45</f>
        <v>195050</v>
      </c>
      <c r="F7" s="124">
        <v>3.51</v>
      </c>
      <c r="G7" s="123">
        <f t="shared" ref="G7:G12" si="1">F7*E7</f>
        <v>684625.5</v>
      </c>
      <c r="H7" s="124">
        <v>6.65</v>
      </c>
      <c r="I7" s="125">
        <f t="shared" ref="I7:I12" si="2">H7*E7</f>
        <v>1297082.5</v>
      </c>
      <c r="J7" s="124">
        <v>12.7</v>
      </c>
      <c r="K7" s="123">
        <f t="shared" si="0"/>
        <v>2477135</v>
      </c>
      <c r="L7" s="124">
        <v>23.23</v>
      </c>
      <c r="M7" s="123">
        <f>L7*E7</f>
        <v>4531011.5</v>
      </c>
    </row>
    <row r="8" spans="1:13" s="92" customFormat="1" ht="20.100000000000001" customHeight="1">
      <c r="A8" s="118"/>
      <c r="B8" s="119" t="s">
        <v>43</v>
      </c>
      <c r="C8" s="118"/>
      <c r="D8" s="118">
        <v>2</v>
      </c>
      <c r="E8" s="121">
        <f>$E$7</f>
        <v>195050</v>
      </c>
      <c r="F8" s="124">
        <v>4.03</v>
      </c>
      <c r="G8" s="123">
        <f t="shared" si="1"/>
        <v>786051.5</v>
      </c>
      <c r="H8" s="124">
        <v>7.65</v>
      </c>
      <c r="I8" s="125">
        <f t="shared" si="2"/>
        <v>1492132.5</v>
      </c>
      <c r="J8" s="124">
        <v>14.61</v>
      </c>
      <c r="K8" s="123">
        <f t="shared" si="0"/>
        <v>2849680.5</v>
      </c>
      <c r="L8" s="124">
        <v>26.71</v>
      </c>
      <c r="M8" s="123">
        <f>L8*E8</f>
        <v>5209785.5</v>
      </c>
    </row>
    <row r="9" spans="1:13" s="92" customFormat="1" ht="20.100000000000001" customHeight="1">
      <c r="A9" s="118"/>
      <c r="B9" s="119"/>
      <c r="C9" s="118"/>
      <c r="D9" s="118">
        <v>3</v>
      </c>
      <c r="E9" s="121">
        <f>$E$7</f>
        <v>195050</v>
      </c>
      <c r="F9" s="124">
        <v>4.6399999999999997</v>
      </c>
      <c r="G9" s="123">
        <f t="shared" si="1"/>
        <v>905031.99999999988</v>
      </c>
      <c r="H9" s="124">
        <v>8.8000000000000007</v>
      </c>
      <c r="I9" s="125">
        <f t="shared" si="2"/>
        <v>1716440.0000000002</v>
      </c>
      <c r="J9" s="124">
        <v>16.8</v>
      </c>
      <c r="K9" s="123">
        <f t="shared" si="0"/>
        <v>3276840</v>
      </c>
      <c r="L9" s="124">
        <v>30.72</v>
      </c>
      <c r="M9" s="123">
        <f>L9*E9</f>
        <v>5991936</v>
      </c>
    </row>
    <row r="10" spans="1:13" s="92" customFormat="1" ht="20.100000000000001" customHeight="1">
      <c r="A10" s="118"/>
      <c r="B10" s="119"/>
      <c r="C10" s="118"/>
      <c r="D10" s="118">
        <v>4</v>
      </c>
      <c r="E10" s="121">
        <f>$E$7</f>
        <v>195050</v>
      </c>
      <c r="F10" s="124">
        <v>5.34</v>
      </c>
      <c r="G10" s="123">
        <f t="shared" si="1"/>
        <v>1041567</v>
      </c>
      <c r="H10" s="124">
        <v>10.119999999999999</v>
      </c>
      <c r="I10" s="125">
        <f t="shared" si="2"/>
        <v>1973905.9999999998</v>
      </c>
      <c r="J10" s="124">
        <v>19.32</v>
      </c>
      <c r="K10" s="123">
        <f t="shared" si="0"/>
        <v>3768366</v>
      </c>
      <c r="L10" s="124">
        <v>35.33</v>
      </c>
      <c r="M10" s="123">
        <f>L10*E10</f>
        <v>6891116.5</v>
      </c>
    </row>
    <row r="11" spans="1:13" s="92" customFormat="1" ht="20.100000000000001" customHeight="1">
      <c r="A11" s="118"/>
      <c r="B11" s="119"/>
      <c r="C11" s="118"/>
      <c r="D11" s="118">
        <v>5</v>
      </c>
      <c r="E11" s="121">
        <f>$E$7</f>
        <v>195050</v>
      </c>
      <c r="F11" s="124">
        <v>6.14</v>
      </c>
      <c r="G11" s="123">
        <f t="shared" si="1"/>
        <v>1197607</v>
      </c>
      <c r="H11" s="124">
        <v>11.64</v>
      </c>
      <c r="I11" s="125">
        <f t="shared" si="2"/>
        <v>2270382</v>
      </c>
      <c r="J11" s="124">
        <v>22.22</v>
      </c>
      <c r="K11" s="123">
        <f t="shared" si="0"/>
        <v>4334011</v>
      </c>
      <c r="L11" s="124"/>
      <c r="M11" s="123"/>
    </row>
    <row r="12" spans="1:13" s="92" customFormat="1" ht="21.75" customHeight="1">
      <c r="A12" s="118" t="s">
        <v>472</v>
      </c>
      <c r="B12" s="119" t="s">
        <v>312</v>
      </c>
      <c r="C12" s="118" t="s">
        <v>305</v>
      </c>
      <c r="D12" s="120" t="s">
        <v>295</v>
      </c>
      <c r="E12" s="121">
        <f>$E$7</f>
        <v>195050</v>
      </c>
      <c r="F12" s="124">
        <v>0.51</v>
      </c>
      <c r="G12" s="123">
        <f t="shared" si="1"/>
        <v>99475.5</v>
      </c>
      <c r="H12" s="124">
        <v>0.6</v>
      </c>
      <c r="I12" s="125">
        <f t="shared" si="2"/>
        <v>117030</v>
      </c>
      <c r="J12" s="124">
        <v>0.68</v>
      </c>
      <c r="K12" s="123">
        <f t="shared" si="0"/>
        <v>132634</v>
      </c>
      <c r="L12" s="124">
        <v>0.77</v>
      </c>
      <c r="M12" s="123">
        <f>L12*E12</f>
        <v>150188.5</v>
      </c>
    </row>
    <row r="13" spans="1:13" s="92" customFormat="1" ht="20.100000000000001" customHeight="1">
      <c r="A13" s="118"/>
      <c r="B13" s="119" t="s">
        <v>296</v>
      </c>
      <c r="C13" s="122"/>
      <c r="D13" s="118"/>
      <c r="E13" s="121"/>
      <c r="F13" s="124"/>
      <c r="G13" s="123"/>
      <c r="H13" s="122"/>
      <c r="I13" s="125"/>
      <c r="J13" s="122"/>
      <c r="K13" s="123"/>
      <c r="L13" s="122"/>
      <c r="M13" s="123"/>
    </row>
    <row r="14" spans="1:13" s="92" customFormat="1" ht="20.100000000000001" customHeight="1">
      <c r="A14" s="118" t="s">
        <v>473</v>
      </c>
      <c r="B14" s="119" t="s">
        <v>306</v>
      </c>
      <c r="C14" s="118" t="s">
        <v>305</v>
      </c>
      <c r="D14" s="120" t="s">
        <v>295</v>
      </c>
      <c r="E14" s="121">
        <f>LUONGNGAY!K45</f>
        <v>195050</v>
      </c>
      <c r="F14" s="124">
        <v>1</v>
      </c>
      <c r="G14" s="123">
        <f>F14*E14</f>
        <v>195050</v>
      </c>
      <c r="H14" s="124">
        <v>1</v>
      </c>
      <c r="I14" s="125">
        <f>H14*E14</f>
        <v>195050</v>
      </c>
      <c r="J14" s="124">
        <v>1</v>
      </c>
      <c r="K14" s="123">
        <f>J14*E14</f>
        <v>195050</v>
      </c>
      <c r="L14" s="124">
        <v>1.5</v>
      </c>
      <c r="M14" s="123">
        <f>L14*E14</f>
        <v>292575</v>
      </c>
    </row>
    <row r="15" spans="1:13" s="92" customFormat="1" ht="20.100000000000001" customHeight="1">
      <c r="A15" s="126"/>
      <c r="B15" s="119" t="s">
        <v>43</v>
      </c>
      <c r="C15" s="118"/>
      <c r="D15" s="119"/>
      <c r="E15" s="119"/>
      <c r="F15" s="124"/>
      <c r="G15" s="123"/>
      <c r="H15" s="124"/>
      <c r="I15" s="125"/>
      <c r="J15" s="124"/>
      <c r="K15" s="123"/>
      <c r="L15" s="124"/>
      <c r="M15" s="123"/>
    </row>
    <row r="16" spans="1:13" s="92" customFormat="1" ht="20.100000000000001" customHeight="1">
      <c r="A16" s="118">
        <v>5</v>
      </c>
      <c r="B16" s="119" t="s">
        <v>313</v>
      </c>
      <c r="C16" s="118" t="s">
        <v>305</v>
      </c>
      <c r="D16" s="120" t="s">
        <v>295</v>
      </c>
      <c r="E16" s="121">
        <f>LUONGNGAY!K45</f>
        <v>195050</v>
      </c>
      <c r="F16" s="124">
        <v>0.63</v>
      </c>
      <c r="G16" s="123">
        <f>F16*E16</f>
        <v>122881.5</v>
      </c>
      <c r="H16" s="124">
        <v>0.85</v>
      </c>
      <c r="I16" s="125">
        <f>H16*E16</f>
        <v>165792.5</v>
      </c>
      <c r="J16" s="124">
        <v>1.27</v>
      </c>
      <c r="K16" s="123">
        <f>J16*E16</f>
        <v>247713.5</v>
      </c>
      <c r="L16" s="124">
        <v>1.7</v>
      </c>
      <c r="M16" s="123">
        <f>L16*E16</f>
        <v>331585</v>
      </c>
    </row>
    <row r="17" spans="1:13" s="92" customFormat="1" ht="24" customHeight="1">
      <c r="A17" s="118"/>
      <c r="B17" s="119" t="s">
        <v>43</v>
      </c>
      <c r="C17" s="118"/>
      <c r="D17" s="118"/>
      <c r="E17" s="121"/>
      <c r="F17" s="124"/>
      <c r="G17" s="123"/>
      <c r="H17" s="124"/>
      <c r="I17" s="125"/>
      <c r="J17" s="124"/>
      <c r="K17" s="123"/>
      <c r="L17" s="124"/>
      <c r="M17" s="123"/>
    </row>
    <row r="18" spans="1:13" s="92" customFormat="1" ht="20.100000000000001" customHeight="1">
      <c r="A18" s="289">
        <v>2</v>
      </c>
      <c r="B18" s="290" t="s">
        <v>475</v>
      </c>
      <c r="C18" s="290"/>
      <c r="D18" s="290"/>
      <c r="E18" s="290"/>
      <c r="F18" s="290"/>
      <c r="G18" s="96"/>
      <c r="H18" s="95"/>
      <c r="I18" s="97"/>
      <c r="J18" s="95"/>
      <c r="K18" s="96"/>
      <c r="L18" s="95"/>
      <c r="M18" s="96"/>
    </row>
    <row r="19" spans="1:13" s="92" customFormat="1" ht="20.100000000000001" customHeight="1">
      <c r="A19" s="286" t="s">
        <v>86</v>
      </c>
      <c r="B19" s="127" t="s">
        <v>316</v>
      </c>
      <c r="C19" s="118" t="s">
        <v>307</v>
      </c>
      <c r="D19" s="120" t="s">
        <v>295</v>
      </c>
      <c r="E19" s="121">
        <f>(LUONGNGAY!K34+LUONGNGAY!K35)/2</f>
        <v>193362.5</v>
      </c>
      <c r="F19" s="124">
        <v>1</v>
      </c>
      <c r="G19" s="123">
        <f>E19*F19</f>
        <v>193362.5</v>
      </c>
      <c r="H19" s="124">
        <v>1</v>
      </c>
      <c r="I19" s="125">
        <f>E19*H19</f>
        <v>193362.5</v>
      </c>
      <c r="J19" s="124">
        <v>1</v>
      </c>
      <c r="K19" s="123">
        <f>J19*E19</f>
        <v>193362.5</v>
      </c>
      <c r="L19" s="124">
        <v>1</v>
      </c>
      <c r="M19" s="123">
        <f>L19*E19</f>
        <v>193362.5</v>
      </c>
    </row>
    <row r="20" spans="1:13" s="92" customFormat="1" ht="20.100000000000001" customHeight="1">
      <c r="A20" s="126" t="s">
        <v>87</v>
      </c>
      <c r="B20" s="127" t="s">
        <v>308</v>
      </c>
      <c r="C20" s="118"/>
      <c r="D20" s="120"/>
      <c r="E20" s="121"/>
      <c r="F20" s="124"/>
      <c r="G20" s="123"/>
      <c r="H20" s="124"/>
      <c r="I20" s="125"/>
      <c r="J20" s="124"/>
      <c r="K20" s="123"/>
      <c r="L20" s="124"/>
      <c r="M20" s="123"/>
    </row>
    <row r="21" spans="1:13" s="98" customFormat="1" ht="20.100000000000001" customHeight="1">
      <c r="A21" s="118" t="s">
        <v>476</v>
      </c>
      <c r="B21" s="119" t="s">
        <v>309</v>
      </c>
      <c r="C21" s="118" t="s">
        <v>305</v>
      </c>
      <c r="D21" s="118">
        <v>1</v>
      </c>
      <c r="E21" s="121">
        <f>LUONGNGAY!K45</f>
        <v>195050</v>
      </c>
      <c r="F21" s="124">
        <v>2.2400000000000002</v>
      </c>
      <c r="G21" s="123">
        <f t="shared" ref="G21:G26" si="3">E21*F21</f>
        <v>436912.00000000006</v>
      </c>
      <c r="H21" s="124">
        <v>2.8</v>
      </c>
      <c r="I21" s="125">
        <f t="shared" ref="I21:I26" si="4">E21*H21</f>
        <v>546140</v>
      </c>
      <c r="J21" s="124">
        <v>3.5</v>
      </c>
      <c r="K21" s="123">
        <f t="shared" ref="K21:K26" si="5">J21*E21</f>
        <v>682675</v>
      </c>
      <c r="L21" s="124">
        <v>5.5</v>
      </c>
      <c r="M21" s="123">
        <f>L21*E21</f>
        <v>1072775</v>
      </c>
    </row>
    <row r="22" spans="1:13" s="92" customFormat="1" ht="20.100000000000001" customHeight="1">
      <c r="A22" s="118"/>
      <c r="B22" s="119" t="s">
        <v>43</v>
      </c>
      <c r="C22" s="118"/>
      <c r="D22" s="118">
        <v>2</v>
      </c>
      <c r="E22" s="121">
        <f>$E$21</f>
        <v>195050</v>
      </c>
      <c r="F22" s="124">
        <v>2.56</v>
      </c>
      <c r="G22" s="123">
        <f t="shared" si="3"/>
        <v>499328</v>
      </c>
      <c r="H22" s="124">
        <v>3.2</v>
      </c>
      <c r="I22" s="125">
        <f t="shared" si="4"/>
        <v>624160</v>
      </c>
      <c r="J22" s="124">
        <v>4</v>
      </c>
      <c r="K22" s="123">
        <f t="shared" si="5"/>
        <v>780200</v>
      </c>
      <c r="L22" s="124">
        <v>6</v>
      </c>
      <c r="M22" s="123">
        <f>L22*E22</f>
        <v>1170300</v>
      </c>
    </row>
    <row r="23" spans="1:13" s="92" customFormat="1" ht="20.100000000000001" customHeight="1">
      <c r="A23" s="118"/>
      <c r="B23" s="119"/>
      <c r="C23" s="118"/>
      <c r="D23" s="118">
        <v>3</v>
      </c>
      <c r="E23" s="121">
        <f>$E$21</f>
        <v>195050</v>
      </c>
      <c r="F23" s="124">
        <v>2.88</v>
      </c>
      <c r="G23" s="123">
        <f t="shared" si="3"/>
        <v>561744</v>
      </c>
      <c r="H23" s="124">
        <v>3.6</v>
      </c>
      <c r="I23" s="125">
        <f t="shared" si="4"/>
        <v>702180</v>
      </c>
      <c r="J23" s="124">
        <v>4.5</v>
      </c>
      <c r="K23" s="123">
        <f t="shared" si="5"/>
        <v>877725</v>
      </c>
      <c r="L23" s="124">
        <v>6.5</v>
      </c>
      <c r="M23" s="123">
        <f>L23*E23</f>
        <v>1267825</v>
      </c>
    </row>
    <row r="24" spans="1:13" s="92" customFormat="1" ht="20.100000000000001" customHeight="1">
      <c r="A24" s="118"/>
      <c r="B24" s="119"/>
      <c r="C24" s="118"/>
      <c r="D24" s="118">
        <v>4</v>
      </c>
      <c r="E24" s="121">
        <f>$E$21</f>
        <v>195050</v>
      </c>
      <c r="F24" s="124">
        <v>3.2</v>
      </c>
      <c r="G24" s="123">
        <f t="shared" si="3"/>
        <v>624160</v>
      </c>
      <c r="H24" s="124">
        <v>4</v>
      </c>
      <c r="I24" s="125">
        <f t="shared" si="4"/>
        <v>780200</v>
      </c>
      <c r="J24" s="124">
        <v>5</v>
      </c>
      <c r="K24" s="123">
        <f t="shared" si="5"/>
        <v>975250</v>
      </c>
      <c r="L24" s="124">
        <v>7</v>
      </c>
      <c r="M24" s="123">
        <f>L24*E24</f>
        <v>1365350</v>
      </c>
    </row>
    <row r="25" spans="1:13" s="92" customFormat="1" ht="20.100000000000001" customHeight="1">
      <c r="A25" s="118"/>
      <c r="B25" s="119"/>
      <c r="C25" s="118"/>
      <c r="D25" s="118">
        <v>5</v>
      </c>
      <c r="E25" s="121">
        <f>$E$21</f>
        <v>195050</v>
      </c>
      <c r="F25" s="124">
        <v>3.68</v>
      </c>
      <c r="G25" s="123">
        <f t="shared" si="3"/>
        <v>717784</v>
      </c>
      <c r="H25" s="124">
        <v>4.5999999999999996</v>
      </c>
      <c r="I25" s="125">
        <f t="shared" si="4"/>
        <v>897229.99999999988</v>
      </c>
      <c r="J25" s="124">
        <v>5.75</v>
      </c>
      <c r="K25" s="123">
        <f t="shared" si="5"/>
        <v>1121537.5</v>
      </c>
      <c r="L25" s="124"/>
      <c r="M25" s="123"/>
    </row>
    <row r="26" spans="1:13" s="92" customFormat="1" ht="20.100000000000001" customHeight="1">
      <c r="A26" s="118" t="s">
        <v>477</v>
      </c>
      <c r="B26" s="119" t="s">
        <v>317</v>
      </c>
      <c r="C26" s="118" t="s">
        <v>305</v>
      </c>
      <c r="D26" s="120" t="s">
        <v>295</v>
      </c>
      <c r="E26" s="121">
        <f>LUONGNGAY!K45</f>
        <v>195050</v>
      </c>
      <c r="F26" s="124">
        <v>0.43</v>
      </c>
      <c r="G26" s="123">
        <f t="shared" si="3"/>
        <v>83871.5</v>
      </c>
      <c r="H26" s="124">
        <v>0.6</v>
      </c>
      <c r="I26" s="125">
        <f t="shared" si="4"/>
        <v>117030</v>
      </c>
      <c r="J26" s="124">
        <v>0.77</v>
      </c>
      <c r="K26" s="123">
        <f t="shared" si="5"/>
        <v>150188.5</v>
      </c>
      <c r="L26" s="124">
        <v>0.94</v>
      </c>
      <c r="M26" s="123">
        <f>L26*E26</f>
        <v>183347</v>
      </c>
    </row>
    <row r="27" spans="1:13" s="92" customFormat="1" ht="20.100000000000001" customHeight="1">
      <c r="A27" s="118"/>
      <c r="B27" s="119" t="s">
        <v>43</v>
      </c>
      <c r="C27" s="118"/>
      <c r="D27" s="120"/>
      <c r="E27" s="121"/>
      <c r="F27" s="124"/>
      <c r="G27" s="123"/>
      <c r="H27" s="124"/>
      <c r="I27" s="125"/>
      <c r="J27" s="124"/>
      <c r="K27" s="123"/>
      <c r="L27" s="124"/>
      <c r="M27" s="123"/>
    </row>
    <row r="28" spans="1:13" s="92" customFormat="1" ht="20.100000000000001" customHeight="1">
      <c r="A28" s="118" t="s">
        <v>478</v>
      </c>
      <c r="B28" s="119" t="s">
        <v>312</v>
      </c>
      <c r="C28" s="118" t="s">
        <v>305</v>
      </c>
      <c r="D28" s="120" t="s">
        <v>295</v>
      </c>
      <c r="E28" s="121">
        <f>E26</f>
        <v>195050</v>
      </c>
      <c r="F28" s="124">
        <v>0.51</v>
      </c>
      <c r="G28" s="123">
        <f>E28*F28</f>
        <v>99475.5</v>
      </c>
      <c r="H28" s="124">
        <v>0.6</v>
      </c>
      <c r="I28" s="125">
        <f>E28*H28</f>
        <v>117030</v>
      </c>
      <c r="J28" s="124">
        <v>0.68</v>
      </c>
      <c r="K28" s="123">
        <f>J28*E28</f>
        <v>132634</v>
      </c>
      <c r="L28" s="124">
        <v>0.77</v>
      </c>
      <c r="M28" s="123">
        <f>L28*E28</f>
        <v>150188.5</v>
      </c>
    </row>
    <row r="29" spans="1:13" s="92" customFormat="1" ht="20.100000000000001" customHeight="1">
      <c r="A29" s="118"/>
      <c r="B29" s="119" t="s">
        <v>43</v>
      </c>
      <c r="C29" s="118"/>
      <c r="D29" s="120"/>
      <c r="E29" s="121"/>
      <c r="F29" s="124"/>
      <c r="G29" s="123"/>
      <c r="H29" s="124"/>
      <c r="I29" s="125"/>
      <c r="J29" s="124"/>
      <c r="K29" s="123"/>
      <c r="L29" s="124"/>
      <c r="M29" s="123"/>
    </row>
    <row r="30" spans="1:13" s="92" customFormat="1" ht="20.100000000000001" customHeight="1">
      <c r="A30" s="118" t="s">
        <v>479</v>
      </c>
      <c r="B30" s="119" t="s">
        <v>306</v>
      </c>
      <c r="C30" s="118" t="s">
        <v>305</v>
      </c>
      <c r="D30" s="120" t="s">
        <v>295</v>
      </c>
      <c r="E30" s="121">
        <f>LUONGNGAY!K45</f>
        <v>195050</v>
      </c>
      <c r="F30" s="124">
        <v>1</v>
      </c>
      <c r="G30" s="123">
        <f>E30*F30</f>
        <v>195050</v>
      </c>
      <c r="H30" s="124">
        <v>1</v>
      </c>
      <c r="I30" s="125">
        <f>E30*H30</f>
        <v>195050</v>
      </c>
      <c r="J30" s="124">
        <v>1</v>
      </c>
      <c r="K30" s="123">
        <f>J30*E30</f>
        <v>195050</v>
      </c>
      <c r="L30" s="124">
        <v>1.5</v>
      </c>
      <c r="M30" s="123">
        <f>L30*E30</f>
        <v>292575</v>
      </c>
    </row>
    <row r="31" spans="1:13" s="92" customFormat="1" ht="20.100000000000001" customHeight="1">
      <c r="A31" s="118"/>
      <c r="B31" s="119" t="s">
        <v>43</v>
      </c>
      <c r="C31" s="118"/>
      <c r="D31" s="120"/>
      <c r="E31" s="121"/>
      <c r="F31" s="124"/>
      <c r="G31" s="123"/>
      <c r="H31" s="124"/>
      <c r="I31" s="125"/>
      <c r="J31" s="124"/>
      <c r="K31" s="123"/>
      <c r="L31" s="124"/>
      <c r="M31" s="123"/>
    </row>
    <row r="32" spans="1:13" s="92" customFormat="1" ht="20.100000000000001" customHeight="1">
      <c r="A32" s="118" t="s">
        <v>480</v>
      </c>
      <c r="B32" s="119" t="s">
        <v>313</v>
      </c>
      <c r="C32" s="118" t="s">
        <v>305</v>
      </c>
      <c r="D32" s="120" t="s">
        <v>295</v>
      </c>
      <c r="E32" s="121">
        <f>E28</f>
        <v>195050</v>
      </c>
      <c r="F32" s="124">
        <v>0.63</v>
      </c>
      <c r="G32" s="123">
        <f>E32*F32</f>
        <v>122881.5</v>
      </c>
      <c r="H32" s="124">
        <v>0.85</v>
      </c>
      <c r="I32" s="125">
        <f>E32*H32</f>
        <v>165792.5</v>
      </c>
      <c r="J32" s="124">
        <v>1.27</v>
      </c>
      <c r="K32" s="123">
        <f>J32*E32</f>
        <v>247713.5</v>
      </c>
      <c r="L32" s="124">
        <v>1.7</v>
      </c>
      <c r="M32" s="123">
        <f>L32*E32</f>
        <v>331585</v>
      </c>
    </row>
    <row r="33" spans="1:13" s="92" customFormat="1" ht="20.100000000000001" customHeight="1">
      <c r="A33" s="118"/>
      <c r="B33" s="119" t="s">
        <v>43</v>
      </c>
      <c r="C33" s="118"/>
      <c r="D33" s="120"/>
      <c r="E33" s="121"/>
      <c r="F33" s="124"/>
      <c r="G33" s="123"/>
      <c r="H33" s="124"/>
      <c r="I33" s="125"/>
      <c r="J33" s="124"/>
      <c r="K33" s="123"/>
      <c r="L33" s="124"/>
      <c r="M33" s="123"/>
    </row>
    <row r="34" spans="1:13" s="92" customFormat="1" ht="12.75">
      <c r="A34" s="99"/>
      <c r="B34" s="100"/>
      <c r="C34" s="99"/>
      <c r="D34" s="99"/>
      <c r="E34" s="101"/>
      <c r="F34" s="102"/>
      <c r="G34" s="103"/>
      <c r="H34" s="102"/>
      <c r="I34" s="104"/>
      <c r="J34" s="105"/>
      <c r="K34" s="103"/>
      <c r="L34" s="105"/>
      <c r="M34" s="103"/>
    </row>
    <row r="35" spans="1:13" s="92" customFormat="1" ht="12.75">
      <c r="A35" s="106"/>
      <c r="B35" s="107"/>
      <c r="C35" s="106"/>
      <c r="D35" s="106"/>
      <c r="E35" s="108"/>
      <c r="F35" s="109"/>
      <c r="G35" s="110"/>
      <c r="H35" s="109"/>
      <c r="I35" s="111"/>
      <c r="J35" s="112"/>
      <c r="K35" s="110"/>
      <c r="L35" s="112"/>
      <c r="M35" s="110"/>
    </row>
    <row r="36" spans="1:13" s="92" customFormat="1" ht="12.75"/>
    <row r="37" spans="1:13" s="92" customFormat="1" ht="12.75"/>
    <row r="38" spans="1:13" s="92" customFormat="1" ht="12.75"/>
    <row r="39" spans="1:13" s="92" customFormat="1" ht="12.75"/>
    <row r="40" spans="1:13" s="92" customFormat="1" ht="12.75"/>
    <row r="41" spans="1:13" s="92" customFormat="1" ht="12.75"/>
    <row r="42" spans="1:13" s="92" customFormat="1" ht="12.75"/>
    <row r="43" spans="1:13" s="92" customFormat="1" ht="12.75"/>
    <row r="44" spans="1:13" s="92" customFormat="1" ht="12.75"/>
    <row r="45" spans="1:13" s="92" customFormat="1" ht="12.75"/>
    <row r="46" spans="1:13" s="92" customFormat="1" ht="12.75"/>
    <row r="47" spans="1:13" s="92" customFormat="1" ht="12.75"/>
    <row r="48" spans="1:13" s="92" customFormat="1" ht="12.75"/>
    <row r="49" s="92" customFormat="1" ht="12.75"/>
    <row r="50" s="92" customFormat="1" ht="12.75"/>
    <row r="51" s="92" customFormat="1" ht="12.75"/>
    <row r="52" s="92" customFormat="1" ht="12.75"/>
    <row r="53" s="92" customFormat="1" ht="12.75"/>
    <row r="54" s="92" customFormat="1" ht="12.75"/>
    <row r="55" s="92" customFormat="1" ht="12.75"/>
    <row r="56" s="92" customFormat="1" ht="12.75"/>
    <row r="57" s="92" customFormat="1" ht="12.75"/>
    <row r="58" s="92" customFormat="1" ht="12.75"/>
    <row r="59" s="92" customFormat="1" ht="12.75"/>
    <row r="60" s="92" customFormat="1" ht="12.75"/>
    <row r="61" s="92" customFormat="1" ht="12.75"/>
    <row r="62" s="92" customFormat="1" ht="12.75"/>
    <row r="63" s="92" customFormat="1" ht="12.75"/>
    <row r="64" s="92" customFormat="1" ht="12.75"/>
    <row r="65" s="92" customFormat="1" ht="12.75"/>
    <row r="66" s="92" customFormat="1" ht="12.75"/>
    <row r="67" s="92" customFormat="1" ht="12.75"/>
    <row r="68" s="92" customFormat="1" ht="12.75"/>
    <row r="69" s="92" customFormat="1" ht="12.75"/>
    <row r="70" s="92" customFormat="1" ht="12.75"/>
    <row r="71" s="92" customFormat="1" ht="12.75"/>
    <row r="72" s="92" customFormat="1" ht="12.75"/>
    <row r="73" s="92" customFormat="1" ht="12.75"/>
    <row r="74" s="92" customFormat="1" ht="12.75"/>
    <row r="75" s="92" customFormat="1" ht="12.75"/>
    <row r="76" s="92" customFormat="1" ht="12.75"/>
    <row r="77" s="92" customFormat="1" ht="12.75"/>
    <row r="78" s="92" customFormat="1" ht="12.75"/>
    <row r="79" s="92" customFormat="1" ht="12.75"/>
    <row r="80" s="92" customFormat="1" ht="12.75"/>
    <row r="81" s="92" customFormat="1" ht="12.75"/>
    <row r="82" s="92" customFormat="1" ht="12.75"/>
    <row r="83" s="92" customFormat="1" ht="12.75"/>
    <row r="84" s="113" customFormat="1"/>
    <row r="85" s="113" customFormat="1"/>
    <row r="86" s="113" customFormat="1"/>
    <row r="87" s="113" customFormat="1"/>
    <row r="88" s="113" customFormat="1"/>
  </sheetData>
  <mergeCells count="5">
    <mergeCell ref="A1:M1"/>
    <mergeCell ref="F3:G3"/>
    <mergeCell ref="H3:I3"/>
    <mergeCell ref="J3:K3"/>
    <mergeCell ref="L3:M3"/>
  </mergeCells>
  <phoneticPr fontId="5" type="noConversion"/>
  <printOptions horizontalCentered="1"/>
  <pageMargins left="0.55118110236220497" right="0.55118110236220497" top="0.59055118110236204" bottom="0.70866141732283505" header="0.31496062992126" footer="0.39370078740157499"/>
  <pageSetup paperSize="9" scale="95" firstPageNumber="85" orientation="landscape" useFirstPageNumber="1" r:id="rId1"/>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U69"/>
  <sheetViews>
    <sheetView zoomScale="80" workbookViewId="0">
      <pane xSplit="3" ySplit="10" topLeftCell="D26" activePane="bottomRight" state="frozen"/>
      <selection pane="topRight" activeCell="D1" sqref="D1"/>
      <selection pane="bottomLeft" activeCell="A8" sqref="A8"/>
      <selection pane="bottomRight" activeCell="P40" sqref="P40"/>
    </sheetView>
  </sheetViews>
  <sheetFormatPr defaultRowHeight="16.5"/>
  <cols>
    <col min="1" max="1" width="4.33203125" style="146" customWidth="1"/>
    <col min="2" max="2" width="17.88671875" style="146" customWidth="1"/>
    <col min="3" max="3" width="4.77734375" style="146" customWidth="1"/>
    <col min="4" max="4" width="3.77734375" style="146" customWidth="1"/>
    <col min="5" max="5" width="8.77734375" style="146" customWidth="1"/>
    <col min="6" max="6" width="6.5546875" style="146" customWidth="1"/>
    <col min="7" max="7" width="4.88671875" style="146" customWidth="1"/>
    <col min="8" max="8" width="6.5546875" style="146" customWidth="1"/>
    <col min="9" max="9" width="4.77734375" style="146" customWidth="1"/>
    <col min="10" max="10" width="6.44140625" style="146" customWidth="1"/>
    <col min="11" max="11" width="4.77734375" style="146" customWidth="1"/>
    <col min="12" max="12" width="7.33203125" style="146" customWidth="1"/>
    <col min="13" max="13" width="5.109375" style="146" customWidth="1"/>
    <col min="14" max="14" width="7.21875" style="146" customWidth="1"/>
    <col min="15" max="15" width="5.21875" style="319" customWidth="1"/>
    <col min="16" max="16" width="6.33203125" style="146" customWidth="1"/>
    <col min="17" max="17" width="5.21875" style="146" customWidth="1"/>
    <col min="18" max="18" width="6.6640625" style="146" customWidth="1"/>
    <col min="19" max="19" width="5.5546875" style="146" customWidth="1"/>
    <col min="20" max="20" width="7.44140625" style="146" customWidth="1"/>
    <col min="21" max="21" width="5" style="146" customWidth="1"/>
    <col min="22" max="22" width="6.77734375" style="146" customWidth="1"/>
    <col min="23" max="47" width="8.77734375" style="146" customWidth="1"/>
  </cols>
  <sheetData>
    <row r="1" spans="1:47" ht="25.5" customHeight="1">
      <c r="A1" s="482" t="s">
        <v>339</v>
      </c>
      <c r="B1" s="482"/>
      <c r="C1" s="482"/>
      <c r="D1" s="482"/>
      <c r="E1" s="482"/>
      <c r="F1" s="482"/>
      <c r="G1" s="482"/>
      <c r="H1" s="482"/>
      <c r="I1" s="482"/>
      <c r="J1" s="482"/>
      <c r="K1" s="482"/>
      <c r="L1" s="482"/>
      <c r="M1" s="482"/>
      <c r="N1" s="482"/>
      <c r="O1" s="482"/>
      <c r="P1" s="482"/>
      <c r="Q1" s="482"/>
      <c r="R1" s="482"/>
      <c r="S1" s="482"/>
      <c r="T1" s="482"/>
      <c r="U1" s="482"/>
      <c r="V1" s="482"/>
    </row>
    <row r="2" spans="1:47" ht="16.899999999999999" hidden="1" customHeight="1">
      <c r="A2" s="131"/>
      <c r="B2" s="115"/>
      <c r="C2" s="115"/>
      <c r="D2" s="115"/>
      <c r="E2" s="115"/>
      <c r="F2" s="115"/>
      <c r="G2" s="115"/>
      <c r="H2" s="115"/>
      <c r="I2" s="115"/>
      <c r="J2" s="115"/>
      <c r="K2" s="115"/>
      <c r="L2" s="115"/>
      <c r="M2" s="115"/>
      <c r="N2" s="115"/>
      <c r="O2" s="293"/>
      <c r="P2" s="115"/>
      <c r="Q2" s="115"/>
      <c r="R2" s="115"/>
      <c r="S2" s="115"/>
      <c r="T2" s="115"/>
      <c r="U2" s="115" t="s">
        <v>318</v>
      </c>
      <c r="V2" s="115"/>
    </row>
    <row r="3" spans="1:47" ht="16.899999999999999" hidden="1" customHeight="1">
      <c r="A3" s="131" t="s">
        <v>1</v>
      </c>
      <c r="B3" s="115" t="s">
        <v>297</v>
      </c>
      <c r="C3" s="115" t="s">
        <v>319</v>
      </c>
      <c r="D3" s="115" t="s">
        <v>26</v>
      </c>
      <c r="E3" s="115" t="s">
        <v>320</v>
      </c>
      <c r="F3" s="115" t="s">
        <v>321</v>
      </c>
      <c r="G3" s="115" t="s">
        <v>322</v>
      </c>
      <c r="H3" s="115"/>
      <c r="I3" s="115"/>
      <c r="J3" s="115"/>
      <c r="K3" s="115"/>
      <c r="L3" s="115"/>
      <c r="M3" s="115"/>
      <c r="N3" s="115"/>
      <c r="O3" s="293"/>
      <c r="P3" s="115"/>
      <c r="Q3" s="115"/>
      <c r="R3" s="115"/>
      <c r="S3" s="115" t="s">
        <v>323</v>
      </c>
      <c r="T3" s="115"/>
      <c r="U3" s="115"/>
      <c r="V3" s="115"/>
    </row>
    <row r="4" spans="1:47" ht="16.899999999999999" hidden="1" customHeight="1">
      <c r="A4" s="131"/>
      <c r="B4" s="115"/>
      <c r="C4" s="115"/>
      <c r="D4" s="115"/>
      <c r="E4" s="115"/>
      <c r="F4" s="115"/>
      <c r="G4" s="115" t="s">
        <v>27</v>
      </c>
      <c r="H4" s="115"/>
      <c r="I4" s="115" t="s">
        <v>28</v>
      </c>
      <c r="J4" s="115"/>
      <c r="K4" s="132">
        <v>36526</v>
      </c>
      <c r="L4" s="115"/>
      <c r="M4" s="132">
        <v>1132254</v>
      </c>
      <c r="N4" s="115"/>
      <c r="O4" s="293"/>
      <c r="P4" s="115"/>
      <c r="Q4" s="115"/>
      <c r="R4" s="115"/>
      <c r="S4" s="132">
        <v>36526</v>
      </c>
      <c r="T4" s="115"/>
      <c r="U4" s="132">
        <v>1132254</v>
      </c>
      <c r="V4" s="115"/>
    </row>
    <row r="5" spans="1:47" ht="16.899999999999999" hidden="1" customHeight="1">
      <c r="A5" s="131"/>
      <c r="B5" s="115"/>
      <c r="C5" s="115"/>
      <c r="D5" s="115"/>
      <c r="E5" s="115"/>
      <c r="F5" s="115"/>
      <c r="G5" s="115" t="s">
        <v>16</v>
      </c>
      <c r="H5" s="115" t="s">
        <v>324</v>
      </c>
      <c r="I5" s="115" t="s">
        <v>16</v>
      </c>
      <c r="J5" s="115" t="s">
        <v>324</v>
      </c>
      <c r="K5" s="115" t="s">
        <v>16</v>
      </c>
      <c r="L5" s="115" t="s">
        <v>324</v>
      </c>
      <c r="M5" s="115" t="s">
        <v>16</v>
      </c>
      <c r="N5" s="115" t="s">
        <v>324</v>
      </c>
      <c r="O5" s="293"/>
      <c r="P5" s="115"/>
      <c r="Q5" s="115"/>
      <c r="R5" s="115"/>
      <c r="S5" s="115" t="s">
        <v>16</v>
      </c>
      <c r="T5" s="115" t="s">
        <v>324</v>
      </c>
      <c r="U5" s="115" t="s">
        <v>16</v>
      </c>
      <c r="V5" s="115" t="s">
        <v>324</v>
      </c>
    </row>
    <row r="6" spans="1:47" s="490" customFormat="1" ht="16.899999999999999" customHeight="1"/>
    <row r="7" spans="1:47" ht="15" customHeight="1">
      <c r="A7" s="131"/>
      <c r="B7" s="115"/>
      <c r="C7" s="115"/>
      <c r="D7" s="115"/>
      <c r="E7" s="115"/>
      <c r="F7" s="115"/>
      <c r="G7" s="485" t="s">
        <v>488</v>
      </c>
      <c r="H7" s="485"/>
      <c r="I7" s="485"/>
      <c r="J7" s="485"/>
      <c r="K7" s="485"/>
      <c r="L7" s="485"/>
      <c r="M7" s="485"/>
      <c r="N7" s="485"/>
      <c r="O7" s="485"/>
      <c r="P7" s="485"/>
      <c r="Q7" s="485"/>
      <c r="R7" s="485"/>
      <c r="S7" s="485"/>
      <c r="T7" s="485"/>
      <c r="U7" s="485"/>
      <c r="V7" s="485"/>
    </row>
    <row r="8" spans="1:47" ht="16.899999999999999" customHeight="1">
      <c r="A8" s="487" t="s">
        <v>1</v>
      </c>
      <c r="B8" s="487" t="s">
        <v>297</v>
      </c>
      <c r="C8" s="487" t="s">
        <v>319</v>
      </c>
      <c r="D8" s="487" t="s">
        <v>26</v>
      </c>
      <c r="E8" s="487" t="s">
        <v>320</v>
      </c>
      <c r="F8" s="487" t="s">
        <v>321</v>
      </c>
      <c r="G8" s="483" t="s">
        <v>325</v>
      </c>
      <c r="H8" s="486"/>
      <c r="I8" s="486"/>
      <c r="J8" s="486"/>
      <c r="K8" s="486"/>
      <c r="L8" s="486"/>
      <c r="M8" s="486"/>
      <c r="N8" s="484"/>
      <c r="O8" s="483" t="s">
        <v>323</v>
      </c>
      <c r="P8" s="486"/>
      <c r="Q8" s="486"/>
      <c r="R8" s="486"/>
      <c r="S8" s="486"/>
      <c r="T8" s="486"/>
      <c r="U8" s="486"/>
      <c r="V8" s="484"/>
    </row>
    <row r="9" spans="1:47" s="284" customFormat="1" ht="22.9" customHeight="1">
      <c r="A9" s="488"/>
      <c r="B9" s="488"/>
      <c r="C9" s="488"/>
      <c r="D9" s="488"/>
      <c r="E9" s="488"/>
      <c r="F9" s="488"/>
      <c r="G9" s="491" t="s">
        <v>27</v>
      </c>
      <c r="H9" s="492"/>
      <c r="I9" s="491" t="s">
        <v>28</v>
      </c>
      <c r="J9" s="492"/>
      <c r="K9" s="493" t="s">
        <v>29</v>
      </c>
      <c r="L9" s="494"/>
      <c r="M9" s="493" t="s">
        <v>30</v>
      </c>
      <c r="N9" s="494"/>
      <c r="O9" s="491" t="s">
        <v>27</v>
      </c>
      <c r="P9" s="492"/>
      <c r="Q9" s="491" t="s">
        <v>28</v>
      </c>
      <c r="R9" s="492"/>
      <c r="S9" s="493" t="s">
        <v>29</v>
      </c>
      <c r="T9" s="494"/>
      <c r="U9" s="493" t="s">
        <v>30</v>
      </c>
      <c r="V9" s="494"/>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row>
    <row r="10" spans="1:47" ht="22.15" customHeight="1">
      <c r="A10" s="489"/>
      <c r="B10" s="489"/>
      <c r="C10" s="489"/>
      <c r="D10" s="489"/>
      <c r="E10" s="489"/>
      <c r="F10" s="489"/>
      <c r="G10" s="117" t="s">
        <v>16</v>
      </c>
      <c r="H10" s="117" t="s">
        <v>324</v>
      </c>
      <c r="I10" s="117" t="s">
        <v>16</v>
      </c>
      <c r="J10" s="117" t="s">
        <v>324</v>
      </c>
      <c r="K10" s="117" t="s">
        <v>16</v>
      </c>
      <c r="L10" s="117" t="s">
        <v>324</v>
      </c>
      <c r="M10" s="117" t="s">
        <v>16</v>
      </c>
      <c r="N10" s="117" t="s">
        <v>324</v>
      </c>
      <c r="O10" s="444" t="s">
        <v>16</v>
      </c>
      <c r="P10" s="117" t="s">
        <v>324</v>
      </c>
      <c r="Q10" s="117" t="s">
        <v>16</v>
      </c>
      <c r="R10" s="117" t="s">
        <v>324</v>
      </c>
      <c r="S10" s="117" t="s">
        <v>16</v>
      </c>
      <c r="T10" s="117" t="s">
        <v>324</v>
      </c>
      <c r="U10" s="117" t="s">
        <v>16</v>
      </c>
      <c r="V10" s="117" t="s">
        <v>324</v>
      </c>
    </row>
    <row r="11" spans="1:47" s="379" customFormat="1" ht="19.899999999999999" customHeight="1">
      <c r="A11" s="372">
        <v>1</v>
      </c>
      <c r="B11" s="373" t="s">
        <v>486</v>
      </c>
      <c r="C11" s="372" t="s">
        <v>97</v>
      </c>
      <c r="D11" s="372">
        <v>9</v>
      </c>
      <c r="E11" s="374">
        <f>'Gia-DC'!E33</f>
        <v>100000</v>
      </c>
      <c r="F11" s="374">
        <f>E11/(D11*26)</f>
        <v>427.35042735042737</v>
      </c>
      <c r="G11" s="373">
        <v>5.39</v>
      </c>
      <c r="H11" s="375">
        <f>(G11*F11)</f>
        <v>2303.4188034188032</v>
      </c>
      <c r="I11" s="373">
        <v>9.52</v>
      </c>
      <c r="J11" s="376">
        <f t="shared" ref="J11:J36" si="0">(I11*F11)</f>
        <v>4068.3760683760684</v>
      </c>
      <c r="K11" s="373">
        <v>12.72</v>
      </c>
      <c r="L11" s="376">
        <f>(K11*F11)</f>
        <v>5435.8974358974365</v>
      </c>
      <c r="M11" s="373">
        <v>20.079999999999998</v>
      </c>
      <c r="N11" s="375">
        <f t="shared" ref="N11:N36" si="1">(M11*F11)</f>
        <v>8581.1965811965802</v>
      </c>
      <c r="O11" s="445">
        <f>S11*0.65</f>
        <v>2.7560000000000002</v>
      </c>
      <c r="P11" s="375">
        <f>F11*O11</f>
        <v>1177.7777777777778</v>
      </c>
      <c r="Q11" s="377">
        <f>S11*0.8</f>
        <v>3.3920000000000003</v>
      </c>
      <c r="R11" s="375">
        <f>F11*Q11</f>
        <v>1449.5726495726499</v>
      </c>
      <c r="S11" s="377">
        <v>4.24</v>
      </c>
      <c r="T11" s="375">
        <f>F11*S11</f>
        <v>1811.9658119658122</v>
      </c>
      <c r="U11" s="373">
        <v>6.12</v>
      </c>
      <c r="V11" s="375">
        <f t="shared" ref="V11:V36" si="2">(U11*F11)</f>
        <v>2615.3846153846157</v>
      </c>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row>
    <row r="12" spans="1:47" s="379" customFormat="1" ht="19.899999999999999" customHeight="1">
      <c r="A12" s="372">
        <v>2</v>
      </c>
      <c r="B12" s="373" t="s">
        <v>340</v>
      </c>
      <c r="C12" s="372" t="s">
        <v>97</v>
      </c>
      <c r="D12" s="372">
        <v>72</v>
      </c>
      <c r="E12" s="374">
        <f>'Gia-DC'!E90</f>
        <v>750000</v>
      </c>
      <c r="F12" s="374">
        <f t="shared" ref="F12:F35" si="3">E12/(D12*26)</f>
        <v>400.64102564102564</v>
      </c>
      <c r="G12" s="373">
        <v>4.04</v>
      </c>
      <c r="H12" s="375">
        <f t="shared" ref="H12:H36" si="4">(G12*F12)</f>
        <v>1618.5897435897436</v>
      </c>
      <c r="I12" s="373">
        <v>7.14</v>
      </c>
      <c r="J12" s="376">
        <f t="shared" si="0"/>
        <v>2860.5769230769229</v>
      </c>
      <c r="K12" s="373">
        <v>9.5399999999999991</v>
      </c>
      <c r="L12" s="376">
        <f t="shared" ref="L12:L36" si="5">(K12*F12)</f>
        <v>3822.1153846153843</v>
      </c>
      <c r="M12" s="373">
        <v>15.06</v>
      </c>
      <c r="N12" s="375">
        <f t="shared" si="1"/>
        <v>6033.6538461538466</v>
      </c>
      <c r="O12" s="445">
        <f>S12*0.65</f>
        <v>2.0670000000000002</v>
      </c>
      <c r="P12" s="375">
        <f t="shared" ref="P12:P35" si="6">F12*O12</f>
        <v>828.125</v>
      </c>
      <c r="Q12" s="377">
        <f t="shared" ref="Q12:Q36" si="7">S12*0.8</f>
        <v>2.5440000000000005</v>
      </c>
      <c r="R12" s="375">
        <f t="shared" ref="R12:R36" si="8">F12*Q12</f>
        <v>1019.2307692307694</v>
      </c>
      <c r="S12" s="377">
        <v>3.18</v>
      </c>
      <c r="T12" s="375">
        <f>F12*S12</f>
        <v>1274.0384615384617</v>
      </c>
      <c r="U12" s="373">
        <v>4.59</v>
      </c>
      <c r="V12" s="375">
        <f t="shared" si="2"/>
        <v>1838.9423076923076</v>
      </c>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row>
    <row r="13" spans="1:47" s="379" customFormat="1" ht="19.899999999999999" customHeight="1">
      <c r="A13" s="372">
        <v>3</v>
      </c>
      <c r="B13" s="373" t="s">
        <v>341</v>
      </c>
      <c r="C13" s="372" t="s">
        <v>97</v>
      </c>
      <c r="D13" s="372">
        <v>72</v>
      </c>
      <c r="E13" s="374">
        <f>'Gia-DC'!E91</f>
        <v>860000</v>
      </c>
      <c r="F13" s="374">
        <f t="shared" si="3"/>
        <v>459.40170940170941</v>
      </c>
      <c r="G13" s="373">
        <v>4.04</v>
      </c>
      <c r="H13" s="375">
        <f t="shared" si="4"/>
        <v>1855.982905982906</v>
      </c>
      <c r="I13" s="373">
        <v>7.14</v>
      </c>
      <c r="J13" s="376">
        <f t="shared" si="0"/>
        <v>3280.1282051282051</v>
      </c>
      <c r="K13" s="373">
        <v>9.5399999999999991</v>
      </c>
      <c r="L13" s="376">
        <f t="shared" si="5"/>
        <v>4382.6923076923076</v>
      </c>
      <c r="M13" s="373">
        <v>15.06</v>
      </c>
      <c r="N13" s="375">
        <f t="shared" si="1"/>
        <v>6918.5897435897441</v>
      </c>
      <c r="O13" s="445">
        <f t="shared" ref="O13:O35" si="9">S13*0.65</f>
        <v>2.0670000000000002</v>
      </c>
      <c r="P13" s="375">
        <f t="shared" si="6"/>
        <v>949.58333333333348</v>
      </c>
      <c r="Q13" s="377">
        <f>S13*0.8</f>
        <v>2.5440000000000005</v>
      </c>
      <c r="R13" s="375">
        <f t="shared" si="8"/>
        <v>1168.717948717949</v>
      </c>
      <c r="S13" s="377">
        <v>3.18</v>
      </c>
      <c r="T13" s="375">
        <f t="shared" ref="T13:T36" si="10">F13*S13</f>
        <v>1460.897435897436</v>
      </c>
      <c r="U13" s="373">
        <v>4.59</v>
      </c>
      <c r="V13" s="375">
        <f t="shared" si="2"/>
        <v>2108.6538461538462</v>
      </c>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row>
    <row r="14" spans="1:47" s="379" customFormat="1" ht="19.899999999999999" customHeight="1">
      <c r="A14" s="372">
        <v>4</v>
      </c>
      <c r="B14" s="373" t="s">
        <v>220</v>
      </c>
      <c r="C14" s="372" t="s">
        <v>108</v>
      </c>
      <c r="D14" s="372">
        <v>6</v>
      </c>
      <c r="E14" s="374">
        <f>'Gia-DC'!E34</f>
        <v>18000</v>
      </c>
      <c r="F14" s="374">
        <f t="shared" si="3"/>
        <v>115.38461538461539</v>
      </c>
      <c r="G14" s="373">
        <v>5.39</v>
      </c>
      <c r="H14" s="375">
        <f t="shared" si="4"/>
        <v>621.92307692307691</v>
      </c>
      <c r="I14" s="373">
        <v>9.52</v>
      </c>
      <c r="J14" s="376">
        <f t="shared" si="0"/>
        <v>1098.4615384615383</v>
      </c>
      <c r="K14" s="373">
        <v>12.72</v>
      </c>
      <c r="L14" s="376">
        <f t="shared" si="5"/>
        <v>1467.6923076923078</v>
      </c>
      <c r="M14" s="373">
        <v>20.079999999999998</v>
      </c>
      <c r="N14" s="375">
        <f t="shared" si="1"/>
        <v>2316.9230769230767</v>
      </c>
      <c r="O14" s="445">
        <f t="shared" si="9"/>
        <v>2.7560000000000002</v>
      </c>
      <c r="P14" s="375">
        <f t="shared" si="6"/>
        <v>318.00000000000006</v>
      </c>
      <c r="Q14" s="377">
        <f t="shared" si="7"/>
        <v>3.3920000000000003</v>
      </c>
      <c r="R14" s="375">
        <f t="shared" si="8"/>
        <v>391.38461538461542</v>
      </c>
      <c r="S14" s="377">
        <v>4.24</v>
      </c>
      <c r="T14" s="375">
        <f t="shared" si="10"/>
        <v>489.23076923076928</v>
      </c>
      <c r="U14" s="373">
        <v>6.12</v>
      </c>
      <c r="V14" s="375">
        <f t="shared" si="2"/>
        <v>706.15384615384619</v>
      </c>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row>
    <row r="15" spans="1:47" s="379" customFormat="1" ht="19.899999999999999" customHeight="1">
      <c r="A15" s="372">
        <v>5</v>
      </c>
      <c r="B15" s="373" t="s">
        <v>252</v>
      </c>
      <c r="C15" s="372" t="s">
        <v>97</v>
      </c>
      <c r="D15" s="372">
        <v>36</v>
      </c>
      <c r="E15" s="374">
        <f>'Gia-DC'!E77</f>
        <v>230000</v>
      </c>
      <c r="F15" s="374">
        <f t="shared" si="3"/>
        <v>245.72649572649573</v>
      </c>
      <c r="G15" s="373">
        <v>1.68</v>
      </c>
      <c r="H15" s="375">
        <f t="shared" si="4"/>
        <v>412.82051282051282</v>
      </c>
      <c r="I15" s="373">
        <v>2.97</v>
      </c>
      <c r="J15" s="376">
        <f t="shared" si="0"/>
        <v>729.80769230769238</v>
      </c>
      <c r="K15" s="373">
        <v>3.97</v>
      </c>
      <c r="L15" s="376">
        <f t="shared" si="5"/>
        <v>975.53418803418811</v>
      </c>
      <c r="M15" s="373">
        <v>6.27</v>
      </c>
      <c r="N15" s="375">
        <f t="shared" si="1"/>
        <v>1540.7051282051282</v>
      </c>
      <c r="O15" s="445">
        <f t="shared" si="9"/>
        <v>0.8580000000000001</v>
      </c>
      <c r="P15" s="375">
        <f t="shared" si="6"/>
        <v>210.83333333333337</v>
      </c>
      <c r="Q15" s="377">
        <f t="shared" si="7"/>
        <v>1.056</v>
      </c>
      <c r="R15" s="375">
        <f t="shared" si="8"/>
        <v>259.4871794871795</v>
      </c>
      <c r="S15" s="377">
        <v>1.32</v>
      </c>
      <c r="T15" s="375">
        <f t="shared" si="10"/>
        <v>324.35897435897436</v>
      </c>
      <c r="U15" s="373">
        <v>1.91</v>
      </c>
      <c r="V15" s="375">
        <f t="shared" si="2"/>
        <v>469.33760683760681</v>
      </c>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row>
    <row r="16" spans="1:47" s="379" customFormat="1" ht="19.899999999999999" customHeight="1">
      <c r="A16" s="372">
        <v>6</v>
      </c>
      <c r="B16" s="373" t="s">
        <v>342</v>
      </c>
      <c r="C16" s="372" t="s">
        <v>101</v>
      </c>
      <c r="D16" s="372">
        <v>30</v>
      </c>
      <c r="E16" s="374">
        <f>'Gia-DC'!E45</f>
        <v>65000</v>
      </c>
      <c r="F16" s="374">
        <f t="shared" si="3"/>
        <v>83.333333333333329</v>
      </c>
      <c r="G16" s="373">
        <v>4.04</v>
      </c>
      <c r="H16" s="375">
        <f t="shared" si="4"/>
        <v>336.66666666666663</v>
      </c>
      <c r="I16" s="373">
        <v>7.14</v>
      </c>
      <c r="J16" s="376">
        <f t="shared" si="0"/>
        <v>594.99999999999989</v>
      </c>
      <c r="K16" s="373">
        <v>9.5399999999999991</v>
      </c>
      <c r="L16" s="376">
        <f t="shared" si="5"/>
        <v>794.99999999999989</v>
      </c>
      <c r="M16" s="373">
        <v>15.06</v>
      </c>
      <c r="N16" s="375">
        <f t="shared" si="1"/>
        <v>1255</v>
      </c>
      <c r="O16" s="445">
        <f t="shared" si="9"/>
        <v>2.0670000000000002</v>
      </c>
      <c r="P16" s="375">
        <f t="shared" si="6"/>
        <v>172.25</v>
      </c>
      <c r="Q16" s="377">
        <f t="shared" si="7"/>
        <v>2.5440000000000005</v>
      </c>
      <c r="R16" s="375">
        <f t="shared" si="8"/>
        <v>212.00000000000003</v>
      </c>
      <c r="S16" s="377">
        <v>3.18</v>
      </c>
      <c r="T16" s="375" t="s">
        <v>500</v>
      </c>
      <c r="U16" s="373">
        <v>4.59</v>
      </c>
      <c r="V16" s="375">
        <f t="shared" si="2"/>
        <v>382.49999999999994</v>
      </c>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row>
    <row r="17" spans="1:47" s="379" customFormat="1" ht="19.899999999999999" customHeight="1">
      <c r="A17" s="372">
        <v>7</v>
      </c>
      <c r="B17" s="373" t="s">
        <v>348</v>
      </c>
      <c r="C17" s="372" t="s">
        <v>101</v>
      </c>
      <c r="D17" s="372">
        <v>24</v>
      </c>
      <c r="E17" s="374">
        <f>'Gia-DC'!E19</f>
        <v>60000</v>
      </c>
      <c r="F17" s="374"/>
      <c r="G17" s="373">
        <v>7.0000000000000007E-2</v>
      </c>
      <c r="H17" s="375">
        <f t="shared" si="4"/>
        <v>0</v>
      </c>
      <c r="I17" s="373">
        <v>0.12</v>
      </c>
      <c r="J17" s="376">
        <f t="shared" si="0"/>
        <v>0</v>
      </c>
      <c r="K17" s="373">
        <v>0.16</v>
      </c>
      <c r="L17" s="376">
        <f t="shared" si="5"/>
        <v>0</v>
      </c>
      <c r="M17" s="373">
        <v>0.25</v>
      </c>
      <c r="N17" s="375">
        <f t="shared" si="1"/>
        <v>0</v>
      </c>
      <c r="O17" s="445">
        <f t="shared" si="9"/>
        <v>3.2500000000000001E-2</v>
      </c>
      <c r="P17" s="375">
        <f t="shared" si="6"/>
        <v>0</v>
      </c>
      <c r="Q17" s="377">
        <f t="shared" si="7"/>
        <v>4.0000000000000008E-2</v>
      </c>
      <c r="R17" s="375">
        <f t="shared" si="8"/>
        <v>0</v>
      </c>
      <c r="S17" s="377">
        <v>0.05</v>
      </c>
      <c r="T17" s="375">
        <f t="shared" si="10"/>
        <v>0</v>
      </c>
      <c r="U17" s="373">
        <v>0.08</v>
      </c>
      <c r="V17" s="375">
        <f t="shared" si="2"/>
        <v>0</v>
      </c>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row>
    <row r="18" spans="1:47" s="379" customFormat="1" ht="19.899999999999999" customHeight="1">
      <c r="A18" s="372">
        <v>8</v>
      </c>
      <c r="B18" s="373" t="s">
        <v>326</v>
      </c>
      <c r="C18" s="372" t="s">
        <v>97</v>
      </c>
      <c r="D18" s="372">
        <v>60</v>
      </c>
      <c r="E18" s="374">
        <f>'Gia-DC'!E47</f>
        <v>3695000</v>
      </c>
      <c r="F18" s="374">
        <f t="shared" si="3"/>
        <v>2368.5897435897436</v>
      </c>
      <c r="G18" s="373">
        <v>7.0000000000000007E-2</v>
      </c>
      <c r="H18" s="375">
        <f t="shared" si="4"/>
        <v>165.80128205128207</v>
      </c>
      <c r="I18" s="373">
        <v>0.12</v>
      </c>
      <c r="J18" s="376">
        <f t="shared" si="0"/>
        <v>284.23076923076923</v>
      </c>
      <c r="K18" s="373">
        <v>0.16</v>
      </c>
      <c r="L18" s="376">
        <f t="shared" si="5"/>
        <v>378.97435897435901</v>
      </c>
      <c r="M18" s="373">
        <v>0.25</v>
      </c>
      <c r="N18" s="375">
        <f t="shared" si="1"/>
        <v>592.14743589743591</v>
      </c>
      <c r="O18" s="445">
        <f t="shared" si="9"/>
        <v>3.2500000000000001E-2</v>
      </c>
      <c r="P18" s="375">
        <f t="shared" si="6"/>
        <v>76.979166666666671</v>
      </c>
      <c r="Q18" s="377">
        <f t="shared" si="7"/>
        <v>4.0000000000000008E-2</v>
      </c>
      <c r="R18" s="375">
        <f t="shared" si="8"/>
        <v>94.743589743589766</v>
      </c>
      <c r="S18" s="377">
        <v>0.05</v>
      </c>
      <c r="T18" s="375">
        <f t="shared" si="10"/>
        <v>118.42948717948718</v>
      </c>
      <c r="U18" s="373">
        <v>0.08</v>
      </c>
      <c r="V18" s="375">
        <f t="shared" si="2"/>
        <v>189.4871794871795</v>
      </c>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row>
    <row r="19" spans="1:47" s="379" customFormat="1" ht="19.899999999999999" customHeight="1">
      <c r="A19" s="372">
        <v>9</v>
      </c>
      <c r="B19" s="373" t="s">
        <v>223</v>
      </c>
      <c r="C19" s="372" t="s">
        <v>97</v>
      </c>
      <c r="D19" s="372">
        <v>60</v>
      </c>
      <c r="E19" s="374">
        <f>'Gia-DC'!E36</f>
        <v>360000</v>
      </c>
      <c r="F19" s="374">
        <f t="shared" si="3"/>
        <v>230.76923076923077</v>
      </c>
      <c r="G19" s="373">
        <v>0.67</v>
      </c>
      <c r="H19" s="375">
        <f t="shared" si="4"/>
        <v>154.61538461538464</v>
      </c>
      <c r="I19" s="373">
        <v>1.19</v>
      </c>
      <c r="J19" s="376">
        <f t="shared" si="0"/>
        <v>274.61538461538458</v>
      </c>
      <c r="K19" s="373">
        <v>1.59</v>
      </c>
      <c r="L19" s="376">
        <f t="shared" si="5"/>
        <v>366.92307692307696</v>
      </c>
      <c r="M19" s="373">
        <v>2.5099999999999998</v>
      </c>
      <c r="N19" s="375">
        <f t="shared" si="1"/>
        <v>579.23076923076917</v>
      </c>
      <c r="O19" s="445">
        <f t="shared" si="9"/>
        <v>0.34450000000000003</v>
      </c>
      <c r="P19" s="375">
        <f t="shared" si="6"/>
        <v>79.500000000000014</v>
      </c>
      <c r="Q19" s="377">
        <f t="shared" si="7"/>
        <v>0.42400000000000004</v>
      </c>
      <c r="R19" s="375">
        <f t="shared" si="8"/>
        <v>97.846153846153854</v>
      </c>
      <c r="S19" s="377">
        <v>0.53</v>
      </c>
      <c r="T19" s="375">
        <f t="shared" si="10"/>
        <v>122.30769230769232</v>
      </c>
      <c r="U19" s="373">
        <v>0.77</v>
      </c>
      <c r="V19" s="375">
        <f t="shared" si="2"/>
        <v>177.69230769230771</v>
      </c>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row>
    <row r="20" spans="1:47" s="379" customFormat="1" ht="19.899999999999999" customHeight="1">
      <c r="A20" s="372">
        <v>10</v>
      </c>
      <c r="B20" s="373" t="s">
        <v>248</v>
      </c>
      <c r="C20" s="372" t="s">
        <v>487</v>
      </c>
      <c r="D20" s="372">
        <v>48</v>
      </c>
      <c r="E20" s="374">
        <f>'Gia-DC'!E71</f>
        <v>25000</v>
      </c>
      <c r="F20" s="374">
        <f t="shared" si="3"/>
        <v>20.032051282051281</v>
      </c>
      <c r="G20" s="373">
        <v>0.67</v>
      </c>
      <c r="H20" s="375">
        <f t="shared" si="4"/>
        <v>13.421474358974359</v>
      </c>
      <c r="I20" s="373">
        <v>1.19</v>
      </c>
      <c r="J20" s="376">
        <f t="shared" si="0"/>
        <v>23.838141025641022</v>
      </c>
      <c r="K20" s="373">
        <v>1.59</v>
      </c>
      <c r="L20" s="376">
        <f t="shared" si="5"/>
        <v>31.85096153846154</v>
      </c>
      <c r="M20" s="373">
        <v>2.5099999999999998</v>
      </c>
      <c r="N20" s="375">
        <f t="shared" si="1"/>
        <v>50.280448717948708</v>
      </c>
      <c r="O20" s="445">
        <f t="shared" si="9"/>
        <v>0.34450000000000003</v>
      </c>
      <c r="P20" s="375">
        <f t="shared" si="6"/>
        <v>6.901041666666667</v>
      </c>
      <c r="Q20" s="377">
        <f t="shared" si="7"/>
        <v>0.42400000000000004</v>
      </c>
      <c r="R20" s="375">
        <f t="shared" si="8"/>
        <v>8.4935897435897445</v>
      </c>
      <c r="S20" s="377">
        <v>0.53</v>
      </c>
      <c r="T20" s="375">
        <f t="shared" si="10"/>
        <v>10.616987179487179</v>
      </c>
      <c r="U20" s="373">
        <v>0.77</v>
      </c>
      <c r="V20" s="375">
        <f t="shared" si="2"/>
        <v>15.424679487179487</v>
      </c>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row>
    <row r="21" spans="1:47" s="379" customFormat="1" ht="19.899999999999999" customHeight="1">
      <c r="A21" s="372">
        <v>11</v>
      </c>
      <c r="B21" s="380" t="s">
        <v>327</v>
      </c>
      <c r="C21" s="372" t="s">
        <v>97</v>
      </c>
      <c r="D21" s="372">
        <v>60</v>
      </c>
      <c r="E21" s="374">
        <f>'Gia-DC'!E48</f>
        <v>1375000</v>
      </c>
      <c r="F21" s="374">
        <f t="shared" si="3"/>
        <v>881.41025641025647</v>
      </c>
      <c r="G21" s="373">
        <v>0.27</v>
      </c>
      <c r="H21" s="375">
        <f t="shared" si="4"/>
        <v>237.98076923076925</v>
      </c>
      <c r="I21" s="373">
        <v>0.47</v>
      </c>
      <c r="J21" s="376">
        <f t="shared" si="0"/>
        <v>414.2628205128205</v>
      </c>
      <c r="K21" s="373">
        <v>0.63</v>
      </c>
      <c r="L21" s="376">
        <f t="shared" si="5"/>
        <v>555.28846153846155</v>
      </c>
      <c r="M21" s="373">
        <v>1</v>
      </c>
      <c r="N21" s="375">
        <f t="shared" si="1"/>
        <v>881.41025641025647</v>
      </c>
      <c r="O21" s="445">
        <f t="shared" si="9"/>
        <v>0.13650000000000001</v>
      </c>
      <c r="P21" s="375">
        <f t="shared" si="6"/>
        <v>120.31250000000001</v>
      </c>
      <c r="Q21" s="377">
        <f t="shared" si="7"/>
        <v>0.16800000000000001</v>
      </c>
      <c r="R21" s="375">
        <f t="shared" si="8"/>
        <v>148.07692307692309</v>
      </c>
      <c r="S21" s="377">
        <v>0.21</v>
      </c>
      <c r="T21" s="375">
        <f t="shared" si="10"/>
        <v>185.09615384615384</v>
      </c>
      <c r="U21" s="373">
        <v>0.31</v>
      </c>
      <c r="V21" s="375">
        <f t="shared" si="2"/>
        <v>273.2371794871795</v>
      </c>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row>
    <row r="22" spans="1:47" s="379" customFormat="1" ht="19.899999999999999" customHeight="1">
      <c r="A22" s="372">
        <v>12</v>
      </c>
      <c r="B22" s="380" t="s">
        <v>328</v>
      </c>
      <c r="C22" s="372" t="s">
        <v>97</v>
      </c>
      <c r="D22" s="372">
        <v>60</v>
      </c>
      <c r="E22" s="374">
        <f>'Gia-DC'!E49</f>
        <v>1250000</v>
      </c>
      <c r="F22" s="374">
        <f t="shared" si="3"/>
        <v>801.28205128205127</v>
      </c>
      <c r="G22" s="373">
        <v>0.03</v>
      </c>
      <c r="H22" s="375">
        <f t="shared" si="4"/>
        <v>24.038461538461537</v>
      </c>
      <c r="I22" s="373">
        <v>0.06</v>
      </c>
      <c r="J22" s="376">
        <f t="shared" si="0"/>
        <v>48.076923076923073</v>
      </c>
      <c r="K22" s="373">
        <v>0.08</v>
      </c>
      <c r="L22" s="376">
        <f t="shared" si="5"/>
        <v>64.102564102564102</v>
      </c>
      <c r="M22" s="373">
        <v>0.13</v>
      </c>
      <c r="N22" s="375">
        <f t="shared" si="1"/>
        <v>104.16666666666667</v>
      </c>
      <c r="O22" s="445">
        <f t="shared" si="9"/>
        <v>1.95E-2</v>
      </c>
      <c r="P22" s="375">
        <f t="shared" si="6"/>
        <v>15.625</v>
      </c>
      <c r="Q22" s="377">
        <f t="shared" si="7"/>
        <v>2.4E-2</v>
      </c>
      <c r="R22" s="375">
        <f t="shared" si="8"/>
        <v>19.23076923076923</v>
      </c>
      <c r="S22" s="377">
        <v>0.03</v>
      </c>
      <c r="T22" s="375">
        <f t="shared" si="10"/>
        <v>24.038461538461537</v>
      </c>
      <c r="U22" s="373">
        <v>0.04</v>
      </c>
      <c r="V22" s="375">
        <f t="shared" si="2"/>
        <v>32.051282051282051</v>
      </c>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row>
    <row r="23" spans="1:47" s="379" customFormat="1" ht="19.899999999999999" customHeight="1">
      <c r="A23" s="372">
        <v>13</v>
      </c>
      <c r="B23" s="373" t="s">
        <v>329</v>
      </c>
      <c r="C23" s="372" t="s">
        <v>97</v>
      </c>
      <c r="D23" s="372">
        <v>60</v>
      </c>
      <c r="E23" s="374">
        <f>'Gia-DC'!E83</f>
        <v>6519000</v>
      </c>
      <c r="F23" s="374">
        <f t="shared" si="3"/>
        <v>4178.8461538461543</v>
      </c>
      <c r="G23" s="373">
        <v>1.01</v>
      </c>
      <c r="H23" s="375">
        <f t="shared" si="4"/>
        <v>4220.6346153846162</v>
      </c>
      <c r="I23" s="373">
        <v>1.79</v>
      </c>
      <c r="J23" s="376">
        <f t="shared" si="0"/>
        <v>7480.1346153846162</v>
      </c>
      <c r="K23" s="373">
        <v>2.39</v>
      </c>
      <c r="L23" s="376">
        <f t="shared" si="5"/>
        <v>9987.4423076923085</v>
      </c>
      <c r="M23" s="373">
        <v>3.77</v>
      </c>
      <c r="N23" s="375">
        <f t="shared" si="1"/>
        <v>15754.250000000002</v>
      </c>
      <c r="O23" s="445">
        <f t="shared" si="9"/>
        <v>0.52</v>
      </c>
      <c r="P23" s="375">
        <f t="shared" si="6"/>
        <v>2173.0000000000005</v>
      </c>
      <c r="Q23" s="377">
        <f t="shared" si="7"/>
        <v>0.64000000000000012</v>
      </c>
      <c r="R23" s="375">
        <f t="shared" si="8"/>
        <v>2674.4615384615395</v>
      </c>
      <c r="S23" s="377">
        <v>0.8</v>
      </c>
      <c r="T23" s="375">
        <f t="shared" si="10"/>
        <v>3343.0769230769238</v>
      </c>
      <c r="U23" s="373">
        <v>1.1499999999999999</v>
      </c>
      <c r="V23" s="375">
        <f t="shared" si="2"/>
        <v>4805.6730769230771</v>
      </c>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row>
    <row r="24" spans="1:47" s="379" customFormat="1" ht="19.899999999999999" customHeight="1">
      <c r="A24" s="372">
        <v>14</v>
      </c>
      <c r="B24" s="373" t="s">
        <v>343</v>
      </c>
      <c r="C24" s="372" t="s">
        <v>97</v>
      </c>
      <c r="D24" s="372">
        <v>36</v>
      </c>
      <c r="E24" s="374">
        <f>'Gia-DC'!E50</f>
        <v>220000</v>
      </c>
      <c r="F24" s="374">
        <f t="shared" si="3"/>
        <v>235.04273504273505</v>
      </c>
      <c r="G24" s="373">
        <v>0.67</v>
      </c>
      <c r="H24" s="375">
        <f t="shared" si="4"/>
        <v>157.47863247863248</v>
      </c>
      <c r="I24" s="373">
        <v>1.19</v>
      </c>
      <c r="J24" s="376">
        <f t="shared" si="0"/>
        <v>279.70085470085468</v>
      </c>
      <c r="K24" s="373">
        <v>1.59</v>
      </c>
      <c r="L24" s="376">
        <f t="shared" si="5"/>
        <v>373.71794871794873</v>
      </c>
      <c r="M24" s="373">
        <v>2.5099999999999998</v>
      </c>
      <c r="N24" s="375">
        <f t="shared" si="1"/>
        <v>589.9572649572649</v>
      </c>
      <c r="O24" s="445">
        <f>S24*0.65</f>
        <v>0.34450000000000003</v>
      </c>
      <c r="P24" s="375">
        <f t="shared" si="6"/>
        <v>80.972222222222229</v>
      </c>
      <c r="Q24" s="377">
        <f t="shared" si="7"/>
        <v>0.42400000000000004</v>
      </c>
      <c r="R24" s="375">
        <f t="shared" si="8"/>
        <v>99.658119658119674</v>
      </c>
      <c r="S24" s="377">
        <v>0.53</v>
      </c>
      <c r="T24" s="375">
        <f t="shared" si="10"/>
        <v>124.57264957264958</v>
      </c>
      <c r="U24" s="373">
        <v>0.77</v>
      </c>
      <c r="V24" s="375">
        <f t="shared" si="2"/>
        <v>180.98290598290598</v>
      </c>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row>
    <row r="25" spans="1:47" s="379" customFormat="1" ht="19.899999999999999" customHeight="1">
      <c r="A25" s="372">
        <v>15</v>
      </c>
      <c r="B25" s="373" t="s">
        <v>330</v>
      </c>
      <c r="C25" s="372" t="s">
        <v>97</v>
      </c>
      <c r="D25" s="372">
        <v>36</v>
      </c>
      <c r="E25" s="374">
        <f>'Gia-DC'!E44</f>
        <v>870000</v>
      </c>
      <c r="F25" s="374">
        <f t="shared" si="3"/>
        <v>929.48717948717945</v>
      </c>
      <c r="G25" s="373">
        <v>0.67</v>
      </c>
      <c r="H25" s="375">
        <f t="shared" si="4"/>
        <v>622.75641025641028</v>
      </c>
      <c r="I25" s="373">
        <v>1.19</v>
      </c>
      <c r="J25" s="376">
        <f t="shared" si="0"/>
        <v>1106.0897435897434</v>
      </c>
      <c r="K25" s="373">
        <v>1.59</v>
      </c>
      <c r="L25" s="376">
        <f t="shared" si="5"/>
        <v>1477.8846153846155</v>
      </c>
      <c r="M25" s="373">
        <v>2.5099999999999998</v>
      </c>
      <c r="N25" s="375">
        <f t="shared" si="1"/>
        <v>2333.0128205128203</v>
      </c>
      <c r="O25" s="445">
        <f t="shared" si="9"/>
        <v>0.34450000000000003</v>
      </c>
      <c r="P25" s="375">
        <f t="shared" si="6"/>
        <v>320.20833333333337</v>
      </c>
      <c r="Q25" s="377">
        <f t="shared" si="7"/>
        <v>0.42400000000000004</v>
      </c>
      <c r="R25" s="375">
        <f t="shared" si="8"/>
        <v>394.10256410256414</v>
      </c>
      <c r="S25" s="377">
        <v>0.53</v>
      </c>
      <c r="T25" s="375">
        <f t="shared" si="10"/>
        <v>492.62820512820514</v>
      </c>
      <c r="U25" s="373">
        <v>0.77</v>
      </c>
      <c r="V25" s="375">
        <f t="shared" si="2"/>
        <v>715.70512820512818</v>
      </c>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row>
    <row r="26" spans="1:47" s="379" customFormat="1" ht="19.899999999999999" customHeight="1">
      <c r="A26" s="372">
        <v>16</v>
      </c>
      <c r="B26" s="373" t="s">
        <v>331</v>
      </c>
      <c r="C26" s="372" t="s">
        <v>20</v>
      </c>
      <c r="D26" s="372">
        <v>48</v>
      </c>
      <c r="E26" s="374">
        <f>'Gia-DC'!E52</f>
        <v>25000</v>
      </c>
      <c r="F26" s="374">
        <f t="shared" si="3"/>
        <v>20.032051282051281</v>
      </c>
      <c r="G26" s="373">
        <v>1.35</v>
      </c>
      <c r="H26" s="375">
        <f t="shared" si="4"/>
        <v>27.04326923076923</v>
      </c>
      <c r="I26" s="373">
        <v>2.38</v>
      </c>
      <c r="J26" s="376">
        <f t="shared" si="0"/>
        <v>47.676282051282044</v>
      </c>
      <c r="K26" s="373">
        <v>3.18</v>
      </c>
      <c r="L26" s="376">
        <f t="shared" si="5"/>
        <v>63.70192307692308</v>
      </c>
      <c r="M26" s="373">
        <v>5.0199999999999996</v>
      </c>
      <c r="N26" s="375">
        <f t="shared" si="1"/>
        <v>100.56089743589742</v>
      </c>
      <c r="O26" s="445">
        <f t="shared" si="9"/>
        <v>0.68900000000000006</v>
      </c>
      <c r="P26" s="375">
        <f t="shared" si="6"/>
        <v>13.802083333333334</v>
      </c>
      <c r="Q26" s="377">
        <f t="shared" si="7"/>
        <v>0.84800000000000009</v>
      </c>
      <c r="R26" s="375">
        <f t="shared" si="8"/>
        <v>16.987179487179489</v>
      </c>
      <c r="S26" s="377">
        <v>1.06</v>
      </c>
      <c r="T26" s="375">
        <f t="shared" si="10"/>
        <v>21.233974358974358</v>
      </c>
      <c r="U26" s="373">
        <v>1.53</v>
      </c>
      <c r="V26" s="375">
        <f t="shared" si="2"/>
        <v>30.64903846153846</v>
      </c>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row>
    <row r="27" spans="1:47" s="379" customFormat="1" ht="19.899999999999999" customHeight="1">
      <c r="A27" s="372">
        <v>17</v>
      </c>
      <c r="B27" s="373" t="s">
        <v>332</v>
      </c>
      <c r="C27" s="372" t="s">
        <v>97</v>
      </c>
      <c r="D27" s="372">
        <v>60</v>
      </c>
      <c r="E27" s="374">
        <f>'Gia-DC'!E37</f>
        <v>2331000</v>
      </c>
      <c r="F27" s="374">
        <f t="shared" si="3"/>
        <v>1494.2307692307693</v>
      </c>
      <c r="G27" s="373">
        <v>0.67</v>
      </c>
      <c r="H27" s="375">
        <f t="shared" si="4"/>
        <v>1001.1346153846155</v>
      </c>
      <c r="I27" s="373">
        <v>1.19</v>
      </c>
      <c r="J27" s="376">
        <f t="shared" si="0"/>
        <v>1778.1346153846155</v>
      </c>
      <c r="K27" s="373">
        <v>1.59</v>
      </c>
      <c r="L27" s="376">
        <f t="shared" si="5"/>
        <v>2375.8269230769233</v>
      </c>
      <c r="M27" s="373">
        <v>2.5099999999999998</v>
      </c>
      <c r="N27" s="375">
        <f t="shared" si="1"/>
        <v>3750.5192307692305</v>
      </c>
      <c r="O27" s="445">
        <f t="shared" si="9"/>
        <v>0.34450000000000003</v>
      </c>
      <c r="P27" s="375">
        <f t="shared" si="6"/>
        <v>514.76250000000005</v>
      </c>
      <c r="Q27" s="377">
        <f t="shared" si="7"/>
        <v>0.42400000000000004</v>
      </c>
      <c r="R27" s="375">
        <f t="shared" si="8"/>
        <v>633.55384615384628</v>
      </c>
      <c r="S27" s="377">
        <v>0.53</v>
      </c>
      <c r="T27" s="375">
        <f t="shared" si="10"/>
        <v>791.94230769230774</v>
      </c>
      <c r="U27" s="373">
        <v>0.77</v>
      </c>
      <c r="V27" s="375">
        <f t="shared" si="2"/>
        <v>1150.5576923076924</v>
      </c>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row>
    <row r="28" spans="1:47" s="379" customFormat="1" ht="19.899999999999999" customHeight="1">
      <c r="A28" s="372">
        <v>18</v>
      </c>
      <c r="B28" s="373" t="s">
        <v>349</v>
      </c>
      <c r="C28" s="372" t="s">
        <v>97</v>
      </c>
      <c r="D28" s="372">
        <v>120</v>
      </c>
      <c r="E28" s="374">
        <f>'Gia-DC'!E94</f>
        <v>1500000</v>
      </c>
      <c r="F28" s="374">
        <f t="shared" si="3"/>
        <v>480.76923076923077</v>
      </c>
      <c r="G28" s="373">
        <v>0.13</v>
      </c>
      <c r="H28" s="375">
        <f t="shared" si="4"/>
        <v>62.5</v>
      </c>
      <c r="I28" s="373">
        <v>0.23</v>
      </c>
      <c r="J28" s="376">
        <f t="shared" si="0"/>
        <v>110.57692307692308</v>
      </c>
      <c r="K28" s="373">
        <v>0.31</v>
      </c>
      <c r="L28" s="376">
        <f t="shared" si="5"/>
        <v>149.03846153846155</v>
      </c>
      <c r="M28" s="373">
        <v>0.49</v>
      </c>
      <c r="N28" s="375">
        <f t="shared" si="1"/>
        <v>235.57692307692307</v>
      </c>
      <c r="O28" s="445">
        <f t="shared" si="9"/>
        <v>6.5000000000000002E-2</v>
      </c>
      <c r="P28" s="375">
        <f t="shared" si="6"/>
        <v>31.25</v>
      </c>
      <c r="Q28" s="377">
        <f t="shared" si="7"/>
        <v>8.0000000000000016E-2</v>
      </c>
      <c r="R28" s="375">
        <f t="shared" si="8"/>
        <v>38.461538461538467</v>
      </c>
      <c r="S28" s="377">
        <v>0.1</v>
      </c>
      <c r="T28" s="375">
        <f t="shared" si="10"/>
        <v>48.07692307692308</v>
      </c>
      <c r="U28" s="373">
        <v>0.15</v>
      </c>
      <c r="V28" s="375">
        <f t="shared" si="2"/>
        <v>72.115384615384613</v>
      </c>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row>
    <row r="29" spans="1:47" s="379" customFormat="1" ht="19.899999999999999" customHeight="1">
      <c r="A29" s="372">
        <v>19</v>
      </c>
      <c r="B29" s="373" t="s">
        <v>333</v>
      </c>
      <c r="C29" s="372" t="s">
        <v>97</v>
      </c>
      <c r="D29" s="372">
        <v>24</v>
      </c>
      <c r="E29" s="374">
        <f>'Gia-DC'!E92</f>
        <v>180000</v>
      </c>
      <c r="F29" s="374">
        <f t="shared" si="3"/>
        <v>288.46153846153845</v>
      </c>
      <c r="G29" s="373">
        <v>1.35</v>
      </c>
      <c r="H29" s="375">
        <f t="shared" si="4"/>
        <v>389.42307692307696</v>
      </c>
      <c r="I29" s="373">
        <v>2.38</v>
      </c>
      <c r="J29" s="376">
        <f t="shared" si="0"/>
        <v>686.53846153846143</v>
      </c>
      <c r="K29" s="373">
        <v>3.18</v>
      </c>
      <c r="L29" s="376">
        <f t="shared" si="5"/>
        <v>917.30769230769238</v>
      </c>
      <c r="M29" s="373">
        <v>5.0199999999999996</v>
      </c>
      <c r="N29" s="375">
        <f t="shared" si="1"/>
        <v>1448.0769230769229</v>
      </c>
      <c r="O29" s="445">
        <f t="shared" si="9"/>
        <v>0.68900000000000006</v>
      </c>
      <c r="P29" s="375">
        <f t="shared" si="6"/>
        <v>198.75</v>
      </c>
      <c r="Q29" s="377">
        <f t="shared" si="7"/>
        <v>0.84800000000000009</v>
      </c>
      <c r="R29" s="375">
        <f t="shared" si="8"/>
        <v>244.61538461538464</v>
      </c>
      <c r="S29" s="377">
        <v>1.06</v>
      </c>
      <c r="T29" s="375">
        <f t="shared" si="10"/>
        <v>305.76923076923077</v>
      </c>
      <c r="U29" s="373">
        <v>1.53</v>
      </c>
      <c r="V29" s="375">
        <f t="shared" si="2"/>
        <v>441.34615384615387</v>
      </c>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row>
    <row r="30" spans="1:47" s="379" customFormat="1" ht="19.899999999999999" customHeight="1">
      <c r="A30" s="372">
        <v>20</v>
      </c>
      <c r="B30" s="373" t="s">
        <v>350</v>
      </c>
      <c r="C30" s="372" t="s">
        <v>97</v>
      </c>
      <c r="D30" s="372">
        <v>12</v>
      </c>
      <c r="E30" s="374">
        <f>'Gia-DC'!E93</f>
        <v>35000</v>
      </c>
      <c r="F30" s="374">
        <f t="shared" si="3"/>
        <v>112.17948717948718</v>
      </c>
      <c r="G30" s="373">
        <v>2.7</v>
      </c>
      <c r="H30" s="375">
        <f t="shared" si="4"/>
        <v>302.88461538461542</v>
      </c>
      <c r="I30" s="373">
        <v>4.76</v>
      </c>
      <c r="J30" s="376">
        <f t="shared" si="0"/>
        <v>533.97435897435901</v>
      </c>
      <c r="K30" s="373">
        <v>6.36</v>
      </c>
      <c r="L30" s="376">
        <f t="shared" si="5"/>
        <v>713.46153846153857</v>
      </c>
      <c r="M30" s="373">
        <v>10.039999999999999</v>
      </c>
      <c r="N30" s="375">
        <f t="shared" si="1"/>
        <v>1126.2820512820513</v>
      </c>
      <c r="O30" s="445">
        <f t="shared" si="9"/>
        <v>1.3780000000000001</v>
      </c>
      <c r="P30" s="375">
        <f t="shared" si="6"/>
        <v>154.58333333333334</v>
      </c>
      <c r="Q30" s="377">
        <f t="shared" si="7"/>
        <v>1.6960000000000002</v>
      </c>
      <c r="R30" s="375">
        <f t="shared" si="8"/>
        <v>190.25641025641028</v>
      </c>
      <c r="S30" s="377">
        <v>2.12</v>
      </c>
      <c r="T30" s="375">
        <f t="shared" si="10"/>
        <v>237.82051282051285</v>
      </c>
      <c r="U30" s="373">
        <v>3.06</v>
      </c>
      <c r="V30" s="375">
        <f t="shared" si="2"/>
        <v>343.26923076923077</v>
      </c>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row>
    <row r="31" spans="1:47" s="379" customFormat="1" ht="19.899999999999999" customHeight="1">
      <c r="A31" s="372">
        <v>21</v>
      </c>
      <c r="B31" s="373" t="s">
        <v>344</v>
      </c>
      <c r="C31" s="372" t="s">
        <v>487</v>
      </c>
      <c r="D31" s="372">
        <v>48</v>
      </c>
      <c r="E31" s="374">
        <f>'Gia-DC'!E95</f>
        <v>60000</v>
      </c>
      <c r="F31" s="374">
        <f t="shared" si="3"/>
        <v>48.07692307692308</v>
      </c>
      <c r="G31" s="373">
        <v>0.67</v>
      </c>
      <c r="H31" s="375">
        <f t="shared" si="4"/>
        <v>32.211538461538467</v>
      </c>
      <c r="I31" s="373">
        <v>1.19</v>
      </c>
      <c r="J31" s="376">
        <f t="shared" si="0"/>
        <v>57.21153846153846</v>
      </c>
      <c r="K31" s="373">
        <v>1.59</v>
      </c>
      <c r="L31" s="376">
        <f t="shared" si="5"/>
        <v>76.442307692307708</v>
      </c>
      <c r="M31" s="373">
        <v>2.5099999999999998</v>
      </c>
      <c r="N31" s="375">
        <f t="shared" si="1"/>
        <v>120.67307692307692</v>
      </c>
      <c r="O31" s="445">
        <f t="shared" si="9"/>
        <v>0.34450000000000003</v>
      </c>
      <c r="P31" s="375">
        <f t="shared" si="6"/>
        <v>16.562500000000004</v>
      </c>
      <c r="Q31" s="377">
        <f t="shared" si="7"/>
        <v>0.42400000000000004</v>
      </c>
      <c r="R31" s="375">
        <f t="shared" si="8"/>
        <v>20.384615384615387</v>
      </c>
      <c r="S31" s="377">
        <v>0.53</v>
      </c>
      <c r="T31" s="375">
        <f t="shared" si="10"/>
        <v>25.480769230769234</v>
      </c>
      <c r="U31" s="373">
        <v>0.77</v>
      </c>
      <c r="V31" s="375">
        <f t="shared" si="2"/>
        <v>37.019230769230774</v>
      </c>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row>
    <row r="32" spans="1:47" s="379" customFormat="1" ht="19.899999999999999" customHeight="1">
      <c r="A32" s="372">
        <v>22</v>
      </c>
      <c r="B32" s="373" t="s">
        <v>334</v>
      </c>
      <c r="C32" s="372" t="s">
        <v>97</v>
      </c>
      <c r="D32" s="372">
        <v>60</v>
      </c>
      <c r="E32" s="374">
        <f>'Gia-DC'!E84</f>
        <v>2360000</v>
      </c>
      <c r="F32" s="374">
        <f t="shared" si="3"/>
        <v>1512.8205128205129</v>
      </c>
      <c r="G32" s="373">
        <v>2.7</v>
      </c>
      <c r="H32" s="375">
        <f t="shared" si="4"/>
        <v>4084.6153846153852</v>
      </c>
      <c r="I32" s="373">
        <v>4.76</v>
      </c>
      <c r="J32" s="376">
        <f t="shared" si="0"/>
        <v>7201.0256410256416</v>
      </c>
      <c r="K32" s="373">
        <v>6.36</v>
      </c>
      <c r="L32" s="376">
        <f t="shared" si="5"/>
        <v>9621.5384615384628</v>
      </c>
      <c r="M32" s="373">
        <v>10.039999999999999</v>
      </c>
      <c r="N32" s="375">
        <f t="shared" si="1"/>
        <v>15188.717948717949</v>
      </c>
      <c r="O32" s="445">
        <f t="shared" si="9"/>
        <v>1.3780000000000001</v>
      </c>
      <c r="P32" s="375">
        <f t="shared" si="6"/>
        <v>2084.666666666667</v>
      </c>
      <c r="Q32" s="377">
        <f t="shared" si="7"/>
        <v>1.6960000000000002</v>
      </c>
      <c r="R32" s="375">
        <f t="shared" si="8"/>
        <v>2565.7435897435903</v>
      </c>
      <c r="S32" s="377">
        <v>2.12</v>
      </c>
      <c r="T32" s="375">
        <f t="shared" si="10"/>
        <v>3207.1794871794878</v>
      </c>
      <c r="U32" s="373">
        <v>3.06</v>
      </c>
      <c r="V32" s="375">
        <f t="shared" si="2"/>
        <v>4629.2307692307695</v>
      </c>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row>
    <row r="33" spans="1:47" s="379" customFormat="1" ht="19.899999999999999" customHeight="1">
      <c r="A33" s="372">
        <v>23</v>
      </c>
      <c r="B33" s="373" t="s">
        <v>335</v>
      </c>
      <c r="C33" s="372" t="s">
        <v>97</v>
      </c>
      <c r="D33" s="372">
        <v>72</v>
      </c>
      <c r="E33" s="374">
        <f>'Gia-DC'!E86</f>
        <v>900000</v>
      </c>
      <c r="F33" s="374">
        <f t="shared" si="3"/>
        <v>480.76923076923077</v>
      </c>
      <c r="G33" s="373">
        <v>0.01</v>
      </c>
      <c r="H33" s="375">
        <f t="shared" si="4"/>
        <v>4.8076923076923075</v>
      </c>
      <c r="I33" s="373">
        <v>0.01</v>
      </c>
      <c r="J33" s="376">
        <f t="shared" si="0"/>
        <v>4.8076923076923075</v>
      </c>
      <c r="K33" s="373">
        <v>0.01</v>
      </c>
      <c r="L33" s="376">
        <f t="shared" si="5"/>
        <v>4.8076923076923075</v>
      </c>
      <c r="M33" s="373">
        <v>0.01</v>
      </c>
      <c r="N33" s="375">
        <f t="shared" si="1"/>
        <v>4.8076923076923075</v>
      </c>
      <c r="O33" s="445">
        <f t="shared" si="9"/>
        <v>6.5000000000000006E-3</v>
      </c>
      <c r="P33" s="375">
        <f t="shared" si="6"/>
        <v>3.1250000000000004</v>
      </c>
      <c r="Q33" s="377">
        <f t="shared" si="7"/>
        <v>8.0000000000000002E-3</v>
      </c>
      <c r="R33" s="375">
        <f t="shared" si="8"/>
        <v>3.8461538461538463</v>
      </c>
      <c r="S33" s="377">
        <v>0.01</v>
      </c>
      <c r="T33" s="375">
        <f t="shared" si="10"/>
        <v>4.8076923076923075</v>
      </c>
      <c r="U33" s="373">
        <v>0.01</v>
      </c>
      <c r="V33" s="375">
        <f t="shared" si="2"/>
        <v>4.8076923076923075</v>
      </c>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row>
    <row r="34" spans="1:47" s="379" customFormat="1" ht="19.899999999999999" customHeight="1">
      <c r="A34" s="372">
        <v>24</v>
      </c>
      <c r="B34" s="373" t="s">
        <v>336</v>
      </c>
      <c r="C34" s="372" t="s">
        <v>97</v>
      </c>
      <c r="D34" s="372">
        <v>72</v>
      </c>
      <c r="E34" s="374">
        <f>'Gia-DC'!E65</f>
        <v>3500000</v>
      </c>
      <c r="F34" s="374">
        <f t="shared" si="3"/>
        <v>1869.6581196581196</v>
      </c>
      <c r="G34" s="373">
        <v>0.02</v>
      </c>
      <c r="H34" s="375">
        <f t="shared" si="4"/>
        <v>37.393162393162392</v>
      </c>
      <c r="I34" s="373">
        <v>0.02</v>
      </c>
      <c r="J34" s="376">
        <f t="shared" si="0"/>
        <v>37.393162393162392</v>
      </c>
      <c r="K34" s="373">
        <v>0.04</v>
      </c>
      <c r="L34" s="376">
        <f t="shared" si="5"/>
        <v>74.786324786324784</v>
      </c>
      <c r="M34" s="373">
        <v>0.04</v>
      </c>
      <c r="N34" s="375">
        <f t="shared" si="1"/>
        <v>74.786324786324784</v>
      </c>
      <c r="O34" s="445">
        <f t="shared" si="9"/>
        <v>2.6000000000000002E-2</v>
      </c>
      <c r="P34" s="375">
        <f t="shared" si="6"/>
        <v>48.611111111111114</v>
      </c>
      <c r="Q34" s="377">
        <f t="shared" si="7"/>
        <v>3.2000000000000001E-2</v>
      </c>
      <c r="R34" s="375">
        <f t="shared" si="8"/>
        <v>59.82905982905983</v>
      </c>
      <c r="S34" s="377">
        <v>0.04</v>
      </c>
      <c r="T34" s="375">
        <f t="shared" si="10"/>
        <v>74.786324786324784</v>
      </c>
      <c r="U34" s="373">
        <v>0.04</v>
      </c>
      <c r="V34" s="375">
        <f t="shared" si="2"/>
        <v>74.786324786324784</v>
      </c>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row>
    <row r="35" spans="1:47" s="379" customFormat="1" ht="19.899999999999999" customHeight="1">
      <c r="A35" s="372">
        <v>25</v>
      </c>
      <c r="B35" s="380" t="s">
        <v>258</v>
      </c>
      <c r="C35" s="372" t="s">
        <v>97</v>
      </c>
      <c r="D35" s="372">
        <v>4</v>
      </c>
      <c r="E35" s="374">
        <f>'Gia-DC'!E85</f>
        <v>100000</v>
      </c>
      <c r="F35" s="374">
        <f t="shared" si="3"/>
        <v>961.53846153846155</v>
      </c>
      <c r="G35" s="373">
        <v>4.04</v>
      </c>
      <c r="H35" s="375">
        <f t="shared" si="4"/>
        <v>3884.6153846153848</v>
      </c>
      <c r="I35" s="373">
        <v>7.14</v>
      </c>
      <c r="J35" s="376">
        <f t="shared" si="0"/>
        <v>6865.3846153846152</v>
      </c>
      <c r="K35" s="373">
        <v>9.5399999999999991</v>
      </c>
      <c r="L35" s="376">
        <f t="shared" si="5"/>
        <v>9173.076923076922</v>
      </c>
      <c r="M35" s="373">
        <v>15.06</v>
      </c>
      <c r="N35" s="375">
        <f t="shared" si="1"/>
        <v>14480.76923076923</v>
      </c>
      <c r="O35" s="445">
        <f t="shared" si="9"/>
        <v>2.0670000000000002</v>
      </c>
      <c r="P35" s="375">
        <f t="shared" si="6"/>
        <v>1987.5000000000002</v>
      </c>
      <c r="Q35" s="377">
        <f t="shared" si="7"/>
        <v>2.5440000000000005</v>
      </c>
      <c r="R35" s="375">
        <f t="shared" si="8"/>
        <v>2446.1538461538466</v>
      </c>
      <c r="S35" s="377">
        <v>3.18</v>
      </c>
      <c r="T35" s="375">
        <f t="shared" si="10"/>
        <v>3057.6923076923081</v>
      </c>
      <c r="U35" s="373">
        <v>4.59</v>
      </c>
      <c r="V35" s="375">
        <f t="shared" si="2"/>
        <v>4413.4615384615381</v>
      </c>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row>
    <row r="36" spans="1:47" s="379" customFormat="1" ht="19.899999999999999" customHeight="1">
      <c r="A36" s="372">
        <v>26</v>
      </c>
      <c r="B36" s="373" t="s">
        <v>272</v>
      </c>
      <c r="C36" s="372" t="s">
        <v>31</v>
      </c>
      <c r="D36" s="372"/>
      <c r="E36" s="374">
        <f>'Gia-DC'!E96</f>
        <v>1554</v>
      </c>
      <c r="F36" s="374">
        <f>'Gia-DC'!E96</f>
        <v>1554</v>
      </c>
      <c r="G36" s="373">
        <v>5.8</v>
      </c>
      <c r="H36" s="375">
        <f t="shared" si="4"/>
        <v>9013.1999999999989</v>
      </c>
      <c r="I36" s="373">
        <v>10.199999999999999</v>
      </c>
      <c r="J36" s="376">
        <f t="shared" si="0"/>
        <v>15850.8</v>
      </c>
      <c r="K36" s="373">
        <v>13.6</v>
      </c>
      <c r="L36" s="376">
        <f t="shared" si="5"/>
        <v>21134.399999999998</v>
      </c>
      <c r="M36" s="373">
        <v>21.5</v>
      </c>
      <c r="N36" s="375">
        <f t="shared" si="1"/>
        <v>33411</v>
      </c>
      <c r="O36" s="445">
        <f>S36*0.65</f>
        <v>3.77</v>
      </c>
      <c r="P36" s="375">
        <f>F36*O36</f>
        <v>5858.58</v>
      </c>
      <c r="Q36" s="377">
        <f t="shared" si="7"/>
        <v>4.6399999999999997</v>
      </c>
      <c r="R36" s="375">
        <f t="shared" si="8"/>
        <v>7210.5599999999995</v>
      </c>
      <c r="S36" s="377">
        <v>5.8</v>
      </c>
      <c r="T36" s="375">
        <f t="shared" si="10"/>
        <v>9013.1999999999989</v>
      </c>
      <c r="U36" s="373">
        <v>8.36</v>
      </c>
      <c r="V36" s="375">
        <f t="shared" si="2"/>
        <v>12991.439999999999</v>
      </c>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row>
    <row r="37" spans="1:47" s="379" customFormat="1" ht="19.899999999999999" customHeight="1">
      <c r="A37" s="381"/>
      <c r="B37" s="382" t="s">
        <v>466</v>
      </c>
      <c r="C37" s="383" t="s">
        <v>95</v>
      </c>
      <c r="D37" s="382"/>
      <c r="E37" s="384"/>
      <c r="F37" s="384"/>
      <c r="G37" s="382"/>
      <c r="H37" s="384">
        <f>SUM(H11:H36)*1.05</f>
        <v>33165.255352564105</v>
      </c>
      <c r="I37" s="384"/>
      <c r="J37" s="384">
        <f>SUM(J11:J36)*1.05</f>
        <v>58502.664118589746</v>
      </c>
      <c r="K37" s="384"/>
      <c r="L37" s="384">
        <f>SUM(L11:L36)*1.05</f>
        <v>78140.479374999995</v>
      </c>
      <c r="M37" s="384"/>
      <c r="N37" s="384">
        <f>SUM(N11:N36)*1.05</f>
        <v>123345.90905448719</v>
      </c>
      <c r="O37" s="446"/>
      <c r="P37" s="384">
        <f>SUM(P11:P36)*1.05</f>
        <v>18314.373947916669</v>
      </c>
      <c r="Q37" s="384"/>
      <c r="R37" s="384">
        <f>SUM(R11:R36)*1.05</f>
        <v>22540.767935897442</v>
      </c>
      <c r="S37" s="384"/>
      <c r="T37" s="384">
        <f>SUM(T11:T36)*1.05</f>
        <v>27897.709919871799</v>
      </c>
      <c r="U37" s="384"/>
      <c r="V37" s="384">
        <f>SUM(V11:V36)*1.05</f>
        <v>40634.90446794872</v>
      </c>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row>
    <row r="38" spans="1:47" ht="19.899999999999999" customHeight="1">
      <c r="A38" s="139"/>
      <c r="B38" s="139"/>
      <c r="C38" s="140"/>
      <c r="D38" s="139"/>
      <c r="E38" s="139"/>
      <c r="F38" s="139"/>
      <c r="G38" s="139"/>
      <c r="H38" s="139"/>
      <c r="I38" s="145"/>
      <c r="J38" s="152"/>
      <c r="K38" s="145"/>
      <c r="L38" s="152"/>
      <c r="M38" s="145"/>
      <c r="N38" s="153"/>
      <c r="O38" s="447"/>
      <c r="P38" s="153"/>
      <c r="Q38" s="153"/>
      <c r="R38" s="153"/>
      <c r="S38" s="153"/>
      <c r="T38" s="153"/>
      <c r="U38" s="145"/>
      <c r="V38" s="153"/>
    </row>
    <row r="39" spans="1:47" ht="19.5" customHeight="1">
      <c r="A39" s="451"/>
      <c r="B39" s="452" t="s">
        <v>130</v>
      </c>
      <c r="C39" s="453" t="s">
        <v>95</v>
      </c>
      <c r="D39" s="452"/>
      <c r="E39" s="454"/>
      <c r="F39" s="454"/>
      <c r="G39" s="452">
        <v>0.76</v>
      </c>
      <c r="H39" s="454">
        <f>G39*$H$37</f>
        <v>25205.594067948721</v>
      </c>
      <c r="I39" s="452">
        <v>0.76</v>
      </c>
      <c r="J39" s="454">
        <f>I39*$J$37</f>
        <v>44462.024730128207</v>
      </c>
      <c r="K39" s="452">
        <v>0.76</v>
      </c>
      <c r="L39" s="454">
        <f>K39*$L$37</f>
        <v>59386.764324999996</v>
      </c>
      <c r="M39" s="452">
        <v>0.76</v>
      </c>
      <c r="N39" s="454">
        <f>M39*$N$37</f>
        <v>93742.890881410261</v>
      </c>
      <c r="O39" s="455"/>
      <c r="P39" s="454">
        <f>S39*$P$37</f>
        <v>14651.499158333336</v>
      </c>
      <c r="Q39" s="454"/>
      <c r="R39" s="454">
        <f>S39*$R$37</f>
        <v>18032.614348717954</v>
      </c>
      <c r="S39" s="456">
        <v>0.8</v>
      </c>
      <c r="T39" s="454">
        <f>S39*$T$37</f>
        <v>22318.16793589744</v>
      </c>
      <c r="U39" s="457">
        <v>0.9</v>
      </c>
      <c r="V39" s="454">
        <f>U39*$V$37</f>
        <v>36571.414021153847</v>
      </c>
    </row>
    <row r="40" spans="1:47" ht="19.5" customHeight="1">
      <c r="A40" s="122"/>
      <c r="B40" s="137" t="s">
        <v>131</v>
      </c>
      <c r="C40" s="138" t="s">
        <v>95</v>
      </c>
      <c r="D40" s="137"/>
      <c r="E40" s="151"/>
      <c r="F40" s="151"/>
      <c r="G40" s="137">
        <v>0.87</v>
      </c>
      <c r="H40" s="154">
        <f>G40*$H$37</f>
        <v>28853.772156730771</v>
      </c>
      <c r="I40" s="137">
        <v>0.87</v>
      </c>
      <c r="J40" s="154">
        <f>I40*$J$37</f>
        <v>50897.317783173079</v>
      </c>
      <c r="K40" s="137">
        <v>0.87</v>
      </c>
      <c r="L40" s="154">
        <f>K40*$L$37</f>
        <v>67982.217056249996</v>
      </c>
      <c r="M40" s="137">
        <v>0.87</v>
      </c>
      <c r="N40" s="154">
        <f>M40*$N$37</f>
        <v>107310.94087740385</v>
      </c>
      <c r="O40" s="446"/>
      <c r="P40" s="154">
        <f>S40*$P$37</f>
        <v>16482.936553125004</v>
      </c>
      <c r="Q40" s="151"/>
      <c r="R40" s="154">
        <f>S40*$R$37</f>
        <v>20286.6911423077</v>
      </c>
      <c r="S40" s="368">
        <v>0.9</v>
      </c>
      <c r="T40" s="154">
        <f>S40*$T$37</f>
        <v>25107.938927884621</v>
      </c>
      <c r="U40" s="370">
        <v>1</v>
      </c>
      <c r="V40" s="154">
        <f>U40*$V$37</f>
        <v>40634.90446794872</v>
      </c>
    </row>
    <row r="41" spans="1:47" ht="19.5" customHeight="1">
      <c r="A41" s="122"/>
      <c r="B41" s="137" t="s">
        <v>132</v>
      </c>
      <c r="C41" s="138" t="s">
        <v>95</v>
      </c>
      <c r="D41" s="137"/>
      <c r="E41" s="151"/>
      <c r="F41" s="151"/>
      <c r="G41" s="137">
        <v>1</v>
      </c>
      <c r="H41" s="154">
        <f>G41*$H$37</f>
        <v>33165.255352564105</v>
      </c>
      <c r="I41" s="137">
        <v>1</v>
      </c>
      <c r="J41" s="154">
        <f>I41*$J$37</f>
        <v>58502.664118589746</v>
      </c>
      <c r="K41" s="137">
        <v>1</v>
      </c>
      <c r="L41" s="154">
        <f>K41*$L$37</f>
        <v>78140.479374999995</v>
      </c>
      <c r="M41" s="137">
        <v>1</v>
      </c>
      <c r="N41" s="154">
        <f>M41*$N$37</f>
        <v>123345.90905448719</v>
      </c>
      <c r="O41" s="446"/>
      <c r="P41" s="154">
        <f>S41*$P$37</f>
        <v>18314.373947916669</v>
      </c>
      <c r="Q41" s="151"/>
      <c r="R41" s="154">
        <f>S41*$R$37</f>
        <v>22540.767935897442</v>
      </c>
      <c r="S41" s="368">
        <v>1</v>
      </c>
      <c r="T41" s="154">
        <f>S41*$T$37</f>
        <v>27897.709919871799</v>
      </c>
      <c r="U41" s="371">
        <v>1</v>
      </c>
      <c r="V41" s="154">
        <f>U41*$V$37</f>
        <v>40634.90446794872</v>
      </c>
    </row>
    <row r="42" spans="1:47" ht="19.5" customHeight="1">
      <c r="A42" s="122"/>
      <c r="B42" s="137" t="s">
        <v>133</v>
      </c>
      <c r="C42" s="138" t="s">
        <v>95</v>
      </c>
      <c r="D42" s="122"/>
      <c r="E42" s="125"/>
      <c r="F42" s="125"/>
      <c r="G42" s="366">
        <v>1.1499999999999999</v>
      </c>
      <c r="H42" s="154">
        <f>G42*$H$37</f>
        <v>38140.043655448717</v>
      </c>
      <c r="I42" s="366">
        <v>1.1499999999999999</v>
      </c>
      <c r="J42" s="154">
        <f>I42*$J$37</f>
        <v>67278.063736378201</v>
      </c>
      <c r="K42" s="366">
        <v>1.1499999999999999</v>
      </c>
      <c r="L42" s="154">
        <f>K42*$L$37</f>
        <v>89861.551281249995</v>
      </c>
      <c r="M42" s="366">
        <v>1.1499999999999999</v>
      </c>
      <c r="N42" s="154">
        <f>M42*$N$37</f>
        <v>141847.79541266026</v>
      </c>
      <c r="O42" s="446"/>
      <c r="P42" s="154">
        <f>S42*$P$37</f>
        <v>20145.811342708337</v>
      </c>
      <c r="Q42" s="151"/>
      <c r="R42" s="154">
        <f>S42*$R$37</f>
        <v>24794.844729487188</v>
      </c>
      <c r="S42" s="368">
        <v>1.1000000000000001</v>
      </c>
      <c r="T42" s="154">
        <f>S42*$T$37</f>
        <v>30687.48091185898</v>
      </c>
      <c r="U42" s="371">
        <v>1.1000000000000001</v>
      </c>
      <c r="V42" s="154">
        <f>U42*$V$37</f>
        <v>44698.394914743592</v>
      </c>
    </row>
    <row r="43" spans="1:47" ht="19.5" customHeight="1">
      <c r="A43" s="144"/>
      <c r="B43" s="145" t="s">
        <v>134</v>
      </c>
      <c r="C43" s="140" t="s">
        <v>95</v>
      </c>
      <c r="D43" s="145"/>
      <c r="E43" s="153"/>
      <c r="F43" s="153"/>
      <c r="G43" s="145">
        <v>1.32</v>
      </c>
      <c r="H43" s="458">
        <f>G43*$H$37</f>
        <v>43778.137065384624</v>
      </c>
      <c r="I43" s="365">
        <v>1.32</v>
      </c>
      <c r="J43" s="458">
        <f>I43*$J$37</f>
        <v>77223.516636538465</v>
      </c>
      <c r="K43" s="145">
        <v>1.32</v>
      </c>
      <c r="L43" s="458">
        <f>K43*$L$37</f>
        <v>103145.43277499999</v>
      </c>
      <c r="M43" s="367"/>
      <c r="N43" s="156"/>
      <c r="O43" s="448"/>
      <c r="P43" s="458">
        <f>S43*$P$37</f>
        <v>23808.68613229167</v>
      </c>
      <c r="Q43" s="156"/>
      <c r="R43" s="458">
        <f>S43*$R$37</f>
        <v>29302.998316666675</v>
      </c>
      <c r="S43" s="369">
        <v>1.3</v>
      </c>
      <c r="T43" s="458">
        <f>S43*$T$37</f>
        <v>36267.022895833339</v>
      </c>
      <c r="U43" s="155"/>
      <c r="V43" s="156"/>
    </row>
    <row r="44" spans="1:47" hidden="1">
      <c r="A44" s="141"/>
      <c r="B44" s="141"/>
      <c r="C44" s="128"/>
      <c r="D44" s="141"/>
      <c r="E44" s="130"/>
      <c r="F44" s="130"/>
      <c r="G44" s="141"/>
      <c r="H44" s="130"/>
      <c r="I44" s="141"/>
      <c r="J44" s="129"/>
      <c r="K44" s="141"/>
      <c r="L44" s="129"/>
      <c r="M44" s="141"/>
      <c r="N44" s="130"/>
      <c r="O44" s="449"/>
      <c r="P44" s="130"/>
      <c r="Q44" s="130"/>
      <c r="R44" s="130"/>
      <c r="S44" s="130"/>
      <c r="T44" s="130"/>
      <c r="U44" s="141"/>
      <c r="V44" s="130"/>
    </row>
    <row r="45" spans="1:47" hidden="1">
      <c r="A45" s="122"/>
      <c r="B45" s="122"/>
      <c r="C45" s="126"/>
      <c r="D45" s="122"/>
      <c r="E45" s="125"/>
      <c r="F45" s="125"/>
      <c r="G45" s="122"/>
      <c r="H45" s="125"/>
      <c r="I45" s="122"/>
      <c r="J45" s="123"/>
      <c r="K45" s="122"/>
      <c r="L45" s="123"/>
      <c r="M45" s="122"/>
      <c r="N45" s="125"/>
      <c r="O45" s="121"/>
      <c r="P45" s="125"/>
      <c r="Q45" s="125"/>
      <c r="R45" s="125"/>
      <c r="S45" s="125"/>
      <c r="T45" s="125"/>
      <c r="U45" s="122"/>
      <c r="V45" s="125"/>
    </row>
    <row r="46" spans="1:47" hidden="1">
      <c r="A46" s="122"/>
      <c r="B46" s="122"/>
      <c r="C46" s="126"/>
      <c r="D46" s="122"/>
      <c r="E46" s="125"/>
      <c r="F46" s="125"/>
      <c r="G46" s="122"/>
      <c r="H46" s="125"/>
      <c r="I46" s="122"/>
      <c r="J46" s="123"/>
      <c r="K46" s="122"/>
      <c r="L46" s="123"/>
      <c r="M46" s="122"/>
      <c r="N46" s="125"/>
      <c r="O46" s="121"/>
      <c r="P46" s="125"/>
      <c r="Q46" s="125"/>
      <c r="R46" s="125"/>
      <c r="S46" s="125"/>
      <c r="T46" s="125"/>
      <c r="U46" s="122"/>
      <c r="V46" s="125"/>
    </row>
    <row r="47" spans="1:47" hidden="1">
      <c r="A47" s="122"/>
      <c r="B47" s="122"/>
      <c r="C47" s="126"/>
      <c r="D47" s="122"/>
      <c r="E47" s="125"/>
      <c r="F47" s="125"/>
      <c r="G47" s="122"/>
      <c r="H47" s="125"/>
      <c r="I47" s="122"/>
      <c r="J47" s="123"/>
      <c r="K47" s="122"/>
      <c r="L47" s="123"/>
      <c r="M47" s="122"/>
      <c r="N47" s="125"/>
      <c r="O47" s="121"/>
      <c r="P47" s="125"/>
      <c r="Q47" s="125"/>
      <c r="R47" s="125"/>
      <c r="S47" s="125"/>
      <c r="T47" s="125"/>
      <c r="U47" s="122"/>
      <c r="V47" s="125"/>
    </row>
    <row r="48" spans="1:47" hidden="1">
      <c r="A48" s="122"/>
      <c r="B48" s="122"/>
      <c r="C48" s="126"/>
      <c r="D48" s="122"/>
      <c r="E48" s="125"/>
      <c r="F48" s="125"/>
      <c r="G48" s="122"/>
      <c r="H48" s="125"/>
      <c r="I48" s="122"/>
      <c r="J48" s="123"/>
      <c r="K48" s="122"/>
      <c r="L48" s="123"/>
      <c r="M48" s="122"/>
      <c r="N48" s="125"/>
      <c r="O48" s="121"/>
      <c r="P48" s="125"/>
      <c r="Q48" s="125"/>
      <c r="R48" s="125"/>
      <c r="S48" s="125"/>
      <c r="T48" s="125"/>
      <c r="U48" s="122"/>
      <c r="V48" s="125"/>
    </row>
    <row r="49" spans="1:47" hidden="1">
      <c r="A49" s="122"/>
      <c r="B49" s="122"/>
      <c r="C49" s="122"/>
      <c r="D49" s="122"/>
      <c r="E49" s="125"/>
      <c r="F49" s="125"/>
      <c r="G49" s="122"/>
      <c r="H49" s="125"/>
      <c r="I49" s="122"/>
      <c r="J49" s="123"/>
      <c r="K49" s="122"/>
      <c r="L49" s="123"/>
      <c r="M49" s="122"/>
      <c r="N49" s="125"/>
      <c r="O49" s="121"/>
      <c r="P49" s="125"/>
      <c r="Q49" s="125"/>
      <c r="R49" s="125"/>
      <c r="S49" s="125"/>
      <c r="T49" s="125"/>
      <c r="U49" s="122"/>
      <c r="V49" s="125"/>
    </row>
    <row r="50" spans="1:47" hidden="1">
      <c r="A50" s="122"/>
      <c r="B50" s="122"/>
      <c r="C50" s="122"/>
      <c r="D50" s="122"/>
      <c r="E50" s="125"/>
      <c r="F50" s="125"/>
      <c r="G50" s="122"/>
      <c r="H50" s="125">
        <f>(G50*F50)*1.05</f>
        <v>0</v>
      </c>
      <c r="I50" s="122"/>
      <c r="J50" s="123">
        <f>I50*F50*1.05</f>
        <v>0</v>
      </c>
      <c r="K50" s="122"/>
      <c r="L50" s="123">
        <f>K50*F50*1.05</f>
        <v>0</v>
      </c>
      <c r="M50" s="122"/>
      <c r="N50" s="125">
        <f>(M50*F50)*1.05</f>
        <v>0</v>
      </c>
      <c r="O50" s="121"/>
      <c r="P50" s="125"/>
      <c r="Q50" s="125"/>
      <c r="R50" s="125"/>
      <c r="S50" s="125"/>
      <c r="T50" s="125"/>
      <c r="U50" s="122"/>
      <c r="V50" s="125">
        <f>(U50*F50)*1.05</f>
        <v>0</v>
      </c>
    </row>
    <row r="51" spans="1:47" hidden="1">
      <c r="A51" s="122"/>
      <c r="B51" s="122"/>
      <c r="C51" s="122"/>
      <c r="D51" s="122"/>
      <c r="E51" s="125"/>
      <c r="F51" s="125"/>
      <c r="G51" s="122"/>
      <c r="H51" s="125">
        <f>(G51*F51)*1.05</f>
        <v>0</v>
      </c>
      <c r="I51" s="122"/>
      <c r="J51" s="123">
        <f>I51*F51*1.05</f>
        <v>0</v>
      </c>
      <c r="K51" s="122"/>
      <c r="L51" s="123">
        <f>K51*F51*1.05</f>
        <v>0</v>
      </c>
      <c r="M51" s="122"/>
      <c r="N51" s="125">
        <f>(M51*F51)*1.05</f>
        <v>0</v>
      </c>
      <c r="O51" s="121"/>
      <c r="P51" s="125"/>
      <c r="Q51" s="125"/>
      <c r="R51" s="125"/>
      <c r="S51" s="125"/>
      <c r="T51" s="125"/>
      <c r="U51" s="122"/>
      <c r="V51" s="125">
        <f>(U51*F51)*1.05</f>
        <v>0</v>
      </c>
    </row>
    <row r="52" spans="1:47" hidden="1">
      <c r="A52" s="122"/>
      <c r="B52" s="122"/>
      <c r="C52" s="122"/>
      <c r="D52" s="122"/>
      <c r="E52" s="125"/>
      <c r="F52" s="125"/>
      <c r="G52" s="122"/>
      <c r="H52" s="125"/>
      <c r="I52" s="122"/>
      <c r="J52" s="123"/>
      <c r="K52" s="122"/>
      <c r="L52" s="123"/>
      <c r="M52" s="122"/>
      <c r="N52" s="125"/>
      <c r="O52" s="121"/>
      <c r="P52" s="125"/>
      <c r="Q52" s="125"/>
      <c r="R52" s="125"/>
      <c r="S52" s="125"/>
      <c r="T52" s="125"/>
      <c r="U52" s="122"/>
      <c r="V52" s="125"/>
    </row>
    <row r="53" spans="1:47" hidden="1">
      <c r="A53" s="122"/>
      <c r="B53" s="122"/>
      <c r="C53" s="122"/>
      <c r="D53" s="122"/>
      <c r="E53" s="125"/>
      <c r="F53" s="125"/>
      <c r="G53" s="122"/>
      <c r="H53" s="125"/>
      <c r="I53" s="122"/>
      <c r="J53" s="123"/>
      <c r="K53" s="122"/>
      <c r="L53" s="123"/>
      <c r="M53" s="122"/>
      <c r="N53" s="125"/>
      <c r="O53" s="121"/>
      <c r="P53" s="125"/>
      <c r="Q53" s="125"/>
      <c r="R53" s="125"/>
      <c r="S53" s="125"/>
      <c r="T53" s="125"/>
      <c r="U53" s="122"/>
      <c r="V53" s="125"/>
    </row>
    <row r="54" spans="1:47" hidden="1">
      <c r="A54" s="122"/>
      <c r="B54" s="122"/>
      <c r="C54" s="122"/>
      <c r="D54" s="122"/>
      <c r="E54" s="125"/>
      <c r="F54" s="125"/>
      <c r="G54" s="122"/>
      <c r="H54" s="125"/>
      <c r="I54" s="122"/>
      <c r="J54" s="123"/>
      <c r="K54" s="122"/>
      <c r="L54" s="123"/>
      <c r="M54" s="122"/>
      <c r="N54" s="125"/>
      <c r="O54" s="121"/>
      <c r="P54" s="125"/>
      <c r="Q54" s="125"/>
      <c r="R54" s="125"/>
      <c r="S54" s="125"/>
      <c r="T54" s="125"/>
      <c r="U54" s="122"/>
      <c r="V54" s="125"/>
    </row>
    <row r="55" spans="1:47" hidden="1">
      <c r="A55" s="122"/>
      <c r="B55" s="122"/>
      <c r="C55" s="122"/>
      <c r="D55" s="122"/>
      <c r="E55" s="125"/>
      <c r="F55" s="125"/>
      <c r="G55" s="122"/>
      <c r="H55" s="125"/>
      <c r="I55" s="122"/>
      <c r="J55" s="123"/>
      <c r="K55" s="122"/>
      <c r="L55" s="123"/>
      <c r="M55" s="122"/>
      <c r="N55" s="125"/>
      <c r="O55" s="121"/>
      <c r="P55" s="125"/>
      <c r="Q55" s="125"/>
      <c r="R55" s="125"/>
      <c r="S55" s="125"/>
      <c r="T55" s="125"/>
      <c r="U55" s="122"/>
      <c r="V55" s="125"/>
    </row>
    <row r="56" spans="1:47" hidden="1">
      <c r="A56" s="122"/>
      <c r="B56" s="122"/>
      <c r="C56" s="122"/>
      <c r="D56" s="122"/>
      <c r="E56" s="125"/>
      <c r="F56" s="125"/>
      <c r="G56" s="122"/>
      <c r="H56" s="125"/>
      <c r="I56" s="122"/>
      <c r="J56" s="123"/>
      <c r="K56" s="122"/>
      <c r="L56" s="123"/>
      <c r="M56" s="122"/>
      <c r="N56" s="125"/>
      <c r="O56" s="121"/>
      <c r="P56" s="125"/>
      <c r="Q56" s="125"/>
      <c r="R56" s="125"/>
      <c r="S56" s="125"/>
      <c r="T56" s="125"/>
      <c r="U56" s="122"/>
      <c r="V56" s="125"/>
    </row>
    <row r="57" spans="1:47" ht="9.75" hidden="1" customHeight="1">
      <c r="A57" s="122"/>
      <c r="B57" s="122"/>
      <c r="C57" s="122"/>
      <c r="D57" s="122"/>
      <c r="E57" s="125"/>
      <c r="F57" s="125"/>
      <c r="G57" s="122"/>
      <c r="H57" s="125"/>
      <c r="I57" s="122"/>
      <c r="J57" s="123"/>
      <c r="K57" s="122"/>
      <c r="L57" s="123"/>
      <c r="M57" s="122"/>
      <c r="N57" s="125"/>
      <c r="O57" s="121"/>
      <c r="P57" s="125"/>
      <c r="Q57" s="125"/>
      <c r="R57" s="125"/>
      <c r="S57" s="125"/>
      <c r="T57" s="125"/>
      <c r="U57" s="122"/>
      <c r="V57" s="125"/>
    </row>
    <row r="58" spans="1:47" ht="11.25" hidden="1" customHeight="1">
      <c r="A58" s="122"/>
      <c r="B58" s="122"/>
      <c r="C58" s="122"/>
      <c r="D58" s="122"/>
      <c r="E58" s="125"/>
      <c r="F58" s="125"/>
      <c r="G58" s="122"/>
      <c r="H58" s="125"/>
      <c r="I58" s="122"/>
      <c r="J58" s="123"/>
      <c r="K58" s="122"/>
      <c r="L58" s="123"/>
      <c r="M58" s="122"/>
      <c r="N58" s="125"/>
      <c r="O58" s="121"/>
      <c r="P58" s="125"/>
      <c r="Q58" s="125"/>
      <c r="R58" s="125"/>
      <c r="S58" s="125"/>
      <c r="T58" s="125"/>
      <c r="U58" s="122"/>
      <c r="V58" s="125"/>
    </row>
    <row r="59" spans="1:47" ht="11.25" hidden="1" customHeight="1">
      <c r="A59" s="122"/>
      <c r="B59" s="122"/>
      <c r="C59" s="122"/>
      <c r="D59" s="122"/>
      <c r="E59" s="125"/>
      <c r="F59" s="125"/>
      <c r="G59" s="122"/>
      <c r="H59" s="125"/>
      <c r="I59" s="122"/>
      <c r="J59" s="123"/>
      <c r="K59" s="122"/>
      <c r="L59" s="123"/>
      <c r="M59" s="122"/>
      <c r="N59" s="125"/>
      <c r="O59" s="121"/>
      <c r="P59" s="125"/>
      <c r="Q59" s="125"/>
      <c r="R59" s="125"/>
      <c r="S59" s="125"/>
      <c r="T59" s="125"/>
      <c r="U59" s="122"/>
      <c r="V59" s="125"/>
    </row>
    <row r="60" spans="1:47" ht="11.25" hidden="1" customHeight="1">
      <c r="A60" s="122"/>
      <c r="B60" s="122"/>
      <c r="C60" s="122"/>
      <c r="D60" s="122"/>
      <c r="E60" s="125"/>
      <c r="F60" s="125"/>
      <c r="G60" s="122"/>
      <c r="H60" s="125"/>
      <c r="I60" s="122"/>
      <c r="J60" s="123"/>
      <c r="K60" s="122"/>
      <c r="L60" s="123"/>
      <c r="M60" s="122"/>
      <c r="N60" s="125"/>
      <c r="O60" s="121"/>
      <c r="P60" s="125"/>
      <c r="Q60" s="125"/>
      <c r="R60" s="125"/>
      <c r="S60" s="125"/>
      <c r="T60" s="125"/>
      <c r="U60" s="122"/>
      <c r="V60" s="125"/>
    </row>
    <row r="61" spans="1:47" hidden="1">
      <c r="A61" s="122"/>
      <c r="B61" s="122"/>
      <c r="C61" s="122"/>
      <c r="D61" s="122"/>
      <c r="E61" s="125"/>
      <c r="F61" s="125"/>
      <c r="G61" s="122"/>
      <c r="H61" s="125"/>
      <c r="I61" s="122"/>
      <c r="J61" s="123"/>
      <c r="K61" s="122"/>
      <c r="L61" s="123"/>
      <c r="M61" s="122"/>
      <c r="N61" s="125"/>
      <c r="O61" s="121"/>
      <c r="P61" s="125"/>
      <c r="Q61" s="125"/>
      <c r="R61" s="125"/>
      <c r="S61" s="125"/>
      <c r="T61" s="125"/>
      <c r="U61" s="122"/>
      <c r="V61" s="125"/>
    </row>
    <row r="62" spans="1:47" hidden="1">
      <c r="A62" s="122"/>
      <c r="B62" s="122"/>
      <c r="C62" s="122"/>
      <c r="D62" s="122"/>
      <c r="E62" s="125"/>
      <c r="F62" s="125"/>
      <c r="G62" s="122"/>
      <c r="H62" s="125"/>
      <c r="I62" s="122"/>
      <c r="J62" s="123"/>
      <c r="K62" s="122"/>
      <c r="L62" s="123"/>
      <c r="M62" s="122"/>
      <c r="N62" s="125"/>
      <c r="O62" s="121"/>
      <c r="P62" s="125"/>
      <c r="Q62" s="125"/>
      <c r="R62" s="125"/>
      <c r="S62" s="125"/>
      <c r="T62" s="125"/>
      <c r="U62" s="122"/>
      <c r="V62" s="125"/>
    </row>
    <row r="63" spans="1:47" s="1" customFormat="1" ht="99.75" hidden="1" customHeight="1">
      <c r="A63" s="141"/>
      <c r="B63" s="141"/>
      <c r="C63" s="141"/>
      <c r="D63" s="141"/>
      <c r="E63" s="130"/>
      <c r="F63" s="130"/>
      <c r="G63" s="141"/>
      <c r="H63" s="130"/>
      <c r="I63" s="141"/>
      <c r="J63" s="129"/>
      <c r="K63" s="141"/>
      <c r="L63" s="129"/>
      <c r="M63" s="141"/>
      <c r="N63" s="130"/>
      <c r="O63" s="449"/>
      <c r="P63" s="130"/>
      <c r="Q63" s="130"/>
      <c r="R63" s="130"/>
      <c r="S63" s="130"/>
      <c r="T63" s="130"/>
      <c r="U63" s="141"/>
      <c r="V63" s="130"/>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row>
    <row r="64" spans="1:47" ht="12" customHeight="1"/>
    <row r="65" spans="2:22">
      <c r="B65" s="385" t="s">
        <v>337</v>
      </c>
    </row>
    <row r="66" spans="2:22">
      <c r="B66" s="149" t="s">
        <v>345</v>
      </c>
    </row>
    <row r="67" spans="2:22" ht="39.75" customHeight="1">
      <c r="B67" s="495" t="s">
        <v>346</v>
      </c>
      <c r="C67" s="495"/>
      <c r="D67" s="495"/>
      <c r="E67" s="495"/>
      <c r="F67" s="495"/>
      <c r="G67" s="495"/>
      <c r="H67" s="495"/>
      <c r="I67" s="495"/>
      <c r="J67" s="495"/>
      <c r="K67" s="495"/>
      <c r="L67" s="495"/>
      <c r="M67" s="495"/>
      <c r="N67" s="495"/>
      <c r="O67" s="495"/>
      <c r="P67" s="495"/>
      <c r="Q67" s="495"/>
      <c r="R67" s="495"/>
      <c r="S67" s="495"/>
      <c r="T67" s="495"/>
      <c r="U67" s="495"/>
      <c r="V67" s="495"/>
    </row>
    <row r="68" spans="2:22" ht="37.5" customHeight="1">
      <c r="B68" s="495" t="s">
        <v>347</v>
      </c>
      <c r="C68" s="495"/>
      <c r="D68" s="495"/>
      <c r="E68" s="495"/>
      <c r="F68" s="495"/>
      <c r="G68" s="495"/>
      <c r="H68" s="495"/>
      <c r="I68" s="495"/>
      <c r="J68" s="495"/>
      <c r="K68" s="495"/>
      <c r="L68" s="495"/>
      <c r="M68" s="495"/>
      <c r="N68" s="495"/>
      <c r="O68" s="495"/>
      <c r="P68" s="495"/>
      <c r="Q68" s="495"/>
      <c r="R68" s="495"/>
      <c r="S68" s="495"/>
      <c r="T68" s="495"/>
      <c r="U68" s="495"/>
      <c r="V68" s="495"/>
    </row>
    <row r="69" spans="2:22">
      <c r="H69" s="148"/>
      <c r="I69" s="148"/>
      <c r="J69" s="148"/>
      <c r="K69" s="148"/>
      <c r="L69" s="148"/>
      <c r="M69" s="148"/>
      <c r="N69" s="148"/>
      <c r="O69" s="450"/>
      <c r="P69" s="148"/>
      <c r="Q69" s="148"/>
      <c r="R69" s="148"/>
      <c r="S69" s="148"/>
      <c r="T69" s="148"/>
      <c r="U69" s="148"/>
      <c r="V69" s="148"/>
    </row>
  </sheetData>
  <mergeCells count="21">
    <mergeCell ref="B68:V68"/>
    <mergeCell ref="M9:N9"/>
    <mergeCell ref="B67:V67"/>
    <mergeCell ref="O9:P9"/>
    <mergeCell ref="B8:B10"/>
    <mergeCell ref="A1:V1"/>
    <mergeCell ref="U9:V9"/>
    <mergeCell ref="G9:H9"/>
    <mergeCell ref="I9:J9"/>
    <mergeCell ref="K9:L9"/>
    <mergeCell ref="E8:E10"/>
    <mergeCell ref="F8:F10"/>
    <mergeCell ref="C8:C10"/>
    <mergeCell ref="S9:T9"/>
    <mergeCell ref="A8:A10"/>
    <mergeCell ref="G7:V7"/>
    <mergeCell ref="O8:V8"/>
    <mergeCell ref="G8:N8"/>
    <mergeCell ref="D8:D10"/>
    <mergeCell ref="A6:XFD6"/>
    <mergeCell ref="Q9:R9"/>
  </mergeCells>
  <phoneticPr fontId="5" type="noConversion"/>
  <printOptions horizontalCentered="1"/>
  <pageMargins left="0.59055118110236204" right="0.62992125984252001" top="0.70866141732283505" bottom="0.78740157480314998" header="0.31496062992126" footer="0.39370078740157499"/>
  <pageSetup paperSize="9" scale="80" firstPageNumber="87" orientation="landscape" useFirstPageNumber="1"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BD88"/>
  <sheetViews>
    <sheetView zoomScale="80" workbookViewId="0">
      <selection activeCell="K17" sqref="K17"/>
    </sheetView>
  </sheetViews>
  <sheetFormatPr defaultRowHeight="16.5"/>
  <cols>
    <col min="1" max="1" width="3.6640625" style="146" customWidth="1"/>
    <col min="2" max="2" width="15" style="146" customWidth="1"/>
    <col min="3" max="3" width="5.33203125" style="146" customWidth="1"/>
    <col min="4" max="4" width="3.88671875" style="146" customWidth="1"/>
    <col min="5" max="5" width="4.77734375" style="146" customWidth="1"/>
    <col min="6" max="6" width="9.5546875" style="146" customWidth="1"/>
    <col min="7" max="7" width="7.109375" style="146" customWidth="1"/>
    <col min="8" max="8" width="5.6640625" style="146" customWidth="1"/>
    <col min="9" max="9" width="7.5546875" style="146" customWidth="1"/>
    <col min="10" max="10" width="5.5546875" style="146" customWidth="1"/>
    <col min="11" max="11" width="7.21875" style="146" customWidth="1"/>
    <col min="12" max="12" width="6.109375" style="146" customWidth="1"/>
    <col min="13" max="13" width="7.5546875" style="146" customWidth="1"/>
    <col min="14" max="14" width="5.21875" style="146" customWidth="1"/>
    <col min="15" max="15" width="7.33203125" style="146" customWidth="1"/>
    <col min="16" max="16" width="5.44140625" style="146" customWidth="1"/>
    <col min="17" max="17" width="7.88671875" style="146" customWidth="1"/>
    <col min="18" max="18" width="4.44140625" style="146" bestFit="1" customWidth="1"/>
    <col min="19" max="19" width="8.77734375" style="146" customWidth="1"/>
    <col min="20" max="20" width="6.77734375" style="146" customWidth="1"/>
    <col min="21" max="56" width="8.77734375" style="146" customWidth="1"/>
  </cols>
  <sheetData>
    <row r="1" spans="1:56" ht="30" customHeight="1">
      <c r="A1" s="482" t="s">
        <v>376</v>
      </c>
      <c r="B1" s="482"/>
      <c r="C1" s="482"/>
      <c r="D1" s="482"/>
      <c r="E1" s="482"/>
      <c r="F1" s="482"/>
      <c r="G1" s="482"/>
      <c r="H1" s="482"/>
      <c r="I1" s="482"/>
      <c r="J1" s="482"/>
      <c r="K1" s="482"/>
      <c r="L1" s="482"/>
      <c r="M1" s="482"/>
      <c r="N1" s="482"/>
      <c r="O1" s="482"/>
      <c r="P1" s="482"/>
      <c r="Q1" s="482"/>
    </row>
    <row r="2" spans="1:56" ht="16.5" customHeight="1">
      <c r="A2" s="171"/>
      <c r="B2" s="172"/>
      <c r="C2" s="173"/>
      <c r="D2" s="173"/>
      <c r="E2" s="173"/>
      <c r="F2" s="174"/>
      <c r="G2" s="174"/>
      <c r="H2" s="175"/>
      <c r="I2" s="176"/>
      <c r="J2" s="175"/>
      <c r="K2" s="176"/>
      <c r="L2" s="175"/>
      <c r="M2" s="176"/>
      <c r="N2" s="175" t="s">
        <v>338</v>
      </c>
      <c r="O2" s="176"/>
      <c r="P2" s="175"/>
      <c r="Q2" s="176">
        <f>P2*G2</f>
        <v>0</v>
      </c>
    </row>
    <row r="3" spans="1:56" ht="18.75" customHeight="1">
      <c r="A3" s="496" t="s">
        <v>1</v>
      </c>
      <c r="B3" s="496" t="s">
        <v>297</v>
      </c>
      <c r="C3" s="496" t="s">
        <v>319</v>
      </c>
      <c r="D3" s="496" t="s">
        <v>47</v>
      </c>
      <c r="E3" s="496" t="s">
        <v>42</v>
      </c>
      <c r="F3" s="177" t="s">
        <v>373</v>
      </c>
      <c r="G3" s="177" t="s">
        <v>374</v>
      </c>
      <c r="H3" s="498" t="s">
        <v>33</v>
      </c>
      <c r="I3" s="499"/>
      <c r="J3" s="498" t="s">
        <v>34</v>
      </c>
      <c r="K3" s="499"/>
      <c r="L3" s="498" t="s">
        <v>35</v>
      </c>
      <c r="M3" s="499"/>
      <c r="N3" s="498" t="s">
        <v>36</v>
      </c>
      <c r="O3" s="499"/>
      <c r="P3" s="498" t="s">
        <v>37</v>
      </c>
      <c r="Q3" s="499"/>
      <c r="R3" s="498" t="s">
        <v>490</v>
      </c>
      <c r="S3" s="499"/>
      <c r="BC3"/>
      <c r="BD3"/>
    </row>
    <row r="4" spans="1:56" ht="18" customHeight="1">
      <c r="A4" s="497"/>
      <c r="B4" s="497"/>
      <c r="C4" s="497"/>
      <c r="D4" s="497"/>
      <c r="E4" s="497"/>
      <c r="F4" s="179" t="s">
        <v>377</v>
      </c>
      <c r="G4" s="180" t="s">
        <v>375</v>
      </c>
      <c r="H4" s="178" t="s">
        <v>16</v>
      </c>
      <c r="I4" s="178" t="s">
        <v>310</v>
      </c>
      <c r="J4" s="178" t="s">
        <v>16</v>
      </c>
      <c r="K4" s="178" t="s">
        <v>310</v>
      </c>
      <c r="L4" s="178" t="s">
        <v>16</v>
      </c>
      <c r="M4" s="178" t="s">
        <v>310</v>
      </c>
      <c r="N4" s="178" t="s">
        <v>16</v>
      </c>
      <c r="O4" s="178" t="s">
        <v>310</v>
      </c>
      <c r="P4" s="178" t="s">
        <v>16</v>
      </c>
      <c r="Q4" s="178" t="s">
        <v>310</v>
      </c>
      <c r="R4" s="178" t="s">
        <v>16</v>
      </c>
      <c r="S4" s="178" t="s">
        <v>310</v>
      </c>
      <c r="BC4"/>
      <c r="BD4"/>
    </row>
    <row r="5" spans="1:56" ht="21" customHeight="1">
      <c r="A5" s="181" t="s">
        <v>385</v>
      </c>
      <c r="B5" s="182"/>
      <c r="C5" s="183"/>
      <c r="D5" s="183"/>
      <c r="E5" s="183"/>
      <c r="F5" s="194"/>
      <c r="G5" s="194"/>
      <c r="H5" s="195"/>
      <c r="I5" s="196"/>
      <c r="J5" s="195"/>
      <c r="K5" s="196"/>
      <c r="L5" s="195"/>
      <c r="M5" s="196"/>
      <c r="N5" s="195"/>
      <c r="O5" s="196"/>
      <c r="P5" s="195"/>
      <c r="Q5" s="196"/>
      <c r="R5" s="195"/>
      <c r="S5" s="196"/>
      <c r="BC5"/>
      <c r="BD5"/>
    </row>
    <row r="6" spans="1:56" ht="15.95" customHeight="1">
      <c r="A6" s="184"/>
      <c r="B6" s="185"/>
      <c r="C6" s="186"/>
      <c r="D6" s="186"/>
      <c r="E6" s="186"/>
      <c r="F6" s="197"/>
      <c r="G6" s="197"/>
      <c r="H6" s="187"/>
      <c r="I6" s="198"/>
      <c r="J6" s="187"/>
      <c r="K6" s="198"/>
      <c r="L6" s="187"/>
      <c r="M6" s="198"/>
      <c r="N6" s="187"/>
      <c r="O6" s="198"/>
      <c r="P6" s="187"/>
      <c r="Q6" s="198"/>
      <c r="R6" s="187"/>
      <c r="S6" s="198"/>
      <c r="BC6"/>
      <c r="BD6"/>
    </row>
    <row r="7" spans="1:56" ht="15.95" customHeight="1">
      <c r="A7" s="184" t="s">
        <v>38</v>
      </c>
      <c r="B7" s="185" t="s">
        <v>378</v>
      </c>
      <c r="C7" s="184" t="s">
        <v>305</v>
      </c>
      <c r="D7" s="186"/>
      <c r="E7" s="186"/>
      <c r="F7" s="197"/>
      <c r="G7" s="197">
        <f>F7/8/250</f>
        <v>0</v>
      </c>
      <c r="H7" s="187"/>
      <c r="I7" s="199">
        <f>SUM(I8:I14)</f>
        <v>25266.6</v>
      </c>
      <c r="J7" s="199"/>
      <c r="K7" s="199">
        <f>SUM(K8:K14)</f>
        <v>29445.4</v>
      </c>
      <c r="L7" s="199"/>
      <c r="M7" s="199">
        <f>SUM(M8:M14)</f>
        <v>34517.800000000003</v>
      </c>
      <c r="N7" s="199"/>
      <c r="O7" s="199">
        <f>SUM(O8:O14)</f>
        <v>40483.799999999996</v>
      </c>
      <c r="P7" s="199"/>
      <c r="Q7" s="199">
        <f>SUM(Q8:Q14)</f>
        <v>47587.8</v>
      </c>
      <c r="R7" s="199"/>
      <c r="S7" s="199">
        <f>SUM(S8:S14)</f>
        <v>55701</v>
      </c>
      <c r="BC7"/>
      <c r="BD7"/>
    </row>
    <row r="8" spans="1:56" ht="15.95" customHeight="1">
      <c r="A8" s="186"/>
      <c r="B8" s="187" t="s">
        <v>389</v>
      </c>
      <c r="C8" s="186" t="s">
        <v>159</v>
      </c>
      <c r="D8" s="186">
        <v>1</v>
      </c>
      <c r="E8" s="186">
        <v>0.35</v>
      </c>
      <c r="F8" s="197">
        <f>'Gia-TB'!E7</f>
        <v>15000000</v>
      </c>
      <c r="G8" s="197">
        <f>F8/5/500</f>
        <v>6000</v>
      </c>
      <c r="H8" s="187">
        <v>2.34</v>
      </c>
      <c r="I8" s="198">
        <f t="shared" ref="I8:I14" si="0">H8*G8</f>
        <v>14040</v>
      </c>
      <c r="J8" s="187">
        <v>2.84</v>
      </c>
      <c r="K8" s="198">
        <f t="shared" ref="K8:K14" si="1">J8*G8</f>
        <v>17040</v>
      </c>
      <c r="L8" s="187">
        <v>3.44</v>
      </c>
      <c r="M8" s="198">
        <f t="shared" ref="M8:M14" si="2">L8*G8</f>
        <v>20640</v>
      </c>
      <c r="N8" s="187">
        <v>4.1399999999999997</v>
      </c>
      <c r="O8" s="198">
        <f t="shared" ref="O8:O13" si="3">N8*G8</f>
        <v>24839.999999999996</v>
      </c>
      <c r="P8" s="187">
        <v>4.99</v>
      </c>
      <c r="Q8" s="198">
        <f t="shared" ref="Q8:Q14" si="4">P8*G8</f>
        <v>29940</v>
      </c>
      <c r="R8" s="187">
        <v>5.94</v>
      </c>
      <c r="S8" s="198">
        <f>R8*G8</f>
        <v>35640</v>
      </c>
      <c r="BC8"/>
      <c r="BD8"/>
    </row>
    <row r="9" spans="1:56" ht="15.95" customHeight="1">
      <c r="A9" s="186"/>
      <c r="B9" s="187" t="s">
        <v>393</v>
      </c>
      <c r="C9" s="186" t="s">
        <v>159</v>
      </c>
      <c r="D9" s="186">
        <v>1</v>
      </c>
      <c r="E9" s="186">
        <v>2.5</v>
      </c>
      <c r="F9" s="197">
        <f>'Gia-TB'!E18</f>
        <v>28500000</v>
      </c>
      <c r="G9" s="197">
        <f>F9/10/500</f>
        <v>5700</v>
      </c>
      <c r="H9" s="187">
        <v>0.24</v>
      </c>
      <c r="I9" s="198">
        <f t="shared" si="0"/>
        <v>1368</v>
      </c>
      <c r="J9" s="187">
        <v>0.24</v>
      </c>
      <c r="K9" s="198">
        <f t="shared" si="1"/>
        <v>1368</v>
      </c>
      <c r="L9" s="187">
        <v>0.24</v>
      </c>
      <c r="M9" s="198">
        <f t="shared" si="2"/>
        <v>1368</v>
      </c>
      <c r="N9" s="187">
        <v>0.24</v>
      </c>
      <c r="O9" s="198">
        <f t="shared" si="3"/>
        <v>1368</v>
      </c>
      <c r="P9" s="187">
        <v>0.24</v>
      </c>
      <c r="Q9" s="198">
        <f t="shared" si="4"/>
        <v>1368</v>
      </c>
      <c r="R9" s="187">
        <v>0.24</v>
      </c>
      <c r="S9" s="198">
        <f t="shared" ref="S9:S14" si="5">R9*G9</f>
        <v>1368</v>
      </c>
      <c r="BC9"/>
      <c r="BD9"/>
    </row>
    <row r="10" spans="1:56" ht="15.95" customHeight="1">
      <c r="A10" s="186"/>
      <c r="B10" s="187" t="s">
        <v>489</v>
      </c>
      <c r="C10" s="186" t="s">
        <v>209</v>
      </c>
      <c r="D10" s="186">
        <v>1</v>
      </c>
      <c r="E10" s="186">
        <v>0.1</v>
      </c>
      <c r="F10" s="197">
        <f>'Gia-TB'!E19</f>
        <v>2650000</v>
      </c>
      <c r="G10" s="197">
        <f>F10/5/500</f>
        <v>1060</v>
      </c>
      <c r="H10" s="187">
        <v>0.16</v>
      </c>
      <c r="I10" s="198">
        <f t="shared" si="0"/>
        <v>169.6</v>
      </c>
      <c r="J10" s="187">
        <v>0.19</v>
      </c>
      <c r="K10" s="198">
        <f t="shared" si="1"/>
        <v>201.4</v>
      </c>
      <c r="L10" s="187">
        <v>0.23</v>
      </c>
      <c r="M10" s="198">
        <f t="shared" si="2"/>
        <v>243.8</v>
      </c>
      <c r="N10" s="187">
        <v>0.28000000000000003</v>
      </c>
      <c r="O10" s="198">
        <f t="shared" si="3"/>
        <v>296.8</v>
      </c>
      <c r="P10" s="187">
        <v>0.33</v>
      </c>
      <c r="Q10" s="198">
        <f t="shared" si="4"/>
        <v>349.8</v>
      </c>
      <c r="R10" s="187">
        <v>0.4</v>
      </c>
      <c r="S10" s="198">
        <f t="shared" si="5"/>
        <v>424</v>
      </c>
      <c r="BC10"/>
      <c r="BD10"/>
    </row>
    <row r="11" spans="1:56" ht="15.95" customHeight="1">
      <c r="A11" s="186"/>
      <c r="B11" s="187" t="s">
        <v>379</v>
      </c>
      <c r="C11" s="186" t="s">
        <v>159</v>
      </c>
      <c r="D11" s="186">
        <v>1</v>
      </c>
      <c r="E11" s="186">
        <v>0.4</v>
      </c>
      <c r="F11" s="197">
        <f>'Gia-TB'!E20</f>
        <v>52500000</v>
      </c>
      <c r="G11" s="197">
        <f>F11/10/500</f>
        <v>10500</v>
      </c>
      <c r="H11" s="187">
        <v>0.16</v>
      </c>
      <c r="I11" s="198">
        <f t="shared" si="0"/>
        <v>1680</v>
      </c>
      <c r="J11" s="187">
        <v>0.19</v>
      </c>
      <c r="K11" s="198">
        <f t="shared" si="1"/>
        <v>1995</v>
      </c>
      <c r="L11" s="187">
        <v>0.23</v>
      </c>
      <c r="M11" s="198">
        <f t="shared" si="2"/>
        <v>2415</v>
      </c>
      <c r="N11" s="187">
        <v>0.28000000000000003</v>
      </c>
      <c r="O11" s="198">
        <f t="shared" si="3"/>
        <v>2940.0000000000005</v>
      </c>
      <c r="P11" s="187">
        <v>0.33</v>
      </c>
      <c r="Q11" s="198">
        <f t="shared" si="4"/>
        <v>3465</v>
      </c>
      <c r="R11" s="187">
        <v>0.4</v>
      </c>
      <c r="S11" s="198">
        <f t="shared" si="5"/>
        <v>4200</v>
      </c>
      <c r="BC11"/>
      <c r="BD11"/>
    </row>
    <row r="12" spans="1:56" ht="15.95" customHeight="1">
      <c r="A12" s="186"/>
      <c r="B12" s="187" t="s">
        <v>380</v>
      </c>
      <c r="C12" s="186" t="s">
        <v>159</v>
      </c>
      <c r="D12" s="186">
        <v>1</v>
      </c>
      <c r="E12" s="186">
        <v>0.4</v>
      </c>
      <c r="F12" s="197">
        <f>'Gia-TB'!E8</f>
        <v>105000000</v>
      </c>
      <c r="G12" s="197">
        <f>F12/10/500</f>
        <v>21000</v>
      </c>
      <c r="H12" s="187">
        <v>0.18</v>
      </c>
      <c r="I12" s="198">
        <f t="shared" si="0"/>
        <v>3780</v>
      </c>
      <c r="J12" s="187">
        <v>0.18</v>
      </c>
      <c r="K12" s="198">
        <f t="shared" si="1"/>
        <v>3780</v>
      </c>
      <c r="L12" s="187">
        <v>0.18</v>
      </c>
      <c r="M12" s="198">
        <f t="shared" si="2"/>
        <v>3780</v>
      </c>
      <c r="N12" s="187">
        <v>0.18</v>
      </c>
      <c r="O12" s="198">
        <f t="shared" si="3"/>
        <v>3780</v>
      </c>
      <c r="P12" s="187">
        <v>0.18</v>
      </c>
      <c r="Q12" s="198">
        <f t="shared" si="4"/>
        <v>3780</v>
      </c>
      <c r="R12" s="187">
        <v>0.18</v>
      </c>
      <c r="S12" s="198">
        <f t="shared" si="5"/>
        <v>3780</v>
      </c>
      <c r="BC12"/>
      <c r="BD12"/>
    </row>
    <row r="13" spans="1:56" ht="15.95" customHeight="1">
      <c r="A13" s="186"/>
      <c r="B13" s="187" t="s">
        <v>391</v>
      </c>
      <c r="C13" s="186" t="s">
        <v>381</v>
      </c>
      <c r="D13" s="186">
        <v>1</v>
      </c>
      <c r="E13" s="186"/>
      <c r="F13" s="197">
        <f>'Gia-TB'!E11</f>
        <v>6000000</v>
      </c>
      <c r="G13" s="197">
        <f>F13/10/500</f>
        <v>1200</v>
      </c>
      <c r="H13" s="187">
        <v>2.34</v>
      </c>
      <c r="I13" s="198">
        <f t="shared" si="0"/>
        <v>2808</v>
      </c>
      <c r="J13" s="187">
        <v>2.84</v>
      </c>
      <c r="K13" s="198">
        <f t="shared" si="1"/>
        <v>3408</v>
      </c>
      <c r="L13" s="187">
        <v>3.44</v>
      </c>
      <c r="M13" s="198">
        <f t="shared" si="2"/>
        <v>4128</v>
      </c>
      <c r="N13" s="187">
        <v>4.1399999999999997</v>
      </c>
      <c r="O13" s="198">
        <f t="shared" si="3"/>
        <v>4968</v>
      </c>
      <c r="P13" s="187">
        <v>4.99</v>
      </c>
      <c r="Q13" s="198">
        <f t="shared" si="4"/>
        <v>5988</v>
      </c>
      <c r="R13" s="187">
        <v>5.94</v>
      </c>
      <c r="S13" s="198">
        <f t="shared" si="5"/>
        <v>7128.0000000000009</v>
      </c>
      <c r="BC13"/>
      <c r="BD13"/>
    </row>
    <row r="14" spans="1:56" ht="16.5" customHeight="1">
      <c r="A14" s="186"/>
      <c r="B14" s="187" t="s">
        <v>392</v>
      </c>
      <c r="C14" s="186" t="s">
        <v>159</v>
      </c>
      <c r="D14" s="186">
        <v>1</v>
      </c>
      <c r="E14" s="186">
        <v>2.2000000000000002</v>
      </c>
      <c r="F14" s="197">
        <f>'Gia-TB'!E9</f>
        <v>14500000</v>
      </c>
      <c r="G14" s="197">
        <f>F14/10/500</f>
        <v>2900</v>
      </c>
      <c r="H14" s="187">
        <v>0.49</v>
      </c>
      <c r="I14" s="198">
        <f t="shared" si="0"/>
        <v>1421</v>
      </c>
      <c r="J14" s="187">
        <v>0.56999999999999995</v>
      </c>
      <c r="K14" s="198">
        <f t="shared" si="1"/>
        <v>1652.9999999999998</v>
      </c>
      <c r="L14" s="187">
        <v>0.67</v>
      </c>
      <c r="M14" s="198">
        <f t="shared" si="2"/>
        <v>1943.0000000000002</v>
      </c>
      <c r="N14" s="187">
        <v>0.79</v>
      </c>
      <c r="O14" s="198">
        <f>N14*G14</f>
        <v>2291</v>
      </c>
      <c r="P14" s="187">
        <v>0.93</v>
      </c>
      <c r="Q14" s="198">
        <f t="shared" si="4"/>
        <v>2697</v>
      </c>
      <c r="R14" s="187">
        <v>1.0900000000000001</v>
      </c>
      <c r="S14" s="198">
        <f t="shared" si="5"/>
        <v>3161.0000000000005</v>
      </c>
      <c r="BC14"/>
      <c r="BD14"/>
    </row>
    <row r="15" spans="1:56">
      <c r="A15" s="186"/>
      <c r="B15" s="187"/>
      <c r="C15" s="186"/>
      <c r="D15" s="186"/>
      <c r="E15" s="186"/>
      <c r="F15" s="197"/>
      <c r="G15" s="197"/>
      <c r="H15" s="187"/>
      <c r="I15" s="198"/>
      <c r="J15" s="187"/>
      <c r="K15" s="198"/>
      <c r="L15" s="187"/>
      <c r="M15" s="198"/>
      <c r="N15" s="187"/>
      <c r="O15" s="198"/>
      <c r="P15" s="187"/>
      <c r="Q15" s="198"/>
      <c r="R15" s="187"/>
      <c r="S15" s="198"/>
      <c r="BC15"/>
      <c r="BD15"/>
    </row>
    <row r="16" spans="1:56" ht="21.75" customHeight="1">
      <c r="A16" s="186"/>
      <c r="B16" s="187"/>
      <c r="C16" s="186"/>
      <c r="D16" s="186"/>
      <c r="E16" s="186"/>
      <c r="F16" s="197"/>
      <c r="G16" s="197"/>
      <c r="H16" s="187"/>
      <c r="I16" s="198"/>
      <c r="J16" s="187"/>
      <c r="K16" s="198"/>
      <c r="L16" s="187"/>
      <c r="M16" s="198"/>
      <c r="N16" s="187"/>
      <c r="O16" s="198"/>
      <c r="P16" s="187"/>
      <c r="Q16" s="198"/>
      <c r="R16" s="187"/>
      <c r="S16" s="198"/>
      <c r="BC16"/>
      <c r="BD16"/>
    </row>
    <row r="17" spans="1:56" ht="16.149999999999999" customHeight="1">
      <c r="A17" s="184" t="s">
        <v>91</v>
      </c>
      <c r="B17" s="185" t="s">
        <v>382</v>
      </c>
      <c r="C17" s="184" t="s">
        <v>305</v>
      </c>
      <c r="D17" s="186"/>
      <c r="E17" s="186"/>
      <c r="F17" s="197"/>
      <c r="G17" s="197">
        <f>F17/8/250</f>
        <v>0</v>
      </c>
      <c r="H17" s="187"/>
      <c r="I17" s="199">
        <f>SUM(I18:I24)</f>
        <v>50628.6</v>
      </c>
      <c r="J17" s="199"/>
      <c r="K17" s="199">
        <f t="shared" ref="K17:Q17" si="6">SUM(K18:K24)</f>
        <v>53625.8</v>
      </c>
      <c r="L17" s="199"/>
      <c r="M17" s="199">
        <f t="shared" si="6"/>
        <v>60773.4</v>
      </c>
      <c r="N17" s="199"/>
      <c r="O17" s="199">
        <f t="shared" si="6"/>
        <v>70341.600000000006</v>
      </c>
      <c r="P17" s="199"/>
      <c r="Q17" s="199">
        <f t="shared" si="6"/>
        <v>101352.6</v>
      </c>
      <c r="R17" s="199"/>
      <c r="S17" s="199">
        <f>SUM(S18:S24)</f>
        <v>121065.60000000001</v>
      </c>
      <c r="BC17"/>
      <c r="BD17"/>
    </row>
    <row r="18" spans="1:56" ht="16.149999999999999" customHeight="1">
      <c r="A18" s="186"/>
      <c r="B18" s="187" t="s">
        <v>389</v>
      </c>
      <c r="C18" s="186" t="s">
        <v>159</v>
      </c>
      <c r="D18" s="186">
        <v>1</v>
      </c>
      <c r="E18" s="186">
        <v>0.35</v>
      </c>
      <c r="F18" s="197">
        <f t="shared" ref="F18:F24" si="7">F8</f>
        <v>15000000</v>
      </c>
      <c r="G18" s="197">
        <f>F18/5/500</f>
        <v>6000</v>
      </c>
      <c r="H18" s="187">
        <v>5.34</v>
      </c>
      <c r="I18" s="198">
        <f t="shared" ref="I18:I24" si="8">H18*G18</f>
        <v>32040</v>
      </c>
      <c r="J18" s="187">
        <v>5.7</v>
      </c>
      <c r="K18" s="198">
        <f t="shared" ref="K18:K24" si="9">J18*G18</f>
        <v>34200</v>
      </c>
      <c r="L18" s="187">
        <v>6.54</v>
      </c>
      <c r="M18" s="198">
        <f t="shared" ref="M18:M24" si="10">L18*G18</f>
        <v>39240</v>
      </c>
      <c r="N18" s="187">
        <v>7.68</v>
      </c>
      <c r="O18" s="198">
        <f t="shared" ref="O18:O24" si="11">N18*G18</f>
        <v>46080</v>
      </c>
      <c r="P18" s="187">
        <v>11.34</v>
      </c>
      <c r="Q18" s="198">
        <f t="shared" ref="Q18:Q24" si="12">P18*G18</f>
        <v>68040</v>
      </c>
      <c r="R18" s="187">
        <v>13.68</v>
      </c>
      <c r="S18" s="198">
        <f>R18*G18</f>
        <v>82080</v>
      </c>
      <c r="BC18"/>
      <c r="BD18"/>
    </row>
    <row r="19" spans="1:56" ht="16.149999999999999" customHeight="1">
      <c r="A19" s="186"/>
      <c r="B19" s="187" t="s">
        <v>393</v>
      </c>
      <c r="C19" s="186" t="s">
        <v>159</v>
      </c>
      <c r="D19" s="186">
        <v>1</v>
      </c>
      <c r="E19" s="186">
        <v>2.5</v>
      </c>
      <c r="F19" s="197">
        <f t="shared" si="7"/>
        <v>28500000</v>
      </c>
      <c r="G19" s="197">
        <f>F19/10/500</f>
        <v>5700</v>
      </c>
      <c r="H19" s="187">
        <v>0.24</v>
      </c>
      <c r="I19" s="198">
        <f t="shared" si="8"/>
        <v>1368</v>
      </c>
      <c r="J19" s="187">
        <v>0.24</v>
      </c>
      <c r="K19" s="198">
        <f t="shared" si="9"/>
        <v>1368</v>
      </c>
      <c r="L19" s="187">
        <v>0.24</v>
      </c>
      <c r="M19" s="198">
        <f t="shared" si="10"/>
        <v>1368</v>
      </c>
      <c r="N19" s="187">
        <v>0.24</v>
      </c>
      <c r="O19" s="198">
        <f t="shared" si="11"/>
        <v>1368</v>
      </c>
      <c r="P19" s="187">
        <v>0.24</v>
      </c>
      <c r="Q19" s="198">
        <f t="shared" si="12"/>
        <v>1368</v>
      </c>
      <c r="R19" s="459">
        <v>0.24</v>
      </c>
      <c r="S19" s="198">
        <f t="shared" ref="S19:S24" si="13">R19*G19</f>
        <v>1368</v>
      </c>
      <c r="BC19"/>
      <c r="BD19"/>
    </row>
    <row r="20" spans="1:56" ht="16.149999999999999" customHeight="1">
      <c r="A20" s="186"/>
      <c r="B20" s="187" t="s">
        <v>390</v>
      </c>
      <c r="C20" s="186" t="s">
        <v>209</v>
      </c>
      <c r="D20" s="186">
        <v>1</v>
      </c>
      <c r="E20" s="186">
        <v>0.1</v>
      </c>
      <c r="F20" s="197">
        <f t="shared" si="7"/>
        <v>2650000</v>
      </c>
      <c r="G20" s="197">
        <f>F20/5/500</f>
        <v>1060</v>
      </c>
      <c r="H20" s="187">
        <v>0.36</v>
      </c>
      <c r="I20" s="198">
        <f t="shared" si="8"/>
        <v>381.59999999999997</v>
      </c>
      <c r="J20" s="187">
        <v>0.38</v>
      </c>
      <c r="K20" s="198">
        <f t="shared" si="9"/>
        <v>402.8</v>
      </c>
      <c r="L20" s="187">
        <v>0.44</v>
      </c>
      <c r="M20" s="198">
        <f t="shared" si="10"/>
        <v>466.4</v>
      </c>
      <c r="N20" s="187">
        <v>0.51</v>
      </c>
      <c r="O20" s="198">
        <f t="shared" si="11"/>
        <v>540.6</v>
      </c>
      <c r="P20" s="187">
        <v>0.76</v>
      </c>
      <c r="Q20" s="198">
        <f t="shared" si="12"/>
        <v>805.6</v>
      </c>
      <c r="R20" s="459">
        <v>0.91</v>
      </c>
      <c r="S20" s="198">
        <f t="shared" si="13"/>
        <v>964.6</v>
      </c>
      <c r="BC20"/>
      <c r="BD20"/>
    </row>
    <row r="21" spans="1:56" ht="16.149999999999999" customHeight="1">
      <c r="A21" s="186"/>
      <c r="B21" s="187" t="s">
        <v>379</v>
      </c>
      <c r="C21" s="186" t="s">
        <v>159</v>
      </c>
      <c r="D21" s="186">
        <v>1</v>
      </c>
      <c r="E21" s="186">
        <v>0.4</v>
      </c>
      <c r="F21" s="197">
        <f t="shared" si="7"/>
        <v>52500000</v>
      </c>
      <c r="G21" s="197">
        <f>F21/10/500</f>
        <v>10500</v>
      </c>
      <c r="H21" s="187">
        <v>0.36</v>
      </c>
      <c r="I21" s="198">
        <f t="shared" si="8"/>
        <v>3780</v>
      </c>
      <c r="J21" s="187">
        <v>0.38</v>
      </c>
      <c r="K21" s="198">
        <f t="shared" si="9"/>
        <v>3990</v>
      </c>
      <c r="L21" s="187">
        <v>0.44</v>
      </c>
      <c r="M21" s="198">
        <f t="shared" si="10"/>
        <v>4620</v>
      </c>
      <c r="N21" s="187">
        <v>0.51</v>
      </c>
      <c r="O21" s="198">
        <f t="shared" si="11"/>
        <v>5355</v>
      </c>
      <c r="P21" s="187">
        <v>0.76</v>
      </c>
      <c r="Q21" s="198">
        <f t="shared" si="12"/>
        <v>7980</v>
      </c>
      <c r="R21" s="459">
        <v>0.91</v>
      </c>
      <c r="S21" s="198">
        <f t="shared" si="13"/>
        <v>9555</v>
      </c>
      <c r="BC21"/>
      <c r="BD21"/>
    </row>
    <row r="22" spans="1:56" ht="16.149999999999999" customHeight="1">
      <c r="A22" s="186"/>
      <c r="B22" s="187" t="s">
        <v>380</v>
      </c>
      <c r="C22" s="186" t="s">
        <v>159</v>
      </c>
      <c r="D22" s="186">
        <v>1</v>
      </c>
      <c r="E22" s="186">
        <v>0.4</v>
      </c>
      <c r="F22" s="197">
        <f t="shared" si="7"/>
        <v>105000000</v>
      </c>
      <c r="G22" s="197">
        <f>F22/10/500</f>
        <v>21000</v>
      </c>
      <c r="H22" s="187">
        <v>0.18</v>
      </c>
      <c r="I22" s="198">
        <f t="shared" si="8"/>
        <v>3780</v>
      </c>
      <c r="J22" s="187">
        <v>0.18</v>
      </c>
      <c r="K22" s="198">
        <f t="shared" si="9"/>
        <v>3780</v>
      </c>
      <c r="L22" s="187">
        <v>0.18</v>
      </c>
      <c r="M22" s="198">
        <f t="shared" si="10"/>
        <v>3780</v>
      </c>
      <c r="N22" s="187">
        <v>0.18</v>
      </c>
      <c r="O22" s="198">
        <f t="shared" si="11"/>
        <v>3780</v>
      </c>
      <c r="P22" s="187">
        <v>0.18</v>
      </c>
      <c r="Q22" s="198">
        <f t="shared" si="12"/>
        <v>3780</v>
      </c>
      <c r="R22" s="459">
        <v>0.18</v>
      </c>
      <c r="S22" s="198">
        <f t="shared" si="13"/>
        <v>3780</v>
      </c>
      <c r="BC22"/>
      <c r="BD22"/>
    </row>
    <row r="23" spans="1:56" ht="16.149999999999999" customHeight="1">
      <c r="A23" s="186"/>
      <c r="B23" s="187" t="s">
        <v>391</v>
      </c>
      <c r="C23" s="186" t="s">
        <v>381</v>
      </c>
      <c r="D23" s="186">
        <v>1</v>
      </c>
      <c r="E23" s="186"/>
      <c r="F23" s="197">
        <f t="shared" si="7"/>
        <v>6000000</v>
      </c>
      <c r="G23" s="197">
        <f>F23/10/500</f>
        <v>1200</v>
      </c>
      <c r="H23" s="187">
        <v>5.34</v>
      </c>
      <c r="I23" s="198">
        <f t="shared" si="8"/>
        <v>6408</v>
      </c>
      <c r="J23" s="187">
        <v>5.7</v>
      </c>
      <c r="K23" s="198">
        <f t="shared" si="9"/>
        <v>6840</v>
      </c>
      <c r="L23" s="187">
        <v>6.54</v>
      </c>
      <c r="M23" s="198">
        <f t="shared" si="10"/>
        <v>7848</v>
      </c>
      <c r="N23" s="187">
        <v>7.68</v>
      </c>
      <c r="O23" s="198">
        <f t="shared" si="11"/>
        <v>9216</v>
      </c>
      <c r="P23" s="187">
        <v>11.34</v>
      </c>
      <c r="Q23" s="198">
        <f t="shared" si="12"/>
        <v>13608</v>
      </c>
      <c r="R23" s="459">
        <v>13.68</v>
      </c>
      <c r="S23" s="198">
        <f t="shared" si="13"/>
        <v>16416</v>
      </c>
      <c r="BC23"/>
      <c r="BD23"/>
    </row>
    <row r="24" spans="1:56" ht="16.149999999999999" customHeight="1">
      <c r="A24" s="186"/>
      <c r="B24" s="187" t="s">
        <v>392</v>
      </c>
      <c r="C24" s="186" t="s">
        <v>159</v>
      </c>
      <c r="D24" s="186">
        <v>1</v>
      </c>
      <c r="E24" s="186">
        <v>2.2000000000000002</v>
      </c>
      <c r="F24" s="197">
        <f t="shared" si="7"/>
        <v>14500000</v>
      </c>
      <c r="G24" s="197">
        <f>F24/10/500</f>
        <v>2900</v>
      </c>
      <c r="H24" s="187">
        <v>0.99</v>
      </c>
      <c r="I24" s="198">
        <f t="shared" si="8"/>
        <v>2871</v>
      </c>
      <c r="J24" s="187">
        <v>1.05</v>
      </c>
      <c r="K24" s="198">
        <f t="shared" si="9"/>
        <v>3045</v>
      </c>
      <c r="L24" s="187">
        <v>1.19</v>
      </c>
      <c r="M24" s="198">
        <f t="shared" si="10"/>
        <v>3451</v>
      </c>
      <c r="N24" s="187">
        <v>1.38</v>
      </c>
      <c r="O24" s="198">
        <f t="shared" si="11"/>
        <v>4001.9999999999995</v>
      </c>
      <c r="P24" s="187">
        <v>1.99</v>
      </c>
      <c r="Q24" s="198">
        <f t="shared" si="12"/>
        <v>5771</v>
      </c>
      <c r="R24" s="187">
        <v>2.38</v>
      </c>
      <c r="S24" s="198">
        <f t="shared" si="13"/>
        <v>6902</v>
      </c>
      <c r="BC24"/>
      <c r="BD24"/>
    </row>
    <row r="25" spans="1:56">
      <c r="A25" s="186"/>
      <c r="B25" s="187"/>
      <c r="C25" s="186"/>
      <c r="D25" s="186"/>
      <c r="E25" s="186"/>
      <c r="F25" s="197"/>
      <c r="G25" s="197"/>
      <c r="H25" s="187"/>
      <c r="I25" s="198"/>
      <c r="J25" s="187"/>
      <c r="K25" s="198"/>
      <c r="L25" s="187"/>
      <c r="M25" s="198"/>
      <c r="N25" s="187"/>
      <c r="O25" s="198"/>
      <c r="P25" s="187"/>
      <c r="Q25" s="198"/>
      <c r="R25" s="187"/>
      <c r="S25" s="198"/>
      <c r="BC25"/>
      <c r="BD25"/>
    </row>
    <row r="26" spans="1:56">
      <c r="A26" s="186"/>
      <c r="B26" s="187"/>
      <c r="C26" s="186"/>
      <c r="D26" s="186"/>
      <c r="E26" s="186"/>
      <c r="F26" s="197"/>
      <c r="G26" s="197"/>
      <c r="H26" s="187"/>
      <c r="I26" s="198"/>
      <c r="J26" s="187"/>
      <c r="K26" s="198"/>
      <c r="L26" s="187"/>
      <c r="M26" s="198"/>
      <c r="N26" s="187"/>
      <c r="O26" s="198"/>
      <c r="P26" s="187"/>
      <c r="Q26" s="198"/>
      <c r="R26" s="187"/>
      <c r="S26" s="198"/>
      <c r="BC26"/>
      <c r="BD26"/>
    </row>
    <row r="27" spans="1:56" ht="18" customHeight="1">
      <c r="A27" s="184" t="s">
        <v>92</v>
      </c>
      <c r="B27" s="185" t="s">
        <v>383</v>
      </c>
      <c r="C27" s="184" t="s">
        <v>305</v>
      </c>
      <c r="D27" s="186"/>
      <c r="E27" s="186"/>
      <c r="F27" s="197"/>
      <c r="G27" s="197">
        <f>F27/8/250</f>
        <v>0</v>
      </c>
      <c r="H27" s="187"/>
      <c r="I27" s="199">
        <f>SUM(I28:I34)</f>
        <v>63193</v>
      </c>
      <c r="J27" s="199"/>
      <c r="K27" s="199">
        <f t="shared" ref="K27:Q27" si="14">SUM(K28:K34)</f>
        <v>77708</v>
      </c>
      <c r="L27" s="199"/>
      <c r="M27" s="199">
        <f t="shared" si="14"/>
        <v>101720</v>
      </c>
      <c r="N27" s="199"/>
      <c r="O27" s="199">
        <f t="shared" si="14"/>
        <v>118297</v>
      </c>
      <c r="P27" s="199"/>
      <c r="Q27" s="199">
        <f t="shared" si="14"/>
        <v>146736</v>
      </c>
      <c r="R27" s="199"/>
      <c r="S27" s="199">
        <f>SUM(S28:S34)</f>
        <v>181920</v>
      </c>
      <c r="BC27"/>
      <c r="BD27"/>
    </row>
    <row r="28" spans="1:56" ht="18" customHeight="1">
      <c r="A28" s="186"/>
      <c r="B28" s="187" t="s">
        <v>389</v>
      </c>
      <c r="C28" s="186" t="s">
        <v>159</v>
      </c>
      <c r="D28" s="186">
        <v>1</v>
      </c>
      <c r="E28" s="186">
        <v>0.35</v>
      </c>
      <c r="F28" s="197">
        <f t="shared" ref="F28:F34" si="15">F18</f>
        <v>15000000</v>
      </c>
      <c r="G28" s="197">
        <f>F28/5/500</f>
        <v>6000</v>
      </c>
      <c r="H28" s="187">
        <v>6.45</v>
      </c>
      <c r="I28" s="198">
        <f t="shared" ref="I28:I33" si="16">H28*G28</f>
        <v>38700</v>
      </c>
      <c r="J28" s="187">
        <v>8.06</v>
      </c>
      <c r="K28" s="198">
        <f t="shared" ref="K28:K34" si="17">J28*G28</f>
        <v>48360</v>
      </c>
      <c r="L28" s="187">
        <v>10.8</v>
      </c>
      <c r="M28" s="198">
        <f t="shared" ref="M28:M34" si="18">L28*G28</f>
        <v>64800.000000000007</v>
      </c>
      <c r="N28" s="187">
        <v>12.6</v>
      </c>
      <c r="O28" s="198">
        <f>N28*G28</f>
        <v>75600</v>
      </c>
      <c r="P28" s="187">
        <v>15.75</v>
      </c>
      <c r="Q28" s="198">
        <f>P28*G28</f>
        <v>94500</v>
      </c>
      <c r="R28" s="187">
        <v>19.68</v>
      </c>
      <c r="S28" s="198">
        <f>R28*G28</f>
        <v>118080</v>
      </c>
      <c r="BC28"/>
      <c r="BD28"/>
    </row>
    <row r="29" spans="1:56" ht="18" customHeight="1">
      <c r="A29" s="186"/>
      <c r="B29" s="187" t="s">
        <v>393</v>
      </c>
      <c r="C29" s="186" t="s">
        <v>159</v>
      </c>
      <c r="D29" s="186">
        <v>1</v>
      </c>
      <c r="E29" s="186">
        <v>2.5</v>
      </c>
      <c r="F29" s="197">
        <f t="shared" si="15"/>
        <v>28500000</v>
      </c>
      <c r="G29" s="197">
        <f>F29/10/500</f>
        <v>5700</v>
      </c>
      <c r="H29" s="187">
        <v>0.24</v>
      </c>
      <c r="I29" s="198">
        <f t="shared" si="16"/>
        <v>1368</v>
      </c>
      <c r="J29" s="187">
        <v>0.24</v>
      </c>
      <c r="K29" s="198">
        <f t="shared" si="17"/>
        <v>1368</v>
      </c>
      <c r="L29" s="187">
        <v>0.24</v>
      </c>
      <c r="M29" s="198">
        <f t="shared" si="18"/>
        <v>1368</v>
      </c>
      <c r="N29" s="187">
        <v>0.24</v>
      </c>
      <c r="O29" s="198">
        <f t="shared" ref="O29:O34" si="19">N29*G29</f>
        <v>1368</v>
      </c>
      <c r="P29" s="187">
        <v>0.24</v>
      </c>
      <c r="Q29" s="198">
        <f t="shared" ref="Q29:Q34" si="20">P29*G29</f>
        <v>1368</v>
      </c>
      <c r="R29" s="187">
        <v>0.24</v>
      </c>
      <c r="S29" s="198">
        <f t="shared" ref="S29:S34" si="21">R29*G29</f>
        <v>1368</v>
      </c>
      <c r="BC29"/>
      <c r="BD29"/>
    </row>
    <row r="30" spans="1:56" ht="18" customHeight="1">
      <c r="A30" s="186"/>
      <c r="B30" s="187" t="s">
        <v>390</v>
      </c>
      <c r="C30" s="186" t="s">
        <v>209</v>
      </c>
      <c r="D30" s="186">
        <v>1</v>
      </c>
      <c r="E30" s="186">
        <v>0.1</v>
      </c>
      <c r="F30" s="197">
        <f t="shared" si="15"/>
        <v>2650000</v>
      </c>
      <c r="G30" s="197">
        <f>F30/5/500</f>
        <v>1060</v>
      </c>
      <c r="H30" s="187">
        <v>0.6</v>
      </c>
      <c r="I30" s="198">
        <f t="shared" si="16"/>
        <v>636</v>
      </c>
      <c r="J30" s="187">
        <v>0.75</v>
      </c>
      <c r="K30" s="198">
        <f t="shared" si="17"/>
        <v>795</v>
      </c>
      <c r="L30" s="187">
        <v>0.95</v>
      </c>
      <c r="M30" s="198">
        <f t="shared" si="18"/>
        <v>1007</v>
      </c>
      <c r="N30" s="187">
        <v>1.1499999999999999</v>
      </c>
      <c r="O30" s="198">
        <f t="shared" si="19"/>
        <v>1219</v>
      </c>
      <c r="P30" s="187">
        <v>1.45</v>
      </c>
      <c r="Q30" s="198">
        <f t="shared" si="20"/>
        <v>1537</v>
      </c>
      <c r="R30" s="187">
        <v>1.8</v>
      </c>
      <c r="S30" s="198">
        <f t="shared" si="21"/>
        <v>1908</v>
      </c>
      <c r="BC30"/>
      <c r="BD30"/>
    </row>
    <row r="31" spans="1:56" ht="18" customHeight="1">
      <c r="A31" s="186"/>
      <c r="B31" s="187" t="s">
        <v>379</v>
      </c>
      <c r="C31" s="186" t="s">
        <v>159</v>
      </c>
      <c r="D31" s="186">
        <v>1</v>
      </c>
      <c r="E31" s="186">
        <v>0.4</v>
      </c>
      <c r="F31" s="197">
        <f t="shared" si="15"/>
        <v>52500000</v>
      </c>
      <c r="G31" s="197">
        <f>F31/10/500</f>
        <v>10500</v>
      </c>
      <c r="H31" s="187">
        <v>0.6</v>
      </c>
      <c r="I31" s="198">
        <f t="shared" si="16"/>
        <v>6300</v>
      </c>
      <c r="J31" s="187">
        <v>0.75</v>
      </c>
      <c r="K31" s="198">
        <f t="shared" si="17"/>
        <v>7875</v>
      </c>
      <c r="L31" s="187">
        <v>0.95</v>
      </c>
      <c r="M31" s="198">
        <f t="shared" si="18"/>
        <v>9975</v>
      </c>
      <c r="N31" s="187">
        <v>1.1499999999999999</v>
      </c>
      <c r="O31" s="198">
        <f t="shared" si="19"/>
        <v>12074.999999999998</v>
      </c>
      <c r="P31" s="187">
        <v>1.45</v>
      </c>
      <c r="Q31" s="198">
        <f t="shared" si="20"/>
        <v>15225</v>
      </c>
      <c r="R31" s="187">
        <v>1.8</v>
      </c>
      <c r="S31" s="198">
        <f t="shared" si="21"/>
        <v>18900</v>
      </c>
      <c r="BC31"/>
      <c r="BD31"/>
    </row>
    <row r="32" spans="1:56" ht="18" customHeight="1">
      <c r="A32" s="186"/>
      <c r="B32" s="187" t="s">
        <v>380</v>
      </c>
      <c r="C32" s="186" t="s">
        <v>159</v>
      </c>
      <c r="D32" s="186">
        <v>1</v>
      </c>
      <c r="E32" s="186">
        <v>0.4</v>
      </c>
      <c r="F32" s="197">
        <f t="shared" si="15"/>
        <v>105000000</v>
      </c>
      <c r="G32" s="197">
        <f>F32/10/500</f>
        <v>21000</v>
      </c>
      <c r="H32" s="187">
        <v>0.18</v>
      </c>
      <c r="I32" s="198">
        <f t="shared" si="16"/>
        <v>3780</v>
      </c>
      <c r="J32" s="187">
        <v>0.18</v>
      </c>
      <c r="K32" s="198">
        <f t="shared" si="17"/>
        <v>3780</v>
      </c>
      <c r="L32" s="187">
        <v>0.18</v>
      </c>
      <c r="M32" s="198">
        <f t="shared" si="18"/>
        <v>3780</v>
      </c>
      <c r="N32" s="187">
        <v>0.18</v>
      </c>
      <c r="O32" s="198">
        <f t="shared" si="19"/>
        <v>3780</v>
      </c>
      <c r="P32" s="187">
        <v>0.18</v>
      </c>
      <c r="Q32" s="198">
        <f t="shared" si="20"/>
        <v>3780</v>
      </c>
      <c r="R32" s="187">
        <v>0.18</v>
      </c>
      <c r="S32" s="198">
        <f t="shared" si="21"/>
        <v>3780</v>
      </c>
      <c r="BC32"/>
      <c r="BD32"/>
    </row>
    <row r="33" spans="1:56" ht="18" customHeight="1">
      <c r="A33" s="186"/>
      <c r="B33" s="187" t="s">
        <v>391</v>
      </c>
      <c r="C33" s="186" t="s">
        <v>381</v>
      </c>
      <c r="D33" s="186">
        <v>1</v>
      </c>
      <c r="E33" s="186"/>
      <c r="F33" s="197">
        <f t="shared" si="15"/>
        <v>6000000</v>
      </c>
      <c r="G33" s="197">
        <f>F33/10/500</f>
        <v>1200</v>
      </c>
      <c r="H33" s="187">
        <v>6.45</v>
      </c>
      <c r="I33" s="198">
        <f t="shared" si="16"/>
        <v>7740</v>
      </c>
      <c r="J33" s="187">
        <v>8.06</v>
      </c>
      <c r="K33" s="198">
        <f t="shared" si="17"/>
        <v>9672</v>
      </c>
      <c r="L33" s="187">
        <v>10.8</v>
      </c>
      <c r="M33" s="198">
        <f t="shared" si="18"/>
        <v>12960</v>
      </c>
      <c r="N33" s="187">
        <v>12.6</v>
      </c>
      <c r="O33" s="198">
        <f t="shared" si="19"/>
        <v>15120</v>
      </c>
      <c r="P33" s="187">
        <v>15.75</v>
      </c>
      <c r="Q33" s="198">
        <f t="shared" si="20"/>
        <v>18900</v>
      </c>
      <c r="R33" s="187">
        <v>19.68</v>
      </c>
      <c r="S33" s="198">
        <f t="shared" si="21"/>
        <v>23616</v>
      </c>
      <c r="BC33"/>
      <c r="BD33"/>
    </row>
    <row r="34" spans="1:56" ht="18" customHeight="1">
      <c r="A34" s="186"/>
      <c r="B34" s="187" t="s">
        <v>392</v>
      </c>
      <c r="C34" s="186" t="s">
        <v>159</v>
      </c>
      <c r="D34" s="186">
        <v>1</v>
      </c>
      <c r="E34" s="186">
        <v>2.2000000000000002</v>
      </c>
      <c r="F34" s="197">
        <f t="shared" si="15"/>
        <v>14500000</v>
      </c>
      <c r="G34" s="197">
        <f>F34/10/500</f>
        <v>2900</v>
      </c>
      <c r="H34" s="187">
        <v>1.61</v>
      </c>
      <c r="I34" s="198">
        <f>H34*G34</f>
        <v>4669</v>
      </c>
      <c r="J34" s="187">
        <v>2.02</v>
      </c>
      <c r="K34" s="198">
        <f t="shared" si="17"/>
        <v>5858</v>
      </c>
      <c r="L34" s="187">
        <v>2.7</v>
      </c>
      <c r="M34" s="198">
        <f t="shared" si="18"/>
        <v>7830.0000000000009</v>
      </c>
      <c r="N34" s="187">
        <v>3.15</v>
      </c>
      <c r="O34" s="198">
        <f t="shared" si="19"/>
        <v>9135</v>
      </c>
      <c r="P34" s="187">
        <v>3.94</v>
      </c>
      <c r="Q34" s="198">
        <f t="shared" si="20"/>
        <v>11426</v>
      </c>
      <c r="R34" s="187">
        <v>4.92</v>
      </c>
      <c r="S34" s="198">
        <f t="shared" si="21"/>
        <v>14268</v>
      </c>
      <c r="BC34"/>
      <c r="BD34"/>
    </row>
    <row r="35" spans="1:56" ht="15.95" customHeight="1">
      <c r="A35" s="188"/>
      <c r="B35" s="189"/>
      <c r="C35" s="188"/>
      <c r="D35" s="188"/>
      <c r="E35" s="188"/>
      <c r="F35" s="200"/>
      <c r="G35" s="200"/>
      <c r="H35" s="189"/>
      <c r="I35" s="198"/>
      <c r="J35" s="189"/>
      <c r="K35" s="198"/>
      <c r="L35" s="189"/>
      <c r="M35" s="198"/>
      <c r="N35" s="189"/>
      <c r="O35" s="198"/>
      <c r="P35" s="189"/>
      <c r="Q35" s="198"/>
      <c r="R35" s="189"/>
      <c r="S35" s="198"/>
      <c r="BC35"/>
      <c r="BD35"/>
    </row>
    <row r="36" spans="1:56" ht="15.95" customHeight="1">
      <c r="A36" s="386"/>
      <c r="B36" s="387"/>
      <c r="C36" s="386"/>
      <c r="D36" s="386"/>
      <c r="E36" s="386"/>
      <c r="F36" s="388"/>
      <c r="G36" s="388"/>
      <c r="H36" s="387"/>
      <c r="I36" s="389"/>
      <c r="J36" s="387"/>
      <c r="K36" s="389"/>
      <c r="L36" s="387"/>
      <c r="M36" s="389"/>
      <c r="N36" s="387"/>
      <c r="O36" s="389"/>
      <c r="P36" s="387"/>
      <c r="Q36" s="389"/>
      <c r="R36" s="387"/>
      <c r="S36" s="389"/>
      <c r="BC36"/>
      <c r="BD36"/>
    </row>
    <row r="37" spans="1:56" ht="18.600000000000001" customHeight="1">
      <c r="A37" s="190" t="s">
        <v>93</v>
      </c>
      <c r="B37" s="191" t="s">
        <v>384</v>
      </c>
      <c r="C37" s="190" t="s">
        <v>305</v>
      </c>
      <c r="D37" s="202"/>
      <c r="E37" s="202"/>
      <c r="F37" s="203"/>
      <c r="G37" s="203">
        <f>F37/8/250</f>
        <v>0</v>
      </c>
      <c r="H37" s="204"/>
      <c r="I37" s="205">
        <f>SUM(I38:I44)</f>
        <v>107541.6</v>
      </c>
      <c r="J37" s="205"/>
      <c r="K37" s="205">
        <f>SUM(K38:K44)</f>
        <v>140170</v>
      </c>
      <c r="L37" s="205"/>
      <c r="M37" s="205">
        <f>SUM(M38:M44)</f>
        <v>167165.79999999999</v>
      </c>
      <c r="N37" s="205"/>
      <c r="O37" s="205">
        <f>SUM(O38:O44)</f>
        <v>199638.6</v>
      </c>
      <c r="P37" s="205"/>
      <c r="Q37" s="205"/>
      <c r="R37" s="205"/>
      <c r="S37" s="205"/>
      <c r="BC37"/>
      <c r="BD37"/>
    </row>
    <row r="38" spans="1:56" ht="18.600000000000001" customHeight="1">
      <c r="A38" s="186"/>
      <c r="B38" s="187" t="s">
        <v>389</v>
      </c>
      <c r="C38" s="186" t="s">
        <v>159</v>
      </c>
      <c r="D38" s="186">
        <v>1</v>
      </c>
      <c r="E38" s="186">
        <v>0.35</v>
      </c>
      <c r="F38" s="197">
        <f t="shared" ref="F38:F44" si="22">F28</f>
        <v>15000000</v>
      </c>
      <c r="G38" s="197">
        <f>F38/5/500</f>
        <v>6000</v>
      </c>
      <c r="H38" s="187">
        <v>11.52</v>
      </c>
      <c r="I38" s="198">
        <f t="shared" ref="I38:I44" si="23">H38*G38</f>
        <v>69120</v>
      </c>
      <c r="J38" s="187">
        <v>15.36</v>
      </c>
      <c r="K38" s="198">
        <f t="shared" ref="K38:K44" si="24">J38*G38</f>
        <v>92160</v>
      </c>
      <c r="L38" s="187">
        <v>18.43</v>
      </c>
      <c r="M38" s="198">
        <f t="shared" ref="M38:M44" si="25">L38*G38</f>
        <v>110580</v>
      </c>
      <c r="N38" s="187">
        <v>22.12</v>
      </c>
      <c r="O38" s="198">
        <f t="shared" ref="O38:O44" si="26">N38*G38</f>
        <v>132720</v>
      </c>
      <c r="P38" s="187"/>
      <c r="Q38" s="198"/>
      <c r="R38" s="187"/>
      <c r="S38" s="198"/>
      <c r="BC38"/>
      <c r="BD38"/>
    </row>
    <row r="39" spans="1:56" ht="18.600000000000001" customHeight="1">
      <c r="A39" s="186"/>
      <c r="B39" s="187" t="s">
        <v>393</v>
      </c>
      <c r="C39" s="186" t="s">
        <v>159</v>
      </c>
      <c r="D39" s="186">
        <v>1</v>
      </c>
      <c r="E39" s="186">
        <v>2.5</v>
      </c>
      <c r="F39" s="197">
        <f t="shared" si="22"/>
        <v>28500000</v>
      </c>
      <c r="G39" s="197">
        <f>F39/10/500</f>
        <v>5700</v>
      </c>
      <c r="H39" s="187">
        <v>0.24</v>
      </c>
      <c r="I39" s="198">
        <f t="shared" si="23"/>
        <v>1368</v>
      </c>
      <c r="J39" s="187">
        <v>0.24</v>
      </c>
      <c r="K39" s="198">
        <f t="shared" si="24"/>
        <v>1368</v>
      </c>
      <c r="L39" s="187">
        <v>0.24</v>
      </c>
      <c r="M39" s="198">
        <f t="shared" si="25"/>
        <v>1368</v>
      </c>
      <c r="N39" s="187">
        <v>0.24</v>
      </c>
      <c r="O39" s="198">
        <f t="shared" si="26"/>
        <v>1368</v>
      </c>
      <c r="P39" s="187"/>
      <c r="Q39" s="198"/>
      <c r="R39" s="187"/>
      <c r="S39" s="198"/>
      <c r="BC39"/>
      <c r="BD39"/>
    </row>
    <row r="40" spans="1:56" ht="18.600000000000001" customHeight="1">
      <c r="A40" s="186"/>
      <c r="B40" s="187" t="s">
        <v>390</v>
      </c>
      <c r="C40" s="186" t="s">
        <v>209</v>
      </c>
      <c r="D40" s="186">
        <v>1</v>
      </c>
      <c r="E40" s="186">
        <v>0.1</v>
      </c>
      <c r="F40" s="197">
        <f t="shared" si="22"/>
        <v>2650000</v>
      </c>
      <c r="G40" s="197">
        <f>F40/5/500</f>
        <v>1060</v>
      </c>
      <c r="H40" s="187">
        <v>0.96</v>
      </c>
      <c r="I40" s="198">
        <f t="shared" si="23"/>
        <v>1017.5999999999999</v>
      </c>
      <c r="J40" s="187">
        <v>1.1499999999999999</v>
      </c>
      <c r="K40" s="198">
        <f t="shared" si="24"/>
        <v>1219</v>
      </c>
      <c r="L40" s="187">
        <v>1.38</v>
      </c>
      <c r="M40" s="198">
        <f t="shared" si="25"/>
        <v>1462.8</v>
      </c>
      <c r="N40" s="187">
        <v>1.66</v>
      </c>
      <c r="O40" s="198">
        <f t="shared" si="26"/>
        <v>1759.6</v>
      </c>
      <c r="P40" s="187"/>
      <c r="Q40" s="198"/>
      <c r="R40" s="187"/>
      <c r="S40" s="198"/>
      <c r="BC40"/>
      <c r="BD40"/>
    </row>
    <row r="41" spans="1:56" ht="18.600000000000001" customHeight="1">
      <c r="A41" s="186"/>
      <c r="B41" s="187" t="s">
        <v>379</v>
      </c>
      <c r="C41" s="186" t="s">
        <v>159</v>
      </c>
      <c r="D41" s="186">
        <v>1</v>
      </c>
      <c r="E41" s="186">
        <v>0.4</v>
      </c>
      <c r="F41" s="197">
        <f t="shared" si="22"/>
        <v>52500000</v>
      </c>
      <c r="G41" s="197">
        <f>F41/10/500</f>
        <v>10500</v>
      </c>
      <c r="H41" s="187">
        <v>0.96</v>
      </c>
      <c r="I41" s="198">
        <f t="shared" si="23"/>
        <v>10080</v>
      </c>
      <c r="J41" s="187">
        <v>1.1499999999999999</v>
      </c>
      <c r="K41" s="198">
        <f t="shared" si="24"/>
        <v>12074.999999999998</v>
      </c>
      <c r="L41" s="187">
        <v>1.38</v>
      </c>
      <c r="M41" s="198">
        <f t="shared" si="25"/>
        <v>14489.999999999998</v>
      </c>
      <c r="N41" s="187">
        <v>1.66</v>
      </c>
      <c r="O41" s="198">
        <f t="shared" si="26"/>
        <v>17430</v>
      </c>
      <c r="P41" s="187"/>
      <c r="Q41" s="198"/>
      <c r="R41" s="187"/>
      <c r="S41" s="198"/>
      <c r="BC41"/>
      <c r="BD41"/>
    </row>
    <row r="42" spans="1:56" ht="18.600000000000001" customHeight="1">
      <c r="A42" s="186"/>
      <c r="B42" s="187" t="s">
        <v>380</v>
      </c>
      <c r="C42" s="186" t="s">
        <v>159</v>
      </c>
      <c r="D42" s="186">
        <v>1</v>
      </c>
      <c r="E42" s="186">
        <v>0.4</v>
      </c>
      <c r="F42" s="197">
        <f t="shared" si="22"/>
        <v>105000000</v>
      </c>
      <c r="G42" s="197">
        <f>F42/10/500</f>
        <v>21000</v>
      </c>
      <c r="H42" s="187">
        <v>0.18</v>
      </c>
      <c r="I42" s="198">
        <f t="shared" si="23"/>
        <v>3780</v>
      </c>
      <c r="J42" s="187">
        <v>0.18</v>
      </c>
      <c r="K42" s="198">
        <f t="shared" si="24"/>
        <v>3780</v>
      </c>
      <c r="L42" s="187">
        <v>0.18</v>
      </c>
      <c r="M42" s="198">
        <f t="shared" si="25"/>
        <v>3780</v>
      </c>
      <c r="N42" s="187">
        <v>0.18</v>
      </c>
      <c r="O42" s="198">
        <f>N42*G42</f>
        <v>3780</v>
      </c>
      <c r="P42" s="187"/>
      <c r="Q42" s="198"/>
      <c r="R42" s="187"/>
      <c r="S42" s="198"/>
      <c r="BC42"/>
      <c r="BD42"/>
    </row>
    <row r="43" spans="1:56" ht="18.600000000000001" customHeight="1">
      <c r="A43" s="186"/>
      <c r="B43" s="187" t="s">
        <v>391</v>
      </c>
      <c r="C43" s="186" t="s">
        <v>381</v>
      </c>
      <c r="D43" s="186">
        <v>1</v>
      </c>
      <c r="E43" s="186"/>
      <c r="F43" s="197">
        <f t="shared" si="22"/>
        <v>6000000</v>
      </c>
      <c r="G43" s="197">
        <f>F43/10/500</f>
        <v>1200</v>
      </c>
      <c r="H43" s="187">
        <v>11.52</v>
      </c>
      <c r="I43" s="198">
        <f t="shared" si="23"/>
        <v>13824</v>
      </c>
      <c r="J43" s="187">
        <v>15.36</v>
      </c>
      <c r="K43" s="198">
        <f t="shared" si="24"/>
        <v>18432</v>
      </c>
      <c r="L43" s="187">
        <v>18.43</v>
      </c>
      <c r="M43" s="198">
        <f t="shared" si="25"/>
        <v>22116</v>
      </c>
      <c r="N43" s="187">
        <v>22.12</v>
      </c>
      <c r="O43" s="198">
        <f t="shared" si="26"/>
        <v>26544</v>
      </c>
      <c r="P43" s="199"/>
      <c r="Q43" s="199"/>
      <c r="R43" s="187"/>
      <c r="S43" s="198"/>
      <c r="BC43"/>
      <c r="BD43"/>
    </row>
    <row r="44" spans="1:56" ht="18.600000000000001" customHeight="1">
      <c r="A44" s="186"/>
      <c r="B44" s="187" t="s">
        <v>392</v>
      </c>
      <c r="C44" s="186" t="s">
        <v>159</v>
      </c>
      <c r="D44" s="186">
        <v>1</v>
      </c>
      <c r="E44" s="186">
        <v>2.2000000000000002</v>
      </c>
      <c r="F44" s="197">
        <f t="shared" si="22"/>
        <v>14500000</v>
      </c>
      <c r="G44" s="197">
        <f>F44/10/500</f>
        <v>2900</v>
      </c>
      <c r="H44" s="187">
        <v>2.88</v>
      </c>
      <c r="I44" s="198">
        <f t="shared" si="23"/>
        <v>8352</v>
      </c>
      <c r="J44" s="187">
        <v>3.84</v>
      </c>
      <c r="K44" s="198">
        <f t="shared" si="24"/>
        <v>11136</v>
      </c>
      <c r="L44" s="187">
        <v>4.6100000000000003</v>
      </c>
      <c r="M44" s="198">
        <f t="shared" si="25"/>
        <v>13369.000000000002</v>
      </c>
      <c r="N44" s="187">
        <v>5.53</v>
      </c>
      <c r="O44" s="198">
        <f t="shared" si="26"/>
        <v>16037</v>
      </c>
      <c r="P44" s="187"/>
      <c r="Q44" s="198"/>
      <c r="R44" s="187"/>
      <c r="S44" s="198"/>
      <c r="BC44"/>
      <c r="BD44"/>
    </row>
    <row r="45" spans="1:56" ht="19.149999999999999" customHeight="1">
      <c r="A45" s="192"/>
      <c r="B45" s="187"/>
      <c r="C45" s="186"/>
      <c r="D45" s="186"/>
      <c r="E45" s="186"/>
      <c r="F45" s="197"/>
      <c r="G45" s="197"/>
      <c r="H45" s="187"/>
      <c r="I45" s="198"/>
      <c r="J45" s="187"/>
      <c r="K45" s="198"/>
      <c r="L45" s="187"/>
      <c r="M45" s="198"/>
      <c r="N45" s="187"/>
      <c r="O45" s="198"/>
      <c r="P45" s="187"/>
      <c r="Q45" s="198"/>
      <c r="R45" s="187"/>
      <c r="S45" s="198"/>
      <c r="BC45"/>
      <c r="BD45"/>
    </row>
    <row r="46" spans="1:56" ht="19.5" customHeight="1">
      <c r="A46" s="192"/>
      <c r="B46" s="187"/>
      <c r="C46" s="186"/>
      <c r="D46" s="186"/>
      <c r="E46" s="186"/>
      <c r="F46" s="197"/>
      <c r="G46" s="197"/>
      <c r="H46" s="187"/>
      <c r="I46" s="198"/>
      <c r="J46" s="187"/>
      <c r="K46" s="198"/>
      <c r="L46" s="187"/>
      <c r="M46" s="198"/>
      <c r="N46" s="187"/>
      <c r="O46" s="198"/>
      <c r="P46" s="187"/>
      <c r="Q46" s="198"/>
      <c r="R46" s="187"/>
      <c r="S46" s="198"/>
      <c r="BC46"/>
      <c r="BD46"/>
    </row>
    <row r="47" spans="1:56" ht="24.75" customHeight="1">
      <c r="A47" s="193" t="s">
        <v>386</v>
      </c>
      <c r="B47" s="185"/>
      <c r="C47" s="184"/>
      <c r="D47" s="186"/>
      <c r="E47" s="186"/>
      <c r="F47" s="197"/>
      <c r="G47" s="197"/>
      <c r="H47" s="187"/>
      <c r="I47" s="199"/>
      <c r="J47" s="199"/>
      <c r="K47" s="199"/>
      <c r="L47" s="199"/>
      <c r="M47" s="199"/>
      <c r="N47" s="199"/>
      <c r="O47" s="199"/>
      <c r="P47" s="187"/>
      <c r="Q47" s="198"/>
      <c r="R47" s="199"/>
      <c r="S47" s="199"/>
      <c r="BC47"/>
      <c r="BD47"/>
    </row>
    <row r="48" spans="1:56" ht="15.95" customHeight="1">
      <c r="A48" s="186"/>
      <c r="B48" s="187"/>
      <c r="C48" s="186"/>
      <c r="D48" s="186"/>
      <c r="E48" s="186"/>
      <c r="F48" s="197"/>
      <c r="G48" s="197"/>
      <c r="H48" s="187"/>
      <c r="I48" s="198"/>
      <c r="J48" s="187"/>
      <c r="K48" s="198"/>
      <c r="L48" s="187"/>
      <c r="M48" s="198"/>
      <c r="N48" s="187"/>
      <c r="O48" s="198"/>
      <c r="P48" s="187"/>
      <c r="Q48" s="198"/>
      <c r="R48" s="187"/>
      <c r="S48" s="198"/>
      <c r="BC48"/>
      <c r="BD48"/>
    </row>
    <row r="49" spans="1:56" ht="20.45" customHeight="1">
      <c r="A49" s="184" t="s">
        <v>38</v>
      </c>
      <c r="B49" s="185" t="s">
        <v>378</v>
      </c>
      <c r="C49" s="184" t="s">
        <v>305</v>
      </c>
      <c r="D49" s="186"/>
      <c r="E49" s="186"/>
      <c r="F49" s="197"/>
      <c r="G49" s="197">
        <f>F49/8/250</f>
        <v>0</v>
      </c>
      <c r="H49" s="187"/>
      <c r="I49" s="199">
        <f>SUM(I50:I55)</f>
        <v>16509</v>
      </c>
      <c r="J49" s="199"/>
      <c r="K49" s="199">
        <f>SUM(K50:K55)</f>
        <v>18008.2</v>
      </c>
      <c r="L49" s="199"/>
      <c r="M49" s="199">
        <f>SUM(M50:M55)</f>
        <v>19578.8</v>
      </c>
      <c r="N49" s="199"/>
      <c r="O49" s="199">
        <f>SUM(O50:O55)</f>
        <v>21178.400000000001</v>
      </c>
      <c r="P49" s="199"/>
      <c r="Q49" s="199">
        <f>SUM(Q50:Q55)</f>
        <v>22072</v>
      </c>
      <c r="R49" s="199"/>
      <c r="S49" s="199">
        <f>SUM(S50:S55)</f>
        <v>24766.6</v>
      </c>
      <c r="BC49"/>
      <c r="BD49"/>
    </row>
    <row r="50" spans="1:56" ht="20.45" customHeight="1">
      <c r="A50" s="186"/>
      <c r="B50" s="187" t="s">
        <v>389</v>
      </c>
      <c r="C50" s="186" t="s">
        <v>159</v>
      </c>
      <c r="D50" s="186">
        <v>1</v>
      </c>
      <c r="E50" s="186">
        <v>0.35</v>
      </c>
      <c r="F50" s="197">
        <f t="shared" ref="F50:F55" si="27">F68</f>
        <v>15000000</v>
      </c>
      <c r="G50" s="197">
        <f>F50/5/500</f>
        <v>6000</v>
      </c>
      <c r="H50" s="187">
        <v>1.57</v>
      </c>
      <c r="I50" s="198">
        <f t="shared" ref="I50:I55" si="28">H50*G50</f>
        <v>9420</v>
      </c>
      <c r="J50" s="187">
        <v>1.73</v>
      </c>
      <c r="K50" s="198">
        <f t="shared" ref="K50:K55" si="29">J50*G50</f>
        <v>10380</v>
      </c>
      <c r="L50" s="187">
        <v>1.92</v>
      </c>
      <c r="M50" s="198">
        <f t="shared" ref="M50:M55" si="30">L50*G50</f>
        <v>11520</v>
      </c>
      <c r="N50" s="187">
        <v>2.11</v>
      </c>
      <c r="O50" s="198">
        <f t="shared" ref="O50:O55" si="31">N50*G50</f>
        <v>12660</v>
      </c>
      <c r="P50" s="187">
        <v>2.21</v>
      </c>
      <c r="Q50" s="198">
        <f>P50*G50</f>
        <v>13260</v>
      </c>
      <c r="R50" s="187">
        <v>2.54</v>
      </c>
      <c r="S50" s="198">
        <f t="shared" ref="S50:S55" si="32">R50*G50</f>
        <v>15240</v>
      </c>
      <c r="BC50"/>
      <c r="BD50"/>
    </row>
    <row r="51" spans="1:56" ht="20.45" customHeight="1">
      <c r="A51" s="186"/>
      <c r="B51" s="187" t="s">
        <v>390</v>
      </c>
      <c r="C51" s="186" t="s">
        <v>209</v>
      </c>
      <c r="D51" s="186">
        <v>1</v>
      </c>
      <c r="E51" s="186">
        <v>0.1</v>
      </c>
      <c r="F51" s="197">
        <f t="shared" si="27"/>
        <v>2650000</v>
      </c>
      <c r="G51" s="197">
        <f>F51/5/500</f>
        <v>1060</v>
      </c>
      <c r="H51" s="187">
        <v>0.1</v>
      </c>
      <c r="I51" s="198">
        <f t="shared" si="28"/>
        <v>106</v>
      </c>
      <c r="J51" s="187">
        <v>0.12</v>
      </c>
      <c r="K51" s="198">
        <f t="shared" si="29"/>
        <v>127.19999999999999</v>
      </c>
      <c r="L51" s="187">
        <v>0.13</v>
      </c>
      <c r="M51" s="198">
        <f t="shared" si="30"/>
        <v>137.80000000000001</v>
      </c>
      <c r="N51" s="187">
        <v>0.14000000000000001</v>
      </c>
      <c r="O51" s="198">
        <f t="shared" si="31"/>
        <v>148.4</v>
      </c>
      <c r="P51" s="187">
        <v>0.15</v>
      </c>
      <c r="Q51" s="198">
        <f t="shared" ref="Q51:Q73" si="33">P51*G51</f>
        <v>159</v>
      </c>
      <c r="R51" s="187">
        <v>0.16</v>
      </c>
      <c r="S51" s="198">
        <f t="shared" si="32"/>
        <v>169.6</v>
      </c>
      <c r="BC51"/>
      <c r="BD51"/>
    </row>
    <row r="52" spans="1:56" ht="20.45" customHeight="1">
      <c r="A52" s="186"/>
      <c r="B52" s="187" t="s">
        <v>379</v>
      </c>
      <c r="C52" s="186" t="s">
        <v>159</v>
      </c>
      <c r="D52" s="186">
        <v>1</v>
      </c>
      <c r="E52" s="186">
        <v>0.4</v>
      </c>
      <c r="F52" s="197">
        <f t="shared" si="27"/>
        <v>52500000</v>
      </c>
      <c r="G52" s="197">
        <f>F52/10/500</f>
        <v>10500</v>
      </c>
      <c r="H52" s="187">
        <v>0.1</v>
      </c>
      <c r="I52" s="198">
        <f t="shared" si="28"/>
        <v>1050</v>
      </c>
      <c r="J52" s="187">
        <v>0.12</v>
      </c>
      <c r="K52" s="198">
        <f t="shared" si="29"/>
        <v>1260</v>
      </c>
      <c r="L52" s="187">
        <v>0.13</v>
      </c>
      <c r="M52" s="198">
        <f t="shared" si="30"/>
        <v>1365</v>
      </c>
      <c r="N52" s="187">
        <v>0.14000000000000001</v>
      </c>
      <c r="O52" s="198">
        <f t="shared" si="31"/>
        <v>1470.0000000000002</v>
      </c>
      <c r="P52" s="187">
        <v>0.15</v>
      </c>
      <c r="Q52" s="198">
        <f t="shared" si="33"/>
        <v>1575</v>
      </c>
      <c r="R52" s="187">
        <v>0.16</v>
      </c>
      <c r="S52" s="198">
        <f t="shared" si="32"/>
        <v>1680</v>
      </c>
      <c r="BC52"/>
      <c r="BD52"/>
    </row>
    <row r="53" spans="1:56" ht="20.45" customHeight="1">
      <c r="A53" s="186"/>
      <c r="B53" s="187" t="s">
        <v>380</v>
      </c>
      <c r="C53" s="186" t="s">
        <v>159</v>
      </c>
      <c r="D53" s="186">
        <v>1</v>
      </c>
      <c r="E53" s="186">
        <v>0.4</v>
      </c>
      <c r="F53" s="197">
        <f t="shared" si="27"/>
        <v>105000000</v>
      </c>
      <c r="G53" s="197">
        <f>F53/10/500</f>
        <v>21000</v>
      </c>
      <c r="H53" s="187">
        <v>0.15</v>
      </c>
      <c r="I53" s="198">
        <f t="shared" si="28"/>
        <v>3150</v>
      </c>
      <c r="J53" s="187">
        <v>0.15</v>
      </c>
      <c r="K53" s="198">
        <f t="shared" si="29"/>
        <v>3150</v>
      </c>
      <c r="L53" s="187">
        <v>0.15</v>
      </c>
      <c r="M53" s="198">
        <f t="shared" si="30"/>
        <v>3150</v>
      </c>
      <c r="N53" s="187">
        <v>0.15</v>
      </c>
      <c r="O53" s="198">
        <f t="shared" si="31"/>
        <v>3150</v>
      </c>
      <c r="P53" s="187">
        <v>0.15</v>
      </c>
      <c r="Q53" s="198">
        <f t="shared" si="33"/>
        <v>3150</v>
      </c>
      <c r="R53" s="187">
        <v>0.15</v>
      </c>
      <c r="S53" s="198">
        <f t="shared" si="32"/>
        <v>3150</v>
      </c>
      <c r="BC53"/>
      <c r="BD53"/>
    </row>
    <row r="54" spans="1:56" ht="20.45" customHeight="1">
      <c r="A54" s="186"/>
      <c r="B54" s="187" t="s">
        <v>391</v>
      </c>
      <c r="C54" s="186" t="s">
        <v>381</v>
      </c>
      <c r="D54" s="186">
        <v>1</v>
      </c>
      <c r="E54" s="186"/>
      <c r="F54" s="197">
        <f t="shared" si="27"/>
        <v>6000000</v>
      </c>
      <c r="G54" s="197">
        <f>F54/10/500</f>
        <v>1200</v>
      </c>
      <c r="H54" s="187">
        <v>1.57</v>
      </c>
      <c r="I54" s="198">
        <f t="shared" si="28"/>
        <v>1884</v>
      </c>
      <c r="J54" s="187">
        <v>1.73</v>
      </c>
      <c r="K54" s="198">
        <f t="shared" si="29"/>
        <v>2076</v>
      </c>
      <c r="L54" s="187">
        <v>1.92</v>
      </c>
      <c r="M54" s="198">
        <f t="shared" si="30"/>
        <v>2304</v>
      </c>
      <c r="N54" s="187">
        <v>2.11</v>
      </c>
      <c r="O54" s="198">
        <f t="shared" si="31"/>
        <v>2532</v>
      </c>
      <c r="P54" s="187">
        <v>2.21</v>
      </c>
      <c r="Q54" s="198">
        <f t="shared" si="33"/>
        <v>2652</v>
      </c>
      <c r="R54" s="187">
        <v>2.54</v>
      </c>
      <c r="S54" s="198">
        <f t="shared" si="32"/>
        <v>3048</v>
      </c>
      <c r="BC54"/>
      <c r="BD54"/>
    </row>
    <row r="55" spans="1:56" ht="20.25" customHeight="1">
      <c r="A55" s="186"/>
      <c r="B55" s="187" t="s">
        <v>392</v>
      </c>
      <c r="C55" s="186" t="s">
        <v>159</v>
      </c>
      <c r="D55" s="186">
        <v>1</v>
      </c>
      <c r="E55" s="186">
        <v>2.2000000000000002</v>
      </c>
      <c r="F55" s="197">
        <f t="shared" si="27"/>
        <v>14500000</v>
      </c>
      <c r="G55" s="197">
        <f>F55/10/500</f>
        <v>2900</v>
      </c>
      <c r="H55" s="187">
        <v>0.31</v>
      </c>
      <c r="I55" s="198">
        <f t="shared" si="28"/>
        <v>899</v>
      </c>
      <c r="J55" s="187">
        <v>0.35</v>
      </c>
      <c r="K55" s="198">
        <f t="shared" si="29"/>
        <v>1014.9999999999999</v>
      </c>
      <c r="L55" s="187">
        <v>0.38</v>
      </c>
      <c r="M55" s="198">
        <f t="shared" si="30"/>
        <v>1102</v>
      </c>
      <c r="N55" s="187">
        <v>0.42</v>
      </c>
      <c r="O55" s="198">
        <f t="shared" si="31"/>
        <v>1218</v>
      </c>
      <c r="P55" s="187">
        <v>0.44</v>
      </c>
      <c r="Q55" s="198">
        <f t="shared" si="33"/>
        <v>1276</v>
      </c>
      <c r="R55" s="187">
        <v>0.51</v>
      </c>
      <c r="S55" s="198">
        <f t="shared" si="32"/>
        <v>1479</v>
      </c>
      <c r="BC55"/>
      <c r="BD55"/>
    </row>
    <row r="56" spans="1:56" ht="20.45" customHeight="1">
      <c r="A56" s="186"/>
      <c r="B56" s="187"/>
      <c r="C56" s="186"/>
      <c r="D56" s="186"/>
      <c r="E56" s="186"/>
      <c r="F56" s="197"/>
      <c r="G56" s="197"/>
      <c r="H56" s="187"/>
      <c r="I56" s="198"/>
      <c r="J56" s="187"/>
      <c r="K56" s="198"/>
      <c r="L56" s="187"/>
      <c r="M56" s="198"/>
      <c r="N56" s="187"/>
      <c r="O56" s="198"/>
      <c r="P56" s="187"/>
      <c r="Q56" s="198"/>
      <c r="R56" s="187"/>
      <c r="S56" s="198"/>
      <c r="BC56"/>
      <c r="BD56"/>
    </row>
    <row r="57" spans="1:56" ht="20.45" customHeight="1">
      <c r="A57" s="186"/>
      <c r="B57" s="187"/>
      <c r="C57" s="186"/>
      <c r="D57" s="186"/>
      <c r="E57" s="186"/>
      <c r="F57" s="197"/>
      <c r="G57" s="197"/>
      <c r="H57" s="187"/>
      <c r="I57" s="198"/>
      <c r="J57" s="187"/>
      <c r="K57" s="198"/>
      <c r="L57" s="187"/>
      <c r="M57" s="198"/>
      <c r="N57" s="187"/>
      <c r="O57" s="198"/>
      <c r="P57" s="187"/>
      <c r="Q57" s="198"/>
      <c r="R57" s="187"/>
      <c r="S57" s="198"/>
      <c r="BC57"/>
      <c r="BD57"/>
    </row>
    <row r="58" spans="1:56" ht="20.45" customHeight="1">
      <c r="A58" s="184" t="s">
        <v>91</v>
      </c>
      <c r="B58" s="185" t="s">
        <v>382</v>
      </c>
      <c r="C58" s="184" t="s">
        <v>305</v>
      </c>
      <c r="D58" s="186"/>
      <c r="E58" s="186"/>
      <c r="F58" s="197"/>
      <c r="G58" s="197">
        <f>F58/8/250</f>
        <v>0</v>
      </c>
      <c r="H58" s="187"/>
      <c r="I58" s="199">
        <f>SUM(I59:I64)</f>
        <v>20662.8</v>
      </c>
      <c r="J58" s="199"/>
      <c r="K58" s="199">
        <f t="shared" ref="K58:Q58" si="34">SUM(K59:K64)</f>
        <v>22233.4</v>
      </c>
      <c r="L58" s="199"/>
      <c r="M58" s="199">
        <f t="shared" si="34"/>
        <v>24308.6</v>
      </c>
      <c r="N58" s="199"/>
      <c r="O58" s="199">
        <f t="shared" si="34"/>
        <v>26383.8</v>
      </c>
      <c r="P58" s="199"/>
      <c r="Q58" s="199">
        <f t="shared" si="34"/>
        <v>27450.400000000001</v>
      </c>
      <c r="R58" s="199"/>
      <c r="S58" s="199">
        <f>SUM(S59:S64)</f>
        <v>30721</v>
      </c>
      <c r="BC58"/>
      <c r="BD58"/>
    </row>
    <row r="59" spans="1:56" ht="20.45" customHeight="1">
      <c r="A59" s="186"/>
      <c r="B59" s="187" t="s">
        <v>389</v>
      </c>
      <c r="C59" s="186" t="s">
        <v>159</v>
      </c>
      <c r="D59" s="186">
        <v>1</v>
      </c>
      <c r="E59" s="186">
        <v>0.35</v>
      </c>
      <c r="F59" s="197">
        <f t="shared" ref="F59:F64" si="35">F50</f>
        <v>15000000</v>
      </c>
      <c r="G59" s="197">
        <f>F59/5/500</f>
        <v>6000</v>
      </c>
      <c r="H59" s="187">
        <v>1.97</v>
      </c>
      <c r="I59" s="198">
        <f t="shared" ref="I59:I64" si="36">H59*G59</f>
        <v>11820</v>
      </c>
      <c r="J59" s="187">
        <v>2.16</v>
      </c>
      <c r="K59" s="198">
        <f t="shared" ref="K59:K64" si="37">J59*G59</f>
        <v>12960</v>
      </c>
      <c r="L59" s="187">
        <v>2.4</v>
      </c>
      <c r="M59" s="198">
        <f t="shared" ref="M59:M64" si="38">L59*G59</f>
        <v>14400</v>
      </c>
      <c r="N59" s="187">
        <v>2.64</v>
      </c>
      <c r="O59" s="198">
        <f t="shared" ref="O59:O64" si="39">N59*G59</f>
        <v>15840</v>
      </c>
      <c r="P59" s="187">
        <v>2.76</v>
      </c>
      <c r="Q59" s="198">
        <f t="shared" si="33"/>
        <v>16560</v>
      </c>
      <c r="R59" s="187">
        <v>3.17</v>
      </c>
      <c r="S59" s="198">
        <f t="shared" ref="S59:S64" si="40">R59*G59</f>
        <v>19020</v>
      </c>
      <c r="BC59"/>
      <c r="BD59"/>
    </row>
    <row r="60" spans="1:56" ht="20.45" customHeight="1">
      <c r="A60" s="186"/>
      <c r="B60" s="187" t="s">
        <v>390</v>
      </c>
      <c r="C60" s="186" t="s">
        <v>209</v>
      </c>
      <c r="D60" s="186">
        <v>1</v>
      </c>
      <c r="E60" s="186">
        <v>0.1</v>
      </c>
      <c r="F60" s="197">
        <f t="shared" si="35"/>
        <v>2650000</v>
      </c>
      <c r="G60" s="197">
        <f>F60/5/500</f>
        <v>1060</v>
      </c>
      <c r="H60" s="187">
        <v>0.13</v>
      </c>
      <c r="I60" s="198">
        <f t="shared" si="36"/>
        <v>137.80000000000001</v>
      </c>
      <c r="J60" s="187">
        <v>0.14000000000000001</v>
      </c>
      <c r="K60" s="198">
        <f t="shared" si="37"/>
        <v>148.4</v>
      </c>
      <c r="L60" s="187">
        <v>0.16</v>
      </c>
      <c r="M60" s="198">
        <f t="shared" si="38"/>
        <v>169.6</v>
      </c>
      <c r="N60" s="187">
        <v>0.18</v>
      </c>
      <c r="O60" s="198">
        <f t="shared" si="39"/>
        <v>190.79999999999998</v>
      </c>
      <c r="P60" s="187">
        <v>0.19</v>
      </c>
      <c r="Q60" s="198">
        <f t="shared" si="33"/>
        <v>201.4</v>
      </c>
      <c r="R60" s="187">
        <v>0.2</v>
      </c>
      <c r="S60" s="198">
        <f t="shared" si="40"/>
        <v>212</v>
      </c>
      <c r="BC60"/>
      <c r="BD60"/>
    </row>
    <row r="61" spans="1:56" ht="20.45" customHeight="1">
      <c r="A61" s="186"/>
      <c r="B61" s="187" t="s">
        <v>379</v>
      </c>
      <c r="C61" s="186" t="s">
        <v>159</v>
      </c>
      <c r="D61" s="186">
        <v>1</v>
      </c>
      <c r="E61" s="186">
        <v>0.4</v>
      </c>
      <c r="F61" s="197">
        <f t="shared" si="35"/>
        <v>52500000</v>
      </c>
      <c r="G61" s="197">
        <f>F61/10/500</f>
        <v>10500</v>
      </c>
      <c r="H61" s="187">
        <v>0.13</v>
      </c>
      <c r="I61" s="198">
        <f t="shared" si="36"/>
        <v>1365</v>
      </c>
      <c r="J61" s="187">
        <v>0.14000000000000001</v>
      </c>
      <c r="K61" s="198">
        <f t="shared" si="37"/>
        <v>1470.0000000000002</v>
      </c>
      <c r="L61" s="187">
        <v>0.16</v>
      </c>
      <c r="M61" s="198">
        <f t="shared" si="38"/>
        <v>1680</v>
      </c>
      <c r="N61" s="187">
        <v>0.18</v>
      </c>
      <c r="O61" s="198">
        <f t="shared" si="39"/>
        <v>1890</v>
      </c>
      <c r="P61" s="187">
        <v>0.19</v>
      </c>
      <c r="Q61" s="198">
        <f t="shared" si="33"/>
        <v>1995</v>
      </c>
      <c r="R61" s="187">
        <v>0.2</v>
      </c>
      <c r="S61" s="198">
        <f t="shared" si="40"/>
        <v>2100</v>
      </c>
      <c r="BC61"/>
      <c r="BD61"/>
    </row>
    <row r="62" spans="1:56" ht="20.45" customHeight="1">
      <c r="A62" s="186"/>
      <c r="B62" s="187" t="s">
        <v>380</v>
      </c>
      <c r="C62" s="186" t="s">
        <v>159</v>
      </c>
      <c r="D62" s="186">
        <v>1</v>
      </c>
      <c r="E62" s="186">
        <v>0.4</v>
      </c>
      <c r="F62" s="197">
        <f t="shared" si="35"/>
        <v>105000000</v>
      </c>
      <c r="G62" s="197">
        <f>F62/10/500</f>
        <v>21000</v>
      </c>
      <c r="H62" s="187">
        <v>0.19</v>
      </c>
      <c r="I62" s="198">
        <f t="shared" si="36"/>
        <v>3990</v>
      </c>
      <c r="J62" s="187">
        <v>0.19</v>
      </c>
      <c r="K62" s="198">
        <f t="shared" si="37"/>
        <v>3990</v>
      </c>
      <c r="L62" s="187">
        <v>0.19</v>
      </c>
      <c r="M62" s="198">
        <f t="shared" si="38"/>
        <v>3990</v>
      </c>
      <c r="N62" s="187">
        <v>0.19</v>
      </c>
      <c r="O62" s="198">
        <f t="shared" si="39"/>
        <v>3990</v>
      </c>
      <c r="P62" s="187">
        <v>0.19</v>
      </c>
      <c r="Q62" s="198">
        <f t="shared" si="33"/>
        <v>3990</v>
      </c>
      <c r="R62" s="187">
        <v>0.19</v>
      </c>
      <c r="S62" s="198">
        <f t="shared" si="40"/>
        <v>3990</v>
      </c>
      <c r="BC62"/>
      <c r="BD62"/>
    </row>
    <row r="63" spans="1:56" ht="20.45" customHeight="1">
      <c r="A63" s="186"/>
      <c r="B63" s="187" t="s">
        <v>391</v>
      </c>
      <c r="C63" s="186" t="s">
        <v>381</v>
      </c>
      <c r="D63" s="186">
        <v>1</v>
      </c>
      <c r="E63" s="186"/>
      <c r="F63" s="197">
        <f t="shared" si="35"/>
        <v>6000000</v>
      </c>
      <c r="G63" s="197">
        <f>F63/10/500</f>
        <v>1200</v>
      </c>
      <c r="H63" s="187">
        <v>1.97</v>
      </c>
      <c r="I63" s="198">
        <f t="shared" si="36"/>
        <v>2364</v>
      </c>
      <c r="J63" s="187">
        <v>2.16</v>
      </c>
      <c r="K63" s="198">
        <f t="shared" si="37"/>
        <v>2592</v>
      </c>
      <c r="L63" s="187">
        <v>2.4</v>
      </c>
      <c r="M63" s="198">
        <f t="shared" si="38"/>
        <v>2880</v>
      </c>
      <c r="N63" s="187">
        <v>2.64</v>
      </c>
      <c r="O63" s="198">
        <f t="shared" si="39"/>
        <v>3168</v>
      </c>
      <c r="P63" s="187">
        <v>2.76</v>
      </c>
      <c r="Q63" s="198">
        <f t="shared" si="33"/>
        <v>3311.9999999999995</v>
      </c>
      <c r="R63" s="187">
        <v>3.17</v>
      </c>
      <c r="S63" s="198">
        <f t="shared" si="40"/>
        <v>3804</v>
      </c>
      <c r="BC63"/>
      <c r="BD63"/>
    </row>
    <row r="64" spans="1:56" ht="20.45" customHeight="1">
      <c r="A64" s="186"/>
      <c r="B64" s="187" t="s">
        <v>392</v>
      </c>
      <c r="C64" s="186" t="s">
        <v>159</v>
      </c>
      <c r="D64" s="186">
        <v>1</v>
      </c>
      <c r="E64" s="186">
        <v>2.2000000000000002</v>
      </c>
      <c r="F64" s="197">
        <f t="shared" si="35"/>
        <v>14500000</v>
      </c>
      <c r="G64" s="197">
        <f>F64/10/500</f>
        <v>2900</v>
      </c>
      <c r="H64" s="187">
        <v>0.34</v>
      </c>
      <c r="I64" s="198">
        <f t="shared" si="36"/>
        <v>986.00000000000011</v>
      </c>
      <c r="J64" s="187">
        <v>0.37</v>
      </c>
      <c r="K64" s="198">
        <f t="shared" si="37"/>
        <v>1073</v>
      </c>
      <c r="L64" s="187">
        <v>0.41</v>
      </c>
      <c r="M64" s="198">
        <f t="shared" si="38"/>
        <v>1189</v>
      </c>
      <c r="N64" s="187">
        <v>0.45</v>
      </c>
      <c r="O64" s="198">
        <f t="shared" si="39"/>
        <v>1305</v>
      </c>
      <c r="P64" s="187">
        <v>0.48</v>
      </c>
      <c r="Q64" s="198">
        <f t="shared" si="33"/>
        <v>1392</v>
      </c>
      <c r="R64" s="187">
        <v>0.55000000000000004</v>
      </c>
      <c r="S64" s="198">
        <f t="shared" si="40"/>
        <v>1595.0000000000002</v>
      </c>
      <c r="BC64"/>
      <c r="BD64"/>
    </row>
    <row r="65" spans="1:56" ht="20.45" customHeight="1">
      <c r="A65" s="188"/>
      <c r="B65" s="189"/>
      <c r="C65" s="188"/>
      <c r="D65" s="188"/>
      <c r="E65" s="188"/>
      <c r="F65" s="200"/>
      <c r="G65" s="200"/>
      <c r="H65" s="189"/>
      <c r="I65" s="198"/>
      <c r="J65" s="189"/>
      <c r="K65" s="198"/>
      <c r="L65" s="189"/>
      <c r="M65" s="198"/>
      <c r="N65" s="189"/>
      <c r="O65" s="198"/>
      <c r="P65" s="189"/>
      <c r="Q65" s="198"/>
      <c r="R65" s="189"/>
      <c r="S65" s="198"/>
      <c r="BC65"/>
      <c r="BD65"/>
    </row>
    <row r="66" spans="1:56" ht="20.45" customHeight="1">
      <c r="A66" s="386"/>
      <c r="B66" s="387"/>
      <c r="C66" s="386"/>
      <c r="D66" s="386"/>
      <c r="E66" s="386"/>
      <c r="F66" s="388"/>
      <c r="G66" s="388"/>
      <c r="H66" s="387"/>
      <c r="I66" s="389"/>
      <c r="J66" s="387"/>
      <c r="K66" s="389"/>
      <c r="L66" s="387"/>
      <c r="M66" s="389"/>
      <c r="N66" s="387"/>
      <c r="O66" s="389"/>
      <c r="P66" s="387"/>
      <c r="Q66" s="389"/>
      <c r="R66" s="387"/>
      <c r="S66" s="389"/>
      <c r="BC66"/>
      <c r="BD66"/>
    </row>
    <row r="67" spans="1:56" ht="19.149999999999999" customHeight="1">
      <c r="A67" s="190" t="s">
        <v>92</v>
      </c>
      <c r="B67" s="191" t="s">
        <v>383</v>
      </c>
      <c r="C67" s="190" t="s">
        <v>305</v>
      </c>
      <c r="D67" s="202"/>
      <c r="E67" s="202"/>
      <c r="F67" s="203"/>
      <c r="G67" s="203">
        <f>F67/8/250</f>
        <v>0</v>
      </c>
      <c r="H67" s="204"/>
      <c r="I67" s="205">
        <f>SUM(I68:I73)</f>
        <v>25819.599999999999</v>
      </c>
      <c r="J67" s="205"/>
      <c r="K67" s="205">
        <f t="shared" ref="K67:Q67" si="41">SUM(K68:K73)</f>
        <v>27894.800000000003</v>
      </c>
      <c r="L67" s="205"/>
      <c r="M67" s="205">
        <f>SUM(M68:M73)</f>
        <v>30431</v>
      </c>
      <c r="N67" s="205"/>
      <c r="O67" s="205">
        <f t="shared" si="41"/>
        <v>32967.200000000004</v>
      </c>
      <c r="P67" s="205"/>
      <c r="Q67" s="205">
        <f t="shared" si="41"/>
        <v>34394.400000000001</v>
      </c>
      <c r="R67" s="205"/>
      <c r="S67" s="205">
        <f>SUM(S68:S73)</f>
        <v>38645.199999999997</v>
      </c>
      <c r="BC67"/>
      <c r="BD67"/>
    </row>
    <row r="68" spans="1:56" ht="19.149999999999999" customHeight="1">
      <c r="A68" s="186"/>
      <c r="B68" s="187" t="s">
        <v>389</v>
      </c>
      <c r="C68" s="186" t="s">
        <v>159</v>
      </c>
      <c r="D68" s="186">
        <v>1</v>
      </c>
      <c r="E68" s="186">
        <v>0.35</v>
      </c>
      <c r="F68" s="197">
        <f>F38</f>
        <v>15000000</v>
      </c>
      <c r="G68" s="197">
        <f>F68/5/500</f>
        <v>6000</v>
      </c>
      <c r="H68" s="187">
        <v>2.46</v>
      </c>
      <c r="I68" s="198">
        <f t="shared" ref="I68:I73" si="42">H68*G68</f>
        <v>14760</v>
      </c>
      <c r="J68" s="187">
        <v>2.7</v>
      </c>
      <c r="K68" s="198">
        <f t="shared" ref="K68:K73" si="43">J68*G68</f>
        <v>16200.000000000002</v>
      </c>
      <c r="L68" s="187">
        <v>3</v>
      </c>
      <c r="M68" s="198">
        <f t="shared" ref="M68:M73" si="44">L68*G68</f>
        <v>18000</v>
      </c>
      <c r="N68" s="187">
        <v>3.3</v>
      </c>
      <c r="O68" s="198">
        <f t="shared" ref="O68:O73" si="45">N68*G68</f>
        <v>19800</v>
      </c>
      <c r="P68" s="393">
        <v>3.45</v>
      </c>
      <c r="Q68" s="198">
        <f t="shared" si="33"/>
        <v>20700</v>
      </c>
      <c r="R68" s="187">
        <v>3.96</v>
      </c>
      <c r="S68" s="198">
        <f t="shared" ref="S68:S73" si="46">R68*G68</f>
        <v>23760</v>
      </c>
      <c r="BC68"/>
      <c r="BD68"/>
    </row>
    <row r="69" spans="1:56" ht="19.149999999999999" customHeight="1">
      <c r="A69" s="186"/>
      <c r="B69" s="187" t="s">
        <v>390</v>
      </c>
      <c r="C69" s="186" t="s">
        <v>209</v>
      </c>
      <c r="D69" s="186">
        <v>1</v>
      </c>
      <c r="E69" s="186">
        <v>0.1</v>
      </c>
      <c r="F69" s="197">
        <f>F40</f>
        <v>2650000</v>
      </c>
      <c r="G69" s="197">
        <f>F69/5/500</f>
        <v>1060</v>
      </c>
      <c r="H69" s="187">
        <v>0.16</v>
      </c>
      <c r="I69" s="198">
        <f t="shared" si="42"/>
        <v>169.6</v>
      </c>
      <c r="J69" s="187">
        <v>0.18</v>
      </c>
      <c r="K69" s="198">
        <f t="shared" si="43"/>
        <v>190.79999999999998</v>
      </c>
      <c r="L69" s="187">
        <v>0.2</v>
      </c>
      <c r="M69" s="198">
        <f t="shared" si="44"/>
        <v>212</v>
      </c>
      <c r="N69" s="187">
        <v>0.22</v>
      </c>
      <c r="O69" s="198">
        <f t="shared" si="45"/>
        <v>233.2</v>
      </c>
      <c r="P69" s="187">
        <v>0.24</v>
      </c>
      <c r="Q69" s="198">
        <f t="shared" si="33"/>
        <v>254.39999999999998</v>
      </c>
      <c r="R69" s="187">
        <v>0.27</v>
      </c>
      <c r="S69" s="198">
        <f t="shared" si="46"/>
        <v>286.20000000000005</v>
      </c>
      <c r="BC69"/>
      <c r="BD69"/>
    </row>
    <row r="70" spans="1:56" ht="19.149999999999999" customHeight="1">
      <c r="A70" s="186"/>
      <c r="B70" s="187" t="s">
        <v>379</v>
      </c>
      <c r="C70" s="186" t="s">
        <v>159</v>
      </c>
      <c r="D70" s="186">
        <v>1</v>
      </c>
      <c r="E70" s="186">
        <v>0.4</v>
      </c>
      <c r="F70" s="197">
        <f>F41</f>
        <v>52500000</v>
      </c>
      <c r="G70" s="197">
        <f>F70/10/500</f>
        <v>10500</v>
      </c>
      <c r="H70" s="187">
        <v>0.16</v>
      </c>
      <c r="I70" s="198">
        <f t="shared" si="42"/>
        <v>1680</v>
      </c>
      <c r="J70" s="187">
        <v>0.18</v>
      </c>
      <c r="K70" s="198">
        <f t="shared" si="43"/>
        <v>1890</v>
      </c>
      <c r="L70" s="187">
        <v>0.2</v>
      </c>
      <c r="M70" s="198">
        <f t="shared" si="44"/>
        <v>2100</v>
      </c>
      <c r="N70" s="187">
        <v>0.22</v>
      </c>
      <c r="O70" s="198">
        <f t="shared" si="45"/>
        <v>2310</v>
      </c>
      <c r="P70" s="187">
        <v>0.24</v>
      </c>
      <c r="Q70" s="198">
        <f t="shared" si="33"/>
        <v>2520</v>
      </c>
      <c r="R70" s="187">
        <v>0.27</v>
      </c>
      <c r="S70" s="198">
        <f t="shared" si="46"/>
        <v>2835</v>
      </c>
      <c r="BC70"/>
      <c r="BD70"/>
    </row>
    <row r="71" spans="1:56" ht="19.149999999999999" customHeight="1">
      <c r="A71" s="186"/>
      <c r="B71" s="187" t="s">
        <v>380</v>
      </c>
      <c r="C71" s="186" t="s">
        <v>159</v>
      </c>
      <c r="D71" s="186">
        <v>1</v>
      </c>
      <c r="E71" s="186">
        <v>0.4</v>
      </c>
      <c r="F71" s="197">
        <f>F42</f>
        <v>105000000</v>
      </c>
      <c r="G71" s="197">
        <f>F71/10/500</f>
        <v>21000</v>
      </c>
      <c r="H71" s="187">
        <v>0.24</v>
      </c>
      <c r="I71" s="198">
        <f t="shared" si="42"/>
        <v>5040</v>
      </c>
      <c r="J71" s="187">
        <v>0.24</v>
      </c>
      <c r="K71" s="198">
        <f t="shared" si="43"/>
        <v>5040</v>
      </c>
      <c r="L71" s="187">
        <v>0.24</v>
      </c>
      <c r="M71" s="198">
        <f t="shared" si="44"/>
        <v>5040</v>
      </c>
      <c r="N71" s="187">
        <v>0.24</v>
      </c>
      <c r="O71" s="198">
        <f t="shared" si="45"/>
        <v>5040</v>
      </c>
      <c r="P71" s="187">
        <v>0.24</v>
      </c>
      <c r="Q71" s="198">
        <f t="shared" si="33"/>
        <v>5040</v>
      </c>
      <c r="R71" s="187">
        <v>0.24</v>
      </c>
      <c r="S71" s="198">
        <f t="shared" si="46"/>
        <v>5040</v>
      </c>
      <c r="BC71"/>
      <c r="BD71"/>
    </row>
    <row r="72" spans="1:56" ht="19.149999999999999" customHeight="1">
      <c r="A72" s="186"/>
      <c r="B72" s="187" t="s">
        <v>391</v>
      </c>
      <c r="C72" s="186" t="s">
        <v>381</v>
      </c>
      <c r="D72" s="186">
        <v>1</v>
      </c>
      <c r="E72" s="186"/>
      <c r="F72" s="197">
        <f>F43</f>
        <v>6000000</v>
      </c>
      <c r="G72" s="197">
        <f>F72/10/500</f>
        <v>1200</v>
      </c>
      <c r="H72" s="187">
        <v>2.46</v>
      </c>
      <c r="I72" s="198">
        <f t="shared" si="42"/>
        <v>2952</v>
      </c>
      <c r="J72" s="187">
        <v>2.7</v>
      </c>
      <c r="K72" s="198">
        <f t="shared" si="43"/>
        <v>3240</v>
      </c>
      <c r="L72" s="187">
        <v>3</v>
      </c>
      <c r="M72" s="198">
        <f t="shared" si="44"/>
        <v>3600</v>
      </c>
      <c r="N72" s="187">
        <v>3.3</v>
      </c>
      <c r="O72" s="198">
        <f t="shared" si="45"/>
        <v>3960</v>
      </c>
      <c r="P72" s="187">
        <v>3.45</v>
      </c>
      <c r="Q72" s="198">
        <f t="shared" si="33"/>
        <v>4140</v>
      </c>
      <c r="R72" s="187">
        <v>3.96</v>
      </c>
      <c r="S72" s="198">
        <f t="shared" si="46"/>
        <v>4752</v>
      </c>
      <c r="BC72"/>
      <c r="BD72"/>
    </row>
    <row r="73" spans="1:56" ht="19.149999999999999" customHeight="1">
      <c r="A73" s="186"/>
      <c r="B73" s="187" t="s">
        <v>392</v>
      </c>
      <c r="C73" s="186" t="s">
        <v>159</v>
      </c>
      <c r="D73" s="186">
        <v>1</v>
      </c>
      <c r="E73" s="186">
        <v>2.2000000000000002</v>
      </c>
      <c r="F73" s="197">
        <f>F44</f>
        <v>14500000</v>
      </c>
      <c r="G73" s="197">
        <f>F73/10/500</f>
        <v>2900</v>
      </c>
      <c r="H73" s="187">
        <v>0.42</v>
      </c>
      <c r="I73" s="198">
        <f t="shared" si="42"/>
        <v>1218</v>
      </c>
      <c r="J73" s="187">
        <v>0.46</v>
      </c>
      <c r="K73" s="198">
        <f t="shared" si="43"/>
        <v>1334</v>
      </c>
      <c r="L73" s="187">
        <v>0.51</v>
      </c>
      <c r="M73" s="198">
        <f t="shared" si="44"/>
        <v>1479</v>
      </c>
      <c r="N73" s="187">
        <v>0.56000000000000005</v>
      </c>
      <c r="O73" s="198">
        <f t="shared" si="45"/>
        <v>1624.0000000000002</v>
      </c>
      <c r="P73" s="394">
        <v>0.6</v>
      </c>
      <c r="Q73" s="198">
        <f t="shared" si="33"/>
        <v>1740</v>
      </c>
      <c r="R73" s="187">
        <v>0.68</v>
      </c>
      <c r="S73" s="198">
        <f t="shared" si="46"/>
        <v>1972.0000000000002</v>
      </c>
      <c r="BC73"/>
      <c r="BD73"/>
    </row>
    <row r="74" spans="1:56" ht="19.149999999999999" customHeight="1">
      <c r="A74" s="186"/>
      <c r="B74" s="187"/>
      <c r="C74" s="186"/>
      <c r="D74" s="186"/>
      <c r="E74" s="186"/>
      <c r="F74" s="197"/>
      <c r="G74" s="197"/>
      <c r="H74" s="187"/>
      <c r="I74" s="198"/>
      <c r="J74" s="187"/>
      <c r="K74" s="198"/>
      <c r="L74" s="187"/>
      <c r="M74" s="198"/>
      <c r="N74" s="187"/>
      <c r="O74" s="198"/>
      <c r="P74" s="187"/>
      <c r="Q74" s="198"/>
      <c r="R74" s="187"/>
      <c r="S74" s="198"/>
      <c r="BC74"/>
      <c r="BD74"/>
    </row>
    <row r="75" spans="1:56" ht="19.149999999999999" customHeight="1">
      <c r="A75" s="186"/>
      <c r="B75" s="187"/>
      <c r="C75" s="186"/>
      <c r="D75" s="186"/>
      <c r="E75" s="186"/>
      <c r="F75" s="197"/>
      <c r="G75" s="197"/>
      <c r="H75" s="187"/>
      <c r="I75" s="198"/>
      <c r="J75" s="187"/>
      <c r="K75" s="198"/>
      <c r="L75" s="187"/>
      <c r="M75" s="198"/>
      <c r="N75" s="187"/>
      <c r="O75" s="198"/>
      <c r="P75" s="187"/>
      <c r="Q75" s="198"/>
      <c r="R75" s="187"/>
      <c r="S75" s="198"/>
      <c r="BC75"/>
      <c r="BD75"/>
    </row>
    <row r="76" spans="1:56" ht="19.149999999999999" customHeight="1">
      <c r="A76" s="184" t="s">
        <v>93</v>
      </c>
      <c r="B76" s="185" t="s">
        <v>384</v>
      </c>
      <c r="C76" s="184" t="s">
        <v>305</v>
      </c>
      <c r="D76" s="186"/>
      <c r="E76" s="186"/>
      <c r="F76" s="197"/>
      <c r="G76" s="197">
        <f>F76/8/250</f>
        <v>0</v>
      </c>
      <c r="H76" s="187"/>
      <c r="I76" s="199">
        <f>SUM(I77:I82)</f>
        <v>35307.199999999997</v>
      </c>
      <c r="J76" s="199"/>
      <c r="K76" s="199">
        <f>SUM(K77:K82)</f>
        <v>40703</v>
      </c>
      <c r="L76" s="199"/>
      <c r="M76" s="199">
        <f>SUM(M77:M82)</f>
        <v>43239.199999999997</v>
      </c>
      <c r="N76" s="199"/>
      <c r="O76" s="199">
        <f>SUM(O77:O82)</f>
        <v>45775.4</v>
      </c>
      <c r="P76" s="187"/>
      <c r="Q76" s="198"/>
      <c r="R76" s="199"/>
      <c r="S76" s="199"/>
      <c r="BC76"/>
      <c r="BD76"/>
    </row>
    <row r="77" spans="1:56" ht="19.149999999999999" customHeight="1">
      <c r="A77" s="186"/>
      <c r="B77" s="187" t="s">
        <v>389</v>
      </c>
      <c r="C77" s="186" t="s">
        <v>159</v>
      </c>
      <c r="D77" s="186">
        <v>1</v>
      </c>
      <c r="E77" s="186">
        <v>0.35</v>
      </c>
      <c r="F77" s="197">
        <f t="shared" ref="F77:F82" si="47">F68</f>
        <v>15000000</v>
      </c>
      <c r="G77" s="197">
        <f>F77/5/500</f>
        <v>6000</v>
      </c>
      <c r="H77" s="187">
        <v>3.69</v>
      </c>
      <c r="I77" s="198">
        <f t="shared" ref="I77:I82" si="48">H77*G77</f>
        <v>22140</v>
      </c>
      <c r="J77" s="187">
        <v>3.99</v>
      </c>
      <c r="K77" s="198">
        <f t="shared" ref="K77:K82" si="49">J77*G77</f>
        <v>23940</v>
      </c>
      <c r="L77" s="187">
        <v>4.29</v>
      </c>
      <c r="M77" s="198">
        <f t="shared" ref="M77:M82" si="50">L77*G77</f>
        <v>25740</v>
      </c>
      <c r="N77" s="187">
        <v>4.59</v>
      </c>
      <c r="O77" s="198">
        <f>N77*G77</f>
        <v>27540</v>
      </c>
      <c r="P77" s="187"/>
      <c r="Q77" s="198"/>
      <c r="R77" s="187"/>
      <c r="S77" s="198"/>
      <c r="BC77"/>
      <c r="BD77"/>
    </row>
    <row r="78" spans="1:56" ht="19.149999999999999" customHeight="1">
      <c r="A78" s="186"/>
      <c r="B78" s="187" t="s">
        <v>390</v>
      </c>
      <c r="C78" s="186" t="s">
        <v>209</v>
      </c>
      <c r="D78" s="186">
        <v>1</v>
      </c>
      <c r="E78" s="186">
        <v>0.1</v>
      </c>
      <c r="F78" s="197">
        <f t="shared" si="47"/>
        <v>2650000</v>
      </c>
      <c r="G78" s="197">
        <f>F78/5/500</f>
        <v>1060</v>
      </c>
      <c r="H78" s="187">
        <v>0.22</v>
      </c>
      <c r="I78" s="198">
        <f t="shared" si="48"/>
        <v>233.2</v>
      </c>
      <c r="J78" s="187">
        <v>0.25</v>
      </c>
      <c r="K78" s="198">
        <f t="shared" si="49"/>
        <v>265</v>
      </c>
      <c r="L78" s="187">
        <v>0.27</v>
      </c>
      <c r="M78" s="198">
        <f t="shared" si="50"/>
        <v>286.20000000000005</v>
      </c>
      <c r="N78" s="187">
        <v>0.28999999999999998</v>
      </c>
      <c r="O78" s="198">
        <f>N78*G78</f>
        <v>307.39999999999998</v>
      </c>
      <c r="P78" s="187"/>
      <c r="Q78" s="198"/>
      <c r="R78" s="187"/>
      <c r="S78" s="198"/>
      <c r="BC78"/>
      <c r="BD78"/>
    </row>
    <row r="79" spans="1:56" ht="19.149999999999999" customHeight="1">
      <c r="A79" s="186"/>
      <c r="B79" s="187" t="s">
        <v>379</v>
      </c>
      <c r="C79" s="186" t="s">
        <v>159</v>
      </c>
      <c r="D79" s="186">
        <v>1</v>
      </c>
      <c r="E79" s="186">
        <v>0.4</v>
      </c>
      <c r="F79" s="197">
        <f t="shared" si="47"/>
        <v>52500000</v>
      </c>
      <c r="G79" s="197">
        <f>F79/10/500</f>
        <v>10500</v>
      </c>
      <c r="H79" s="187">
        <v>0.22</v>
      </c>
      <c r="I79" s="198">
        <f t="shared" si="48"/>
        <v>2310</v>
      </c>
      <c r="J79" s="187">
        <v>0.25</v>
      </c>
      <c r="K79" s="198">
        <f t="shared" si="49"/>
        <v>2625</v>
      </c>
      <c r="L79" s="187">
        <v>0.27</v>
      </c>
      <c r="M79" s="198">
        <f t="shared" si="50"/>
        <v>2835</v>
      </c>
      <c r="N79" s="187">
        <v>0.28999999999999998</v>
      </c>
      <c r="O79" s="198">
        <f>N79*G79</f>
        <v>3045</v>
      </c>
      <c r="P79" s="187"/>
      <c r="Q79" s="198"/>
      <c r="R79" s="187"/>
      <c r="S79" s="198"/>
      <c r="BC79"/>
      <c r="BD79"/>
    </row>
    <row r="80" spans="1:56" ht="19.149999999999999" customHeight="1">
      <c r="A80" s="186"/>
      <c r="B80" s="187" t="s">
        <v>380</v>
      </c>
      <c r="C80" s="186" t="s">
        <v>159</v>
      </c>
      <c r="D80" s="186">
        <v>1</v>
      </c>
      <c r="E80" s="186">
        <v>0.4</v>
      </c>
      <c r="F80" s="197">
        <f t="shared" si="47"/>
        <v>105000000</v>
      </c>
      <c r="G80" s="197">
        <f>F80/10/500</f>
        <v>21000</v>
      </c>
      <c r="H80" s="187">
        <v>0.24</v>
      </c>
      <c r="I80" s="198">
        <f t="shared" si="48"/>
        <v>5040</v>
      </c>
      <c r="J80" s="187">
        <v>0.36</v>
      </c>
      <c r="K80" s="198">
        <f t="shared" si="49"/>
        <v>7560</v>
      </c>
      <c r="L80" s="187">
        <v>0.36</v>
      </c>
      <c r="M80" s="198">
        <f t="shared" si="50"/>
        <v>7560</v>
      </c>
      <c r="N80" s="187">
        <v>0.36</v>
      </c>
      <c r="O80" s="198">
        <f>N80*G80</f>
        <v>7560</v>
      </c>
      <c r="P80" s="187"/>
      <c r="Q80" s="198"/>
      <c r="R80" s="187"/>
      <c r="S80" s="198"/>
      <c r="BC80"/>
      <c r="BD80"/>
    </row>
    <row r="81" spans="1:56" ht="19.149999999999999" customHeight="1">
      <c r="A81" s="186"/>
      <c r="B81" s="187" t="s">
        <v>391</v>
      </c>
      <c r="C81" s="186" t="s">
        <v>381</v>
      </c>
      <c r="D81" s="186">
        <v>1</v>
      </c>
      <c r="E81" s="186"/>
      <c r="F81" s="197">
        <f t="shared" si="47"/>
        <v>6000000</v>
      </c>
      <c r="G81" s="197">
        <f>F81/10/500</f>
        <v>1200</v>
      </c>
      <c r="H81" s="187">
        <v>3.3</v>
      </c>
      <c r="I81" s="198">
        <f t="shared" si="48"/>
        <v>3960</v>
      </c>
      <c r="J81" s="187">
        <v>3.69</v>
      </c>
      <c r="K81" s="198">
        <f t="shared" si="49"/>
        <v>4428</v>
      </c>
      <c r="L81" s="187">
        <v>3.99</v>
      </c>
      <c r="M81" s="198">
        <f t="shared" si="50"/>
        <v>4788</v>
      </c>
      <c r="N81" s="187">
        <v>4.29</v>
      </c>
      <c r="O81" s="198">
        <f>N81*G81</f>
        <v>5148</v>
      </c>
      <c r="P81" s="187"/>
      <c r="Q81" s="198"/>
      <c r="R81" s="187"/>
      <c r="S81" s="198"/>
      <c r="BC81"/>
      <c r="BD81"/>
    </row>
    <row r="82" spans="1:56" ht="19.149999999999999" customHeight="1">
      <c r="A82" s="186"/>
      <c r="B82" s="187" t="s">
        <v>392</v>
      </c>
      <c r="C82" s="186" t="s">
        <v>159</v>
      </c>
      <c r="D82" s="186">
        <v>1</v>
      </c>
      <c r="E82" s="186">
        <v>2.2000000000000002</v>
      </c>
      <c r="F82" s="197">
        <f t="shared" si="47"/>
        <v>14500000</v>
      </c>
      <c r="G82" s="197">
        <f>F82/10/500</f>
        <v>2900</v>
      </c>
      <c r="H82" s="187">
        <v>0.56000000000000005</v>
      </c>
      <c r="I82" s="198">
        <f t="shared" si="48"/>
        <v>1624.0000000000002</v>
      </c>
      <c r="J82" s="187">
        <v>0.65</v>
      </c>
      <c r="K82" s="198">
        <f t="shared" si="49"/>
        <v>1885</v>
      </c>
      <c r="L82" s="187">
        <v>0.7</v>
      </c>
      <c r="M82" s="198">
        <f t="shared" si="50"/>
        <v>2029.9999999999998</v>
      </c>
      <c r="N82" s="187">
        <v>0.75</v>
      </c>
      <c r="O82" s="198">
        <f>G82*N82</f>
        <v>2175</v>
      </c>
      <c r="P82" s="187"/>
      <c r="Q82" s="198"/>
      <c r="R82" s="187"/>
      <c r="S82" s="198"/>
      <c r="BC82"/>
      <c r="BD82"/>
    </row>
    <row r="83" spans="1:56" ht="19.149999999999999" customHeight="1">
      <c r="A83" s="192"/>
      <c r="B83" s="390"/>
      <c r="C83" s="192"/>
      <c r="D83" s="192"/>
      <c r="E83" s="192"/>
      <c r="F83" s="391"/>
      <c r="G83" s="391"/>
      <c r="H83" s="390"/>
      <c r="I83" s="198"/>
      <c r="J83" s="390"/>
      <c r="K83" s="198"/>
      <c r="L83" s="390"/>
      <c r="M83" s="198"/>
      <c r="N83" s="390"/>
      <c r="O83" s="198"/>
      <c r="P83" s="390"/>
      <c r="Q83" s="392"/>
      <c r="R83" s="390"/>
      <c r="S83" s="392"/>
      <c r="BC83"/>
      <c r="BD83"/>
    </row>
    <row r="84" spans="1:56" ht="15.95" customHeight="1">
      <c r="A84" s="188"/>
      <c r="B84" s="189"/>
      <c r="C84" s="188"/>
      <c r="D84" s="188"/>
      <c r="E84" s="188"/>
      <c r="F84" s="200"/>
      <c r="G84" s="200"/>
      <c r="H84" s="189"/>
      <c r="I84" s="201"/>
      <c r="J84" s="189"/>
      <c r="K84" s="201"/>
      <c r="L84" s="189"/>
      <c r="M84" s="201"/>
      <c r="N84" s="189"/>
      <c r="O84" s="201"/>
      <c r="P84" s="189"/>
      <c r="Q84" s="201"/>
      <c r="R84" s="189"/>
      <c r="S84" s="201"/>
      <c r="BC84"/>
      <c r="BD84"/>
    </row>
    <row r="86" spans="1:56">
      <c r="B86" s="147" t="s">
        <v>387</v>
      </c>
    </row>
    <row r="87" spans="1:56" ht="21" customHeight="1">
      <c r="B87" s="149" t="s">
        <v>388</v>
      </c>
    </row>
    <row r="88" spans="1:56" ht="47.25" customHeight="1">
      <c r="B88" s="495" t="s">
        <v>491</v>
      </c>
      <c r="C88" s="495"/>
      <c r="D88" s="495"/>
      <c r="E88" s="495"/>
      <c r="F88" s="495"/>
      <c r="G88" s="495"/>
      <c r="H88" s="495"/>
      <c r="I88" s="495"/>
      <c r="J88" s="495"/>
      <c r="K88" s="495"/>
      <c r="L88" s="495"/>
      <c r="M88" s="495"/>
      <c r="N88" s="495"/>
      <c r="O88" s="495"/>
      <c r="P88" s="495"/>
      <c r="Q88" s="495"/>
    </row>
  </sheetData>
  <mergeCells count="13">
    <mergeCell ref="B88:Q88"/>
    <mergeCell ref="A1:Q1"/>
    <mergeCell ref="H3:I3"/>
    <mergeCell ref="J3:K3"/>
    <mergeCell ref="L3:M3"/>
    <mergeCell ref="N3:O3"/>
    <mergeCell ref="P3:Q3"/>
    <mergeCell ref="A3:A4"/>
    <mergeCell ref="B3:B4"/>
    <mergeCell ref="C3:C4"/>
    <mergeCell ref="D3:D4"/>
    <mergeCell ref="E3:E4"/>
    <mergeCell ref="R3:S3"/>
  </mergeCells>
  <phoneticPr fontId="5" type="noConversion"/>
  <printOptions horizontalCentered="1"/>
  <pageMargins left="0.55118110236220497" right="0.55118110236220497" top="0.59055118110236204" bottom="0.66929133858267698" header="0.31496062992126" footer="0.39370078740157499"/>
  <pageSetup paperSize="9" scale="95" firstPageNumber="90" orientation="landscape" useFirstPageNumber="1"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Gia-VL</vt:lpstr>
      <vt:lpstr>Gia-DC</vt:lpstr>
      <vt:lpstr>Gia-TB</vt:lpstr>
      <vt:lpstr>LUONGNGAY</vt:lpstr>
      <vt:lpstr>DON GIA SỐ HÓA</vt:lpstr>
      <vt:lpstr>He so chung</vt:lpstr>
      <vt:lpstr>NC-NAN </vt:lpstr>
      <vt:lpstr>DC-NAN </vt:lpstr>
      <vt:lpstr>TB-NAN</vt:lpstr>
      <vt:lpstr>NL-NAN</vt:lpstr>
      <vt:lpstr>VL-NAN </vt:lpstr>
      <vt:lpstr>DC-VL-TB xacdinhtoado</vt:lpstr>
      <vt:lpstr>'DC-NAN '!Print_Titles</vt:lpstr>
      <vt:lpstr>'DC-VL-TB xacdinhtoado'!Print_Titles</vt:lpstr>
      <vt:lpstr>'DON GIA SỐ HÓA'!Print_Titles</vt:lpstr>
      <vt:lpstr>'Gia-DC'!Print_Titles</vt:lpstr>
      <vt:lpstr>'Gia-TB'!Print_Titles</vt:lpstr>
      <vt:lpstr>'Gia-VL'!Print_Titles</vt:lpstr>
      <vt:lpstr>'NC-NAN '!Print_Titles</vt:lpstr>
      <vt:lpstr>'TB-NAN'!Print_Titles</vt:lpstr>
      <vt:lpstr>'VL-NAN '!Print_Titles</vt:lpstr>
    </vt:vector>
  </TitlesOfParts>
  <Company>TTKT TN&amp;MT QUANG TRI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 TUAN</dc:creator>
  <cp:lastModifiedBy>HOAI ANH</cp:lastModifiedBy>
  <cp:lastPrinted>2018-09-13T02:07:11Z</cp:lastPrinted>
  <dcterms:created xsi:type="dcterms:W3CDTF">2006-05-07T14:00:12Z</dcterms:created>
  <dcterms:modified xsi:type="dcterms:W3CDTF">2018-11-05T02:19:27Z</dcterms:modified>
</cp:coreProperties>
</file>