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05" windowWidth="7830" windowHeight="8775" tabRatio="938" activeTab="3"/>
  </bookViews>
  <sheets>
    <sheet name="BIEU 01 " sheetId="272" r:id="rId1"/>
    <sheet name="BIEU 02" sheetId="206" r:id="rId2"/>
    <sheet name="BIEU 03 " sheetId="275" r:id="rId3"/>
    <sheet name="BIEU 04" sheetId="90" r:id="rId4"/>
    <sheet name="H10-DMDA" sheetId="130" state="hidden" r:id="rId5"/>
    <sheet name="H11-KCN" sheetId="186" state="hidden" r:id="rId6"/>
    <sheet name="KH 2018 CHUAN" sheetId="257" state="hidden" r:id="rId7"/>
    <sheet name="CMD" sheetId="255" state="hidden" r:id="rId8"/>
    <sheet name="DM_TH" sheetId="254" state="hidden" r:id="rId9"/>
    <sheet name="H10_DMDA_sua" sheetId="252" state="hidden" r:id="rId10"/>
    <sheet name="H13-CC HUYEN1" sheetId="253" state="hidden" r:id="rId11"/>
    <sheet name="07 DMDA" sheetId="271" r:id="rId12"/>
    <sheet name="XA 32" sheetId="249" state="hidden" r:id="rId13"/>
  </sheets>
  <externalReferences>
    <externalReference r:id="rId14"/>
  </externalReferences>
  <definedNames>
    <definedName name="_xlnm._FilterDatabase" localSheetId="11" hidden="1">'07 DMDA'!$A$3:$BG$436</definedName>
    <definedName name="_xlnm._FilterDatabase" localSheetId="0" hidden="1">'BIEU 01 '!$A$9:$AK$53</definedName>
    <definedName name="_xlnm._FilterDatabase" localSheetId="7" hidden="1">CMD!$A$6:$I$165</definedName>
    <definedName name="_xlnm._FilterDatabase" localSheetId="8" hidden="1">DM_TH!$A$7:$Q$247</definedName>
    <definedName name="_xlnm._FilterDatabase" localSheetId="9" hidden="1">H10_DMDA_sua!$A$9:$BB$514</definedName>
    <definedName name="_xlnm._FilterDatabase" localSheetId="6" hidden="1">'KH 2018 CHUAN'!$A$3:$AZ$447</definedName>
    <definedName name="_xlnm.Print_Titles" localSheetId="11">'07 DMDA'!$3:$3</definedName>
    <definedName name="_xlnm.Print_Titles" localSheetId="1">'BIEU 02'!$A:$C</definedName>
    <definedName name="_xlnm.Print_Titles" localSheetId="2">'BIEU 03 '!$A:$C</definedName>
    <definedName name="_xlnm.Print_Titles" localSheetId="3">'BIEU 04'!$A:$C,'BIEU 04'!$7:$8</definedName>
    <definedName name="_xlnm.Print_Titles" localSheetId="7">CMD!$3:$5</definedName>
    <definedName name="_xlnm.Print_Titles" localSheetId="8">DM_TH!$4:$6</definedName>
    <definedName name="_xlnm.Print_Titles" localSheetId="9">H10_DMDA_sua!$6:$8</definedName>
    <definedName name="_xlnm.Print_Titles">#N/A</definedName>
  </definedNames>
  <calcPr calcId="144525" fullCalcOnLoad="1"/>
</workbook>
</file>

<file path=xl/calcChain.xml><?xml version="1.0" encoding="utf-8"?>
<calcChain xmlns="http://schemas.openxmlformats.org/spreadsheetml/2006/main">
  <c r="BG297" i="271" l="1"/>
  <c r="A436" i="271"/>
  <c r="G296" i="271"/>
  <c r="H296" i="271"/>
  <c r="I296" i="271"/>
  <c r="J296" i="271"/>
  <c r="L296" i="271"/>
  <c r="M296" i="271"/>
  <c r="N296" i="271"/>
  <c r="O296" i="271"/>
  <c r="P296" i="271"/>
  <c r="Q296" i="271"/>
  <c r="R296" i="271"/>
  <c r="S296" i="271"/>
  <c r="T296" i="271"/>
  <c r="U296" i="271"/>
  <c r="V296" i="271"/>
  <c r="W296" i="271"/>
  <c r="X296" i="271"/>
  <c r="Y296" i="271"/>
  <c r="Z296" i="271"/>
  <c r="AA296" i="271"/>
  <c r="AB296" i="271"/>
  <c r="AC296" i="271"/>
  <c r="AD296" i="271"/>
  <c r="AE296" i="271"/>
  <c r="AF296" i="271"/>
  <c r="AG296" i="271"/>
  <c r="G247" i="271"/>
  <c r="H247" i="271"/>
  <c r="I247" i="271"/>
  <c r="J247" i="271"/>
  <c r="L247" i="271"/>
  <c r="M247" i="271"/>
  <c r="N247" i="271"/>
  <c r="O247" i="271"/>
  <c r="P247" i="271"/>
  <c r="Q247" i="271"/>
  <c r="R247" i="271"/>
  <c r="S247" i="271"/>
  <c r="T247" i="271"/>
  <c r="U247" i="271"/>
  <c r="V247" i="271"/>
  <c r="W247" i="271"/>
  <c r="X247" i="271"/>
  <c r="Y247" i="271"/>
  <c r="Z247" i="271"/>
  <c r="AA247" i="271"/>
  <c r="AB247" i="271"/>
  <c r="AC247" i="271"/>
  <c r="AD247" i="271"/>
  <c r="AE247" i="271"/>
  <c r="AF247" i="271"/>
  <c r="AG247" i="271"/>
  <c r="F247" i="271"/>
  <c r="AF214" i="271"/>
  <c r="AH435" i="271"/>
  <c r="AH431" i="271"/>
  <c r="K435" i="271"/>
  <c r="F435" i="271"/>
  <c r="F431" i="271"/>
  <c r="AH434" i="271"/>
  <c r="K434" i="271"/>
  <c r="AH433" i="271"/>
  <c r="K433" i="271"/>
  <c r="AH432" i="271"/>
  <c r="K432" i="271"/>
  <c r="AG431" i="271"/>
  <c r="AF431" i="271"/>
  <c r="AE431" i="271"/>
  <c r="AD431" i="271"/>
  <c r="AC431" i="271"/>
  <c r="AB431" i="271"/>
  <c r="AA431" i="271"/>
  <c r="Z431" i="271"/>
  <c r="Y431" i="271"/>
  <c r="X431" i="271"/>
  <c r="W431" i="271"/>
  <c r="V431" i="271"/>
  <c r="U431" i="271"/>
  <c r="T431" i="271"/>
  <c r="S431" i="271"/>
  <c r="R431" i="271"/>
  <c r="Q431" i="271"/>
  <c r="P431" i="271"/>
  <c r="O431" i="271"/>
  <c r="N431" i="271"/>
  <c r="M431" i="271"/>
  <c r="L431" i="271"/>
  <c r="J431" i="271"/>
  <c r="I431" i="271"/>
  <c r="H431" i="271"/>
  <c r="G431" i="271"/>
  <c r="AH430" i="271"/>
  <c r="K430" i="271"/>
  <c r="AH429" i="271"/>
  <c r="K429" i="271"/>
  <c r="AH428" i="271"/>
  <c r="K428" i="271"/>
  <c r="K426" i="271"/>
  <c r="AH427" i="271"/>
  <c r="K427" i="271"/>
  <c r="AH426" i="271"/>
  <c r="AG426" i="271"/>
  <c r="AF426" i="271"/>
  <c r="AE426" i="271"/>
  <c r="AD426" i="271"/>
  <c r="AC426" i="271"/>
  <c r="AB426" i="271"/>
  <c r="AA426" i="271"/>
  <c r="Z426" i="271"/>
  <c r="Y426" i="271"/>
  <c r="X426" i="271"/>
  <c r="W426" i="271"/>
  <c r="V426" i="271"/>
  <c r="U426" i="271"/>
  <c r="T426" i="271"/>
  <c r="S426" i="271"/>
  <c r="R426" i="271"/>
  <c r="Q426" i="271"/>
  <c r="P426" i="271"/>
  <c r="O426" i="271"/>
  <c r="N426" i="271"/>
  <c r="M426" i="271"/>
  <c r="L426" i="271"/>
  <c r="J426" i="271"/>
  <c r="I426" i="271"/>
  <c r="H426" i="271"/>
  <c r="G426" i="271"/>
  <c r="F426" i="271"/>
  <c r="AH425" i="271"/>
  <c r="K425" i="271"/>
  <c r="AH424" i="271"/>
  <c r="K424" i="271"/>
  <c r="AH423" i="271"/>
  <c r="K423" i="271"/>
  <c r="AH422" i="271"/>
  <c r="K422" i="271"/>
  <c r="K420" i="271"/>
  <c r="AH421" i="271"/>
  <c r="AH420" i="271"/>
  <c r="K421" i="271"/>
  <c r="AG420" i="271"/>
  <c r="AF420" i="271"/>
  <c r="AE420" i="271"/>
  <c r="AD420" i="271"/>
  <c r="AC420" i="271"/>
  <c r="AB420" i="271"/>
  <c r="AA420" i="271"/>
  <c r="Z420" i="271"/>
  <c r="Y420" i="271"/>
  <c r="X420" i="271"/>
  <c r="W420" i="271"/>
  <c r="V420" i="271"/>
  <c r="U420" i="271"/>
  <c r="T420" i="271"/>
  <c r="S420" i="271"/>
  <c r="R420" i="271"/>
  <c r="Q420" i="271"/>
  <c r="P420" i="271"/>
  <c r="O420" i="271"/>
  <c r="N420" i="271"/>
  <c r="M420" i="271"/>
  <c r="L420" i="271"/>
  <c r="J420" i="271"/>
  <c r="I420" i="271"/>
  <c r="H420" i="271"/>
  <c r="G420" i="271"/>
  <c r="F420" i="271"/>
  <c r="AH419" i="271"/>
  <c r="K419" i="271"/>
  <c r="K417" i="271"/>
  <c r="AH418" i="271"/>
  <c r="K418" i="271"/>
  <c r="AH417" i="271"/>
  <c r="AG417" i="271"/>
  <c r="AF417" i="271"/>
  <c r="AE417" i="271"/>
  <c r="AD417" i="271"/>
  <c r="AC417" i="271"/>
  <c r="AB417" i="271"/>
  <c r="AA417" i="271"/>
  <c r="Z417" i="271"/>
  <c r="Y417" i="271"/>
  <c r="X417" i="271"/>
  <c r="W417" i="271"/>
  <c r="V417" i="271"/>
  <c r="U417" i="271"/>
  <c r="T417" i="271"/>
  <c r="S417" i="271"/>
  <c r="R417" i="271"/>
  <c r="Q417" i="271"/>
  <c r="P417" i="271"/>
  <c r="O417" i="271"/>
  <c r="N417" i="271"/>
  <c r="M417" i="271"/>
  <c r="L417" i="271"/>
  <c r="J417" i="271"/>
  <c r="I417" i="271"/>
  <c r="H417" i="271"/>
  <c r="G417" i="271"/>
  <c r="F417" i="271"/>
  <c r="AH416" i="271"/>
  <c r="K416" i="271"/>
  <c r="AH415" i="271"/>
  <c r="K415" i="271"/>
  <c r="AH414" i="271"/>
  <c r="AG414" i="271"/>
  <c r="AF414" i="271"/>
  <c r="AE414" i="271"/>
  <c r="AD414" i="271"/>
  <c r="AC414" i="271"/>
  <c r="AB414" i="271"/>
  <c r="AA414" i="271"/>
  <c r="Z414" i="271"/>
  <c r="Y414" i="271"/>
  <c r="X414" i="271"/>
  <c r="W414" i="271"/>
  <c r="V414" i="271"/>
  <c r="U414" i="271"/>
  <c r="T414" i="271"/>
  <c r="S414" i="271"/>
  <c r="R414" i="271"/>
  <c r="Q414" i="271"/>
  <c r="P414" i="271"/>
  <c r="O414" i="271"/>
  <c r="N414" i="271"/>
  <c r="M414" i="271"/>
  <c r="L414" i="271"/>
  <c r="K414" i="271"/>
  <c r="J414" i="271"/>
  <c r="I414" i="271"/>
  <c r="H414" i="271"/>
  <c r="G414" i="271"/>
  <c r="F414" i="271"/>
  <c r="AH413" i="271"/>
  <c r="K413" i="271"/>
  <c r="K411" i="271"/>
  <c r="AH412" i="271"/>
  <c r="AH411" i="271"/>
  <c r="AG411" i="271"/>
  <c r="AF411" i="271"/>
  <c r="AE411" i="271"/>
  <c r="AD411" i="271"/>
  <c r="AC411" i="271"/>
  <c r="AB411" i="271"/>
  <c r="AA411" i="271"/>
  <c r="Z411" i="271"/>
  <c r="Y411" i="271"/>
  <c r="X411" i="271"/>
  <c r="W411" i="271"/>
  <c r="V411" i="271"/>
  <c r="U411" i="271"/>
  <c r="T411" i="271"/>
  <c r="S411" i="271"/>
  <c r="R411" i="271"/>
  <c r="Q411" i="271"/>
  <c r="P411" i="271"/>
  <c r="O411" i="271"/>
  <c r="N411" i="271"/>
  <c r="M411" i="271"/>
  <c r="L411" i="271"/>
  <c r="J411" i="271"/>
  <c r="I411" i="271"/>
  <c r="H411" i="271"/>
  <c r="G411" i="271"/>
  <c r="F411" i="271"/>
  <c r="AH410" i="271"/>
  <c r="K410" i="271"/>
  <c r="AH409" i="271"/>
  <c r="K409" i="271"/>
  <c r="AH408" i="271"/>
  <c r="K408" i="271"/>
  <c r="AH407" i="271"/>
  <c r="K407" i="271"/>
  <c r="AH406" i="271"/>
  <c r="AH405" i="271"/>
  <c r="K405" i="271"/>
  <c r="AH404" i="271"/>
  <c r="K404" i="271"/>
  <c r="K403" i="271"/>
  <c r="AH402" i="271"/>
  <c r="K402" i="271"/>
  <c r="AH401" i="271"/>
  <c r="K401" i="271"/>
  <c r="AH400" i="271"/>
  <c r="K400" i="271"/>
  <c r="AH399" i="271"/>
  <c r="K399" i="271"/>
  <c r="AH398" i="271"/>
  <c r="K398" i="271"/>
  <c r="AH397" i="271"/>
  <c r="K397" i="271"/>
  <c r="AH396" i="271"/>
  <c r="K396" i="271"/>
  <c r="AH395" i="271"/>
  <c r="K395" i="271"/>
  <c r="AH394" i="271"/>
  <c r="K394" i="271"/>
  <c r="AH393" i="271"/>
  <c r="K393" i="271"/>
  <c r="AH392" i="271"/>
  <c r="K392" i="271"/>
  <c r="AH391" i="271"/>
  <c r="K391" i="271"/>
  <c r="AH390" i="271"/>
  <c r="K390" i="271"/>
  <c r="AH389" i="271"/>
  <c r="K389" i="271"/>
  <c r="AH388" i="271"/>
  <c r="K388" i="271"/>
  <c r="AH387" i="271"/>
  <c r="K387" i="271"/>
  <c r="AH386" i="271"/>
  <c r="AH384" i="271"/>
  <c r="K384" i="271"/>
  <c r="AH383" i="271"/>
  <c r="K383" i="271"/>
  <c r="AH382" i="271"/>
  <c r="K382" i="271"/>
  <c r="AH381" i="271"/>
  <c r="K381" i="271"/>
  <c r="AH380" i="271"/>
  <c r="AH379" i="271"/>
  <c r="K379" i="271"/>
  <c r="AH378" i="271"/>
  <c r="K378" i="271"/>
  <c r="AH377" i="271"/>
  <c r="AH376" i="271"/>
  <c r="AH375" i="271"/>
  <c r="AH374" i="271"/>
  <c r="K374" i="271"/>
  <c r="AH373" i="271"/>
  <c r="K373" i="271"/>
  <c r="AH372" i="271"/>
  <c r="K372" i="271"/>
  <c r="AH371" i="271"/>
  <c r="K371" i="271"/>
  <c r="AH370" i="271"/>
  <c r="K370" i="271"/>
  <c r="AH369" i="271"/>
  <c r="K369" i="271"/>
  <c r="AH368" i="271"/>
  <c r="K368" i="271"/>
  <c r="AH367" i="271"/>
  <c r="K367" i="271"/>
  <c r="K366" i="271"/>
  <c r="AH365" i="271"/>
  <c r="K365" i="271"/>
  <c r="AH364" i="271"/>
  <c r="K364" i="271"/>
  <c r="K363" i="271"/>
  <c r="AH362" i="271"/>
  <c r="K362" i="271"/>
  <c r="AH361" i="271"/>
  <c r="K361" i="271"/>
  <c r="AH360" i="271"/>
  <c r="K360" i="271"/>
  <c r="AH359" i="271"/>
  <c r="K359" i="271"/>
  <c r="AH358" i="271"/>
  <c r="K358" i="271"/>
  <c r="AH357" i="271"/>
  <c r="K357" i="271"/>
  <c r="AH356" i="271"/>
  <c r="K356" i="271"/>
  <c r="AH355" i="271"/>
  <c r="K355" i="271"/>
  <c r="AH354" i="271"/>
  <c r="K354" i="271"/>
  <c r="AH353" i="271"/>
  <c r="K353" i="271"/>
  <c r="AH352" i="271"/>
  <c r="K352" i="271"/>
  <c r="AH351" i="271"/>
  <c r="K351" i="271"/>
  <c r="AH348" i="271"/>
  <c r="K348" i="271"/>
  <c r="AH347" i="271"/>
  <c r="K347" i="271"/>
  <c r="AG346" i="271"/>
  <c r="AF346" i="271"/>
  <c r="AE346" i="271"/>
  <c r="AD346" i="271"/>
  <c r="AC346" i="271"/>
  <c r="AB346" i="271"/>
  <c r="AA346" i="271"/>
  <c r="Z346" i="271"/>
  <c r="Y346" i="271"/>
  <c r="X346" i="271"/>
  <c r="W346" i="271"/>
  <c r="V346" i="271"/>
  <c r="U346" i="271"/>
  <c r="T346" i="271"/>
  <c r="S346" i="271"/>
  <c r="R346" i="271"/>
  <c r="Q346" i="271"/>
  <c r="P346" i="271"/>
  <c r="O346" i="271"/>
  <c r="N346" i="271"/>
  <c r="M346" i="271"/>
  <c r="L346" i="271"/>
  <c r="J346" i="271"/>
  <c r="I346" i="271"/>
  <c r="H346" i="271"/>
  <c r="G346" i="271"/>
  <c r="F346" i="271"/>
  <c r="AH343" i="271"/>
  <c r="K343" i="271"/>
  <c r="AH342" i="271"/>
  <c r="K342" i="271"/>
  <c r="K340" i="271"/>
  <c r="AH341" i="271"/>
  <c r="K341" i="271"/>
  <c r="AH340" i="271"/>
  <c r="AG340" i="271"/>
  <c r="AF340" i="271"/>
  <c r="AE340" i="271"/>
  <c r="AD340" i="271"/>
  <c r="AC340" i="271"/>
  <c r="AB340" i="271"/>
  <c r="AA340" i="271"/>
  <c r="Z340" i="271"/>
  <c r="Y340" i="271"/>
  <c r="X340" i="271"/>
  <c r="W340" i="271"/>
  <c r="V340" i="271"/>
  <c r="U340" i="271"/>
  <c r="T340" i="271"/>
  <c r="S340" i="271"/>
  <c r="R340" i="271"/>
  <c r="Q340" i="271"/>
  <c r="P340" i="271"/>
  <c r="O340" i="271"/>
  <c r="N340" i="271"/>
  <c r="M340" i="271"/>
  <c r="L340" i="271"/>
  <c r="J340" i="271"/>
  <c r="I340" i="271"/>
  <c r="H340" i="271"/>
  <c r="G340" i="271"/>
  <c r="F340" i="271"/>
  <c r="AH339" i="271"/>
  <c r="AH338" i="271"/>
  <c r="K339" i="271"/>
  <c r="AG338" i="271"/>
  <c r="AF338" i="271"/>
  <c r="AE338" i="271"/>
  <c r="AD338" i="271"/>
  <c r="AC338" i="271"/>
  <c r="AB338" i="271"/>
  <c r="AA338" i="271"/>
  <c r="Z338" i="271"/>
  <c r="Y338" i="271"/>
  <c r="X338" i="271"/>
  <c r="W338" i="271"/>
  <c r="V338" i="271"/>
  <c r="U338" i="271"/>
  <c r="T338" i="271"/>
  <c r="S338" i="271"/>
  <c r="R338" i="271"/>
  <c r="Q338" i="271"/>
  <c r="P338" i="271"/>
  <c r="O338" i="271"/>
  <c r="N338" i="271"/>
  <c r="M338" i="271"/>
  <c r="L338" i="271"/>
  <c r="K338" i="271"/>
  <c r="J338" i="271"/>
  <c r="I338" i="271"/>
  <c r="H338" i="271"/>
  <c r="G338" i="271"/>
  <c r="F338" i="271"/>
  <c r="AH337" i="271"/>
  <c r="K337" i="271"/>
  <c r="AH336" i="271"/>
  <c r="K336" i="271"/>
  <c r="AH335" i="271"/>
  <c r="AH334" i="271"/>
  <c r="K335" i="271"/>
  <c r="AG334" i="271"/>
  <c r="AF334" i="271"/>
  <c r="AE334" i="271"/>
  <c r="AD334" i="271"/>
  <c r="AC334" i="271"/>
  <c r="AB334" i="271"/>
  <c r="AA334" i="271"/>
  <c r="Z334" i="271"/>
  <c r="Y334" i="271"/>
  <c r="X334" i="271"/>
  <c r="W334" i="271"/>
  <c r="V334" i="271"/>
  <c r="U334" i="271"/>
  <c r="T334" i="271"/>
  <c r="S334" i="271"/>
  <c r="R334" i="271"/>
  <c r="Q334" i="271"/>
  <c r="P334" i="271"/>
  <c r="O334" i="271"/>
  <c r="N334" i="271"/>
  <c r="M334" i="271"/>
  <c r="L334" i="271"/>
  <c r="K334" i="271"/>
  <c r="J334" i="271"/>
  <c r="I334" i="271"/>
  <c r="H334" i="271"/>
  <c r="G334" i="271"/>
  <c r="F334" i="271"/>
  <c r="AH333" i="271"/>
  <c r="K333" i="271"/>
  <c r="AH332" i="271"/>
  <c r="K332" i="271"/>
  <c r="AH331" i="271"/>
  <c r="K331" i="271"/>
  <c r="AH330" i="271"/>
  <c r="K330" i="271"/>
  <c r="AH329" i="271"/>
  <c r="K329" i="271"/>
  <c r="AH328" i="271"/>
  <c r="K328" i="271"/>
  <c r="AH327" i="271"/>
  <c r="K327" i="271"/>
  <c r="AH326" i="271"/>
  <c r="K326" i="271"/>
  <c r="AH325" i="271"/>
  <c r="K325" i="271"/>
  <c r="AH324" i="271"/>
  <c r="K324" i="271"/>
  <c r="AH323" i="271"/>
  <c r="K323" i="271"/>
  <c r="AH322" i="271"/>
  <c r="K322" i="271"/>
  <c r="AH321" i="271"/>
  <c r="K321" i="271"/>
  <c r="AH320" i="271"/>
  <c r="AG320" i="271"/>
  <c r="AF320" i="271"/>
  <c r="AE320" i="271"/>
  <c r="AD320" i="271"/>
  <c r="AC320" i="271"/>
  <c r="AB320" i="271"/>
  <c r="AA320" i="271"/>
  <c r="Z320" i="271"/>
  <c r="Y320" i="271"/>
  <c r="X320" i="271"/>
  <c r="W320" i="271"/>
  <c r="V320" i="271"/>
  <c r="U320" i="271"/>
  <c r="T320" i="271"/>
  <c r="S320" i="271"/>
  <c r="R320" i="271"/>
  <c r="Q320" i="271"/>
  <c r="P320" i="271"/>
  <c r="O320" i="271"/>
  <c r="N320" i="271"/>
  <c r="M320" i="271"/>
  <c r="L320" i="271"/>
  <c r="K320" i="271"/>
  <c r="J320" i="271"/>
  <c r="I320" i="271"/>
  <c r="H320" i="271"/>
  <c r="G320" i="271"/>
  <c r="F320" i="271"/>
  <c r="AH318" i="271"/>
  <c r="AG318" i="271"/>
  <c r="AF318" i="271"/>
  <c r="AE318" i="271"/>
  <c r="AD318" i="271"/>
  <c r="AC318" i="271"/>
  <c r="AB318" i="271"/>
  <c r="AA318" i="271"/>
  <c r="Z318" i="271"/>
  <c r="Y318" i="271"/>
  <c r="X318" i="271"/>
  <c r="W318" i="271"/>
  <c r="V318" i="271"/>
  <c r="U318" i="271"/>
  <c r="T318" i="271"/>
  <c r="S318" i="271"/>
  <c r="R318" i="271"/>
  <c r="Q318" i="271"/>
  <c r="P318" i="271"/>
  <c r="O318" i="271"/>
  <c r="N318" i="271"/>
  <c r="M318" i="271"/>
  <c r="L318" i="271"/>
  <c r="K318" i="271"/>
  <c r="J318" i="271"/>
  <c r="I318" i="271"/>
  <c r="H318" i="271"/>
  <c r="G318" i="271"/>
  <c r="F318" i="271"/>
  <c r="AH316" i="271"/>
  <c r="K316" i="271"/>
  <c r="F316" i="271"/>
  <c r="F312" i="271"/>
  <c r="AH315" i="271"/>
  <c r="K315" i="271"/>
  <c r="AH314" i="271"/>
  <c r="K314" i="271"/>
  <c r="AH313" i="271"/>
  <c r="K313" i="271"/>
  <c r="AG312" i="271"/>
  <c r="AF312" i="271"/>
  <c r="AE312" i="271"/>
  <c r="AD312" i="271"/>
  <c r="AC312" i="271"/>
  <c r="AB312" i="271"/>
  <c r="AA312" i="271"/>
  <c r="Z312" i="271"/>
  <c r="Y312" i="271"/>
  <c r="X312" i="271"/>
  <c r="W312" i="271"/>
  <c r="V312" i="271"/>
  <c r="U312" i="271"/>
  <c r="T312" i="271"/>
  <c r="S312" i="271"/>
  <c r="R312" i="271"/>
  <c r="Q312" i="271"/>
  <c r="P312" i="271"/>
  <c r="O312" i="271"/>
  <c r="N312" i="271"/>
  <c r="M312" i="271"/>
  <c r="L312" i="271"/>
  <c r="J312" i="271"/>
  <c r="I312" i="271"/>
  <c r="H312" i="271"/>
  <c r="H306" i="271"/>
  <c r="G312" i="271"/>
  <c r="AH310" i="271"/>
  <c r="K310" i="271"/>
  <c r="AH309" i="271"/>
  <c r="AG309" i="271"/>
  <c r="AF309" i="271"/>
  <c r="AF306" i="271"/>
  <c r="AE309" i="271"/>
  <c r="AD309" i="271"/>
  <c r="AC309" i="271"/>
  <c r="AB309" i="271"/>
  <c r="AA309" i="271"/>
  <c r="Z309" i="271"/>
  <c r="Y309" i="271"/>
  <c r="X309" i="271"/>
  <c r="W309" i="271"/>
  <c r="V309" i="271"/>
  <c r="U309" i="271"/>
  <c r="T309" i="271"/>
  <c r="S309" i="271"/>
  <c r="R309" i="271"/>
  <c r="Q309" i="271"/>
  <c r="P309" i="271"/>
  <c r="O309" i="271"/>
  <c r="N309" i="271"/>
  <c r="M309" i="271"/>
  <c r="L309" i="271"/>
  <c r="K309" i="271"/>
  <c r="J309" i="271"/>
  <c r="I309" i="271"/>
  <c r="H309" i="271"/>
  <c r="G309" i="271"/>
  <c r="F309" i="271"/>
  <c r="AH308" i="271"/>
  <c r="K308" i="271"/>
  <c r="AH307" i="271"/>
  <c r="AG307" i="271"/>
  <c r="AF307" i="271"/>
  <c r="AE307" i="271"/>
  <c r="AD307" i="271"/>
  <c r="AC307" i="271"/>
  <c r="AB307" i="271"/>
  <c r="AB306" i="271"/>
  <c r="AA307" i="271"/>
  <c r="Z307" i="271"/>
  <c r="Y307" i="271"/>
  <c r="X307" i="271"/>
  <c r="X306" i="271"/>
  <c r="W307" i="271"/>
  <c r="V307" i="271"/>
  <c r="U307" i="271"/>
  <c r="T307" i="271"/>
  <c r="T306" i="271"/>
  <c r="S307" i="271"/>
  <c r="R307" i="271"/>
  <c r="Q307" i="271"/>
  <c r="P307" i="271"/>
  <c r="P306" i="271"/>
  <c r="O307" i="271"/>
  <c r="N307" i="271"/>
  <c r="M307" i="271"/>
  <c r="L307" i="271"/>
  <c r="L306" i="271"/>
  <c r="L244" i="271"/>
  <c r="K307" i="271"/>
  <c r="J307" i="271"/>
  <c r="I307" i="271"/>
  <c r="I306" i="271"/>
  <c r="I244" i="271"/>
  <c r="H307" i="271"/>
  <c r="G307" i="271"/>
  <c r="G306" i="271"/>
  <c r="F307" i="271"/>
  <c r="AH305" i="271"/>
  <c r="K305" i="271"/>
  <c r="AH304" i="271"/>
  <c r="K304" i="271"/>
  <c r="AH303" i="271"/>
  <c r="K303" i="271"/>
  <c r="AH302" i="271"/>
  <c r="K302" i="271"/>
  <c r="AH301" i="271"/>
  <c r="K301" i="271"/>
  <c r="AH300" i="271"/>
  <c r="K300" i="271"/>
  <c r="AH299" i="271"/>
  <c r="K299" i="271"/>
  <c r="K296" i="271"/>
  <c r="AH298" i="271"/>
  <c r="K298" i="271"/>
  <c r="AH297" i="271"/>
  <c r="AH296" i="271"/>
  <c r="K297" i="271"/>
  <c r="F296" i="271"/>
  <c r="K295" i="271"/>
  <c r="K293" i="271"/>
  <c r="K292" i="271"/>
  <c r="AH289" i="271"/>
  <c r="K289" i="271"/>
  <c r="AH288" i="271"/>
  <c r="K288" i="271"/>
  <c r="AH287" i="271"/>
  <c r="K287" i="271"/>
  <c r="AH286" i="271"/>
  <c r="K286" i="271"/>
  <c r="AH285" i="271"/>
  <c r="K285" i="271"/>
  <c r="AH284" i="271"/>
  <c r="K284" i="271"/>
  <c r="AH283" i="271"/>
  <c r="K283" i="271"/>
  <c r="AH282" i="271"/>
  <c r="K282" i="271"/>
  <c r="AH281" i="271"/>
  <c r="K281" i="271"/>
  <c r="AH280" i="271"/>
  <c r="K280" i="271"/>
  <c r="AH279" i="271"/>
  <c r="K279" i="271"/>
  <c r="AH278" i="271"/>
  <c r="K278" i="271"/>
  <c r="AH277" i="271"/>
  <c r="K277" i="271"/>
  <c r="AH276" i="271"/>
  <c r="K276" i="271"/>
  <c r="AH275" i="271"/>
  <c r="K275" i="271"/>
  <c r="AH274" i="271"/>
  <c r="K274" i="271"/>
  <c r="AH273" i="271"/>
  <c r="K273" i="271"/>
  <c r="AH272" i="271"/>
  <c r="K272" i="271"/>
  <c r="AH271" i="271"/>
  <c r="K271" i="271"/>
  <c r="AH270" i="271"/>
  <c r="K270" i="271"/>
  <c r="AH269" i="271"/>
  <c r="K269" i="271"/>
  <c r="AH268" i="271"/>
  <c r="K268" i="271"/>
  <c r="AH267" i="271"/>
  <c r="K267" i="271"/>
  <c r="AH266" i="271"/>
  <c r="K266" i="271"/>
  <c r="AH264" i="271"/>
  <c r="K264" i="271"/>
  <c r="AH263" i="271"/>
  <c r="K263" i="271"/>
  <c r="AH262" i="271"/>
  <c r="K262" i="271"/>
  <c r="AH261" i="271"/>
  <c r="K261" i="271"/>
  <c r="AH260" i="271"/>
  <c r="K260" i="271"/>
  <c r="AH259" i="271"/>
  <c r="K259" i="271"/>
  <c r="AH258" i="271"/>
  <c r="K258" i="271"/>
  <c r="AH257" i="271"/>
  <c r="K257" i="271"/>
  <c r="AH256" i="271"/>
  <c r="K256" i="271"/>
  <c r="AH255" i="271"/>
  <c r="K255" i="271"/>
  <c r="AH254" i="271"/>
  <c r="K254" i="271"/>
  <c r="AH253" i="271"/>
  <c r="K253" i="271"/>
  <c r="AH252" i="271"/>
  <c r="K252" i="271"/>
  <c r="AH251" i="271"/>
  <c r="K251" i="271"/>
  <c r="AH250" i="271"/>
  <c r="K250" i="271"/>
  <c r="K247" i="271"/>
  <c r="AH249" i="271"/>
  <c r="K249" i="271"/>
  <c r="AH248" i="271"/>
  <c r="AH247" i="271"/>
  <c r="K248" i="271"/>
  <c r="AH246" i="271"/>
  <c r="AH245" i="271"/>
  <c r="K246" i="271"/>
  <c r="AG245" i="271"/>
  <c r="AF245" i="271"/>
  <c r="AE245" i="271"/>
  <c r="AD245" i="271"/>
  <c r="AC245" i="271"/>
  <c r="AB245" i="271"/>
  <c r="AB244" i="271"/>
  <c r="AA245" i="271"/>
  <c r="Z245" i="271"/>
  <c r="Y245" i="271"/>
  <c r="X245" i="271"/>
  <c r="W245" i="271"/>
  <c r="V245" i="271"/>
  <c r="U245" i="271"/>
  <c r="T245" i="271"/>
  <c r="S245" i="271"/>
  <c r="R245" i="271"/>
  <c r="Q245" i="271"/>
  <c r="P245" i="271"/>
  <c r="O245" i="271"/>
  <c r="N245" i="271"/>
  <c r="M245" i="271"/>
  <c r="L245" i="271"/>
  <c r="K245" i="271"/>
  <c r="J245" i="271"/>
  <c r="I245" i="271"/>
  <c r="H245" i="271"/>
  <c r="G245" i="271"/>
  <c r="G244" i="271"/>
  <c r="F245" i="271"/>
  <c r="AH243" i="271"/>
  <c r="K243" i="271"/>
  <c r="AH242" i="271"/>
  <c r="K242" i="271"/>
  <c r="AH241" i="271"/>
  <c r="K241" i="271"/>
  <c r="AH240" i="271"/>
  <c r="K240" i="271"/>
  <c r="AH239" i="271"/>
  <c r="K239" i="271"/>
  <c r="AH238" i="271"/>
  <c r="K238" i="271"/>
  <c r="AH237" i="271"/>
  <c r="K237" i="271"/>
  <c r="AH236" i="271"/>
  <c r="K236" i="271"/>
  <c r="AH235" i="271"/>
  <c r="K235" i="271"/>
  <c r="AH234" i="271"/>
  <c r="K234" i="271"/>
  <c r="AH233" i="271"/>
  <c r="K233" i="271"/>
  <c r="AH232" i="271"/>
  <c r="K232" i="271"/>
  <c r="AH231" i="271"/>
  <c r="K231" i="271"/>
  <c r="AH230" i="271"/>
  <c r="K230" i="271"/>
  <c r="AH229" i="271"/>
  <c r="K229" i="271"/>
  <c r="AH228" i="271"/>
  <c r="K228" i="271"/>
  <c r="AH227" i="271"/>
  <c r="K227" i="271"/>
  <c r="AH226" i="271"/>
  <c r="K226" i="271"/>
  <c r="AH225" i="271"/>
  <c r="K225" i="271"/>
  <c r="AH224" i="271"/>
  <c r="K224" i="271"/>
  <c r="AH223" i="271"/>
  <c r="K223" i="271"/>
  <c r="AH222" i="271"/>
  <c r="K222" i="271"/>
  <c r="AH221" i="271"/>
  <c r="K221" i="271"/>
  <c r="AH220" i="271"/>
  <c r="K220" i="271"/>
  <c r="AH219" i="271"/>
  <c r="K219" i="271"/>
  <c r="K217" i="271"/>
  <c r="AH218" i="271"/>
  <c r="K218" i="271"/>
  <c r="AH217" i="271"/>
  <c r="AG217" i="271"/>
  <c r="AF217" i="271"/>
  <c r="AE217" i="271"/>
  <c r="AD217" i="271"/>
  <c r="AC217" i="271"/>
  <c r="AB217" i="271"/>
  <c r="AA217" i="271"/>
  <c r="Z217" i="271"/>
  <c r="Y217" i="271"/>
  <c r="X217" i="271"/>
  <c r="W217" i="271"/>
  <c r="V217" i="271"/>
  <c r="U217" i="271"/>
  <c r="T217" i="271"/>
  <c r="S217" i="271"/>
  <c r="R217" i="271"/>
  <c r="Q217" i="271"/>
  <c r="P217" i="271"/>
  <c r="O217" i="271"/>
  <c r="N217" i="271"/>
  <c r="M217" i="271"/>
  <c r="L217" i="271"/>
  <c r="J217" i="271"/>
  <c r="I217" i="271"/>
  <c r="H217" i="271"/>
  <c r="G217" i="271"/>
  <c r="F217" i="271"/>
  <c r="AH216" i="271"/>
  <c r="K216" i="271"/>
  <c r="AH215" i="271"/>
  <c r="K215" i="271"/>
  <c r="AH214" i="271"/>
  <c r="K214" i="271"/>
  <c r="F214" i="271"/>
  <c r="F212" i="271"/>
  <c r="F195" i="271"/>
  <c r="F194" i="271"/>
  <c r="AH213" i="271"/>
  <c r="K213" i="271"/>
  <c r="AG212" i="271"/>
  <c r="AF212" i="271"/>
  <c r="AE212" i="271"/>
  <c r="AD212" i="271"/>
  <c r="AC212" i="271"/>
  <c r="AB212" i="271"/>
  <c r="AA212" i="271"/>
  <c r="Z212" i="271"/>
  <c r="Y212" i="271"/>
  <c r="X212" i="271"/>
  <c r="W212" i="271"/>
  <c r="V212" i="271"/>
  <c r="U212" i="271"/>
  <c r="T212" i="271"/>
  <c r="S212" i="271"/>
  <c r="R212" i="271"/>
  <c r="Q212" i="271"/>
  <c r="P212" i="271"/>
  <c r="O212" i="271"/>
  <c r="N212" i="271"/>
  <c r="M212" i="271"/>
  <c r="L212" i="271"/>
  <c r="J212" i="271"/>
  <c r="I212" i="271"/>
  <c r="H212" i="271"/>
  <c r="G212" i="271"/>
  <c r="AH211" i="271"/>
  <c r="K211" i="271"/>
  <c r="AH210" i="271"/>
  <c r="K210" i="271"/>
  <c r="AH209" i="271"/>
  <c r="K209" i="271"/>
  <c r="AH208" i="271"/>
  <c r="K208" i="271"/>
  <c r="AH207" i="271"/>
  <c r="K207" i="271"/>
  <c r="AH206" i="271"/>
  <c r="K206" i="271"/>
  <c r="AH205" i="271"/>
  <c r="K205" i="271"/>
  <c r="AH204" i="271"/>
  <c r="K204" i="271"/>
  <c r="AH203" i="271"/>
  <c r="K203" i="271"/>
  <c r="AH202" i="271"/>
  <c r="K202" i="271"/>
  <c r="AH201" i="271"/>
  <c r="K201" i="271"/>
  <c r="AH200" i="271"/>
  <c r="K200" i="271"/>
  <c r="AH199" i="271"/>
  <c r="AG199" i="271"/>
  <c r="AF199" i="271"/>
  <c r="AE199" i="271"/>
  <c r="AD199" i="271"/>
  <c r="AC199" i="271"/>
  <c r="AB199" i="271"/>
  <c r="AA199" i="271"/>
  <c r="Z199" i="271"/>
  <c r="Y199" i="271"/>
  <c r="X199" i="271"/>
  <c r="W199" i="271"/>
  <c r="V199" i="271"/>
  <c r="U199" i="271"/>
  <c r="T199" i="271"/>
  <c r="S199" i="271"/>
  <c r="R199" i="271"/>
  <c r="Q199" i="271"/>
  <c r="P199" i="271"/>
  <c r="O199" i="271"/>
  <c r="N199" i="271"/>
  <c r="M199" i="271"/>
  <c r="L199" i="271"/>
  <c r="K199" i="271"/>
  <c r="J199" i="271"/>
  <c r="I199" i="271"/>
  <c r="H199" i="271"/>
  <c r="G199" i="271"/>
  <c r="F199" i="271"/>
  <c r="AH197" i="271"/>
  <c r="K197" i="271"/>
  <c r="K196" i="271"/>
  <c r="AH196" i="271"/>
  <c r="AG196" i="271"/>
  <c r="AF196" i="271"/>
  <c r="AE196" i="271"/>
  <c r="AD196" i="271"/>
  <c r="AC196" i="271"/>
  <c r="AC195" i="271"/>
  <c r="AC194" i="271"/>
  <c r="AB196" i="271"/>
  <c r="AA196" i="271"/>
  <c r="AA195" i="271"/>
  <c r="Z196" i="271"/>
  <c r="Y196" i="271"/>
  <c r="Y195" i="271"/>
  <c r="X196" i="271"/>
  <c r="W196" i="271"/>
  <c r="W195" i="271"/>
  <c r="W194" i="271"/>
  <c r="V196" i="271"/>
  <c r="U196" i="271"/>
  <c r="U195" i="271"/>
  <c r="T196" i="271"/>
  <c r="S196" i="271"/>
  <c r="R196" i="271"/>
  <c r="Q196" i="271"/>
  <c r="Q195" i="271"/>
  <c r="Q194" i="271"/>
  <c r="P196" i="271"/>
  <c r="O196" i="271"/>
  <c r="N196" i="271"/>
  <c r="M196" i="271"/>
  <c r="L196" i="271"/>
  <c r="J196" i="271"/>
  <c r="I196" i="271"/>
  <c r="I195" i="271"/>
  <c r="H196" i="271"/>
  <c r="G196" i="271"/>
  <c r="F196" i="271"/>
  <c r="AE195" i="271"/>
  <c r="AH193" i="271"/>
  <c r="K193" i="271"/>
  <c r="AH192" i="271"/>
  <c r="K192" i="271"/>
  <c r="AH191" i="271"/>
  <c r="K191" i="271"/>
  <c r="AH190" i="271"/>
  <c r="K190" i="271"/>
  <c r="AH189" i="271"/>
  <c r="K189" i="271"/>
  <c r="AH188" i="271"/>
  <c r="K188" i="271"/>
  <c r="AH187" i="271"/>
  <c r="K187" i="271"/>
  <c r="AH186" i="271"/>
  <c r="K186" i="271"/>
  <c r="AH185" i="271"/>
  <c r="K185" i="271"/>
  <c r="AH184" i="271"/>
  <c r="K184" i="271"/>
  <c r="AH183" i="271"/>
  <c r="K183" i="271"/>
  <c r="AH182" i="271"/>
  <c r="K182" i="271"/>
  <c r="AH181" i="271"/>
  <c r="K181" i="271"/>
  <c r="AH180" i="271"/>
  <c r="AH179" i="271"/>
  <c r="K180" i="271"/>
  <c r="AG179" i="271"/>
  <c r="AF179" i="271"/>
  <c r="AE179" i="271"/>
  <c r="AD179" i="271"/>
  <c r="AC179" i="271"/>
  <c r="AB179" i="271"/>
  <c r="AA179" i="271"/>
  <c r="Z179" i="271"/>
  <c r="Y179" i="271"/>
  <c r="X179" i="271"/>
  <c r="W179" i="271"/>
  <c r="V179" i="271"/>
  <c r="U179" i="271"/>
  <c r="T179" i="271"/>
  <c r="S179" i="271"/>
  <c r="R179" i="271"/>
  <c r="Q179" i="271"/>
  <c r="P179" i="271"/>
  <c r="O179" i="271"/>
  <c r="N179" i="271"/>
  <c r="M179" i="271"/>
  <c r="L179" i="271"/>
  <c r="K179" i="271"/>
  <c r="J179" i="271"/>
  <c r="I179" i="271"/>
  <c r="H179" i="271"/>
  <c r="G179" i="271"/>
  <c r="F179" i="271"/>
  <c r="AH178" i="271"/>
  <c r="K178" i="271"/>
  <c r="AH177" i="271"/>
  <c r="AG177" i="271"/>
  <c r="AF177" i="271"/>
  <c r="AE177" i="271"/>
  <c r="AD177" i="271"/>
  <c r="AC177" i="271"/>
  <c r="AB177" i="271"/>
  <c r="AA177" i="271"/>
  <c r="Z177" i="271"/>
  <c r="Y177" i="271"/>
  <c r="X177" i="271"/>
  <c r="W177" i="271"/>
  <c r="V177" i="271"/>
  <c r="U177" i="271"/>
  <c r="T177" i="271"/>
  <c r="S177" i="271"/>
  <c r="R177" i="271"/>
  <c r="Q177" i="271"/>
  <c r="P177" i="271"/>
  <c r="O177" i="271"/>
  <c r="N177" i="271"/>
  <c r="M177" i="271"/>
  <c r="L177" i="271"/>
  <c r="K177" i="271"/>
  <c r="J177" i="271"/>
  <c r="I177" i="271"/>
  <c r="H177" i="271"/>
  <c r="G177" i="271"/>
  <c r="F177" i="271"/>
  <c r="AH176" i="271"/>
  <c r="K176" i="271"/>
  <c r="AH175" i="271"/>
  <c r="K175" i="271"/>
  <c r="AH174" i="271"/>
  <c r="K174" i="271"/>
  <c r="AH173" i="271"/>
  <c r="AH172" i="271"/>
  <c r="K173" i="271"/>
  <c r="AG172" i="271"/>
  <c r="AF172" i="271"/>
  <c r="AE172" i="271"/>
  <c r="AD172" i="271"/>
  <c r="AC172" i="271"/>
  <c r="AB172" i="271"/>
  <c r="AA172" i="271"/>
  <c r="Z172" i="271"/>
  <c r="Y172" i="271"/>
  <c r="X172" i="271"/>
  <c r="W172" i="271"/>
  <c r="V172" i="271"/>
  <c r="U172" i="271"/>
  <c r="T172" i="271"/>
  <c r="S172" i="271"/>
  <c r="R172" i="271"/>
  <c r="Q172" i="271"/>
  <c r="P172" i="271"/>
  <c r="O172" i="271"/>
  <c r="N172" i="271"/>
  <c r="M172" i="271"/>
  <c r="L172" i="271"/>
  <c r="K172" i="271"/>
  <c r="J172" i="271"/>
  <c r="I172" i="271"/>
  <c r="H172" i="271"/>
  <c r="G172" i="271"/>
  <c r="F172" i="271"/>
  <c r="AH171" i="271"/>
  <c r="K171" i="271"/>
  <c r="K169" i="271"/>
  <c r="AH170" i="271"/>
  <c r="AH169" i="271"/>
  <c r="K170" i="271"/>
  <c r="AG169" i="271"/>
  <c r="AF169" i="271"/>
  <c r="AE169" i="271"/>
  <c r="AD169" i="271"/>
  <c r="AC169" i="271"/>
  <c r="AB169" i="271"/>
  <c r="AA169" i="271"/>
  <c r="Z169" i="271"/>
  <c r="Y169" i="271"/>
  <c r="X169" i="271"/>
  <c r="W169" i="271"/>
  <c r="V169" i="271"/>
  <c r="U169" i="271"/>
  <c r="T169" i="271"/>
  <c r="S169" i="271"/>
  <c r="R169" i="271"/>
  <c r="Q169" i="271"/>
  <c r="P169" i="271"/>
  <c r="O169" i="271"/>
  <c r="N169" i="271"/>
  <c r="M169" i="271"/>
  <c r="L169" i="271"/>
  <c r="J169" i="271"/>
  <c r="I169" i="271"/>
  <c r="H169" i="271"/>
  <c r="G169" i="271"/>
  <c r="F169" i="271"/>
  <c r="AH168" i="271"/>
  <c r="K168" i="271"/>
  <c r="K166" i="271"/>
  <c r="AH167" i="271"/>
  <c r="K167" i="271"/>
  <c r="AH166" i="271"/>
  <c r="AG166" i="271"/>
  <c r="AF166" i="271"/>
  <c r="AE166" i="271"/>
  <c r="AD166" i="271"/>
  <c r="AC166" i="271"/>
  <c r="AB166" i="271"/>
  <c r="AA166" i="271"/>
  <c r="Z166" i="271"/>
  <c r="Y166" i="271"/>
  <c r="X166" i="271"/>
  <c r="W166" i="271"/>
  <c r="V166" i="271"/>
  <c r="U166" i="271"/>
  <c r="T166" i="271"/>
  <c r="S166" i="271"/>
  <c r="R166" i="271"/>
  <c r="Q166" i="271"/>
  <c r="P166" i="271"/>
  <c r="O166" i="271"/>
  <c r="N166" i="271"/>
  <c r="M166" i="271"/>
  <c r="L166" i="271"/>
  <c r="J166" i="271"/>
  <c r="I166" i="271"/>
  <c r="H166" i="271"/>
  <c r="G166" i="271"/>
  <c r="F166" i="271"/>
  <c r="AH165" i="271"/>
  <c r="K165" i="271"/>
  <c r="AH164" i="271"/>
  <c r="K164" i="271"/>
  <c r="AH163" i="271"/>
  <c r="AH162" i="271"/>
  <c r="AH161" i="271"/>
  <c r="K161" i="271"/>
  <c r="AH159" i="271"/>
  <c r="K159" i="271"/>
  <c r="AH158" i="271"/>
  <c r="K158" i="271"/>
  <c r="AH157" i="271"/>
  <c r="K157" i="271"/>
  <c r="AH156" i="271"/>
  <c r="K156" i="271"/>
  <c r="AH155" i="271"/>
  <c r="K155" i="271"/>
  <c r="AH154" i="271"/>
  <c r="K154" i="271"/>
  <c r="AH153" i="271"/>
  <c r="K153" i="271"/>
  <c r="AH152" i="271"/>
  <c r="K152" i="271"/>
  <c r="AH151" i="271"/>
  <c r="K151" i="271"/>
  <c r="AH150" i="271"/>
  <c r="K150" i="271"/>
  <c r="AH149" i="271"/>
  <c r="K149" i="271"/>
  <c r="AH148" i="271"/>
  <c r="K148" i="271"/>
  <c r="AH147" i="271"/>
  <c r="K147" i="271"/>
  <c r="AH146" i="271"/>
  <c r="K146" i="271"/>
  <c r="AH145" i="271"/>
  <c r="K145" i="271"/>
  <c r="AH144" i="271"/>
  <c r="K144" i="271"/>
  <c r="AH143" i="271"/>
  <c r="K143" i="271"/>
  <c r="AH142" i="271"/>
  <c r="K142" i="271"/>
  <c r="AH141" i="271"/>
  <c r="K141" i="271"/>
  <c r="AH140" i="271"/>
  <c r="K140" i="271"/>
  <c r="AH139" i="271"/>
  <c r="K139" i="271"/>
  <c r="AH138" i="271"/>
  <c r="K138" i="271"/>
  <c r="AH137" i="271"/>
  <c r="K137" i="271"/>
  <c r="AH136" i="271"/>
  <c r="K136" i="271"/>
  <c r="AH135" i="271"/>
  <c r="K135" i="271"/>
  <c r="AH134" i="271"/>
  <c r="K134" i="271"/>
  <c r="AH133" i="271"/>
  <c r="K133" i="271"/>
  <c r="AH132" i="271"/>
  <c r="K132" i="271"/>
  <c r="AH131" i="271"/>
  <c r="K131" i="271"/>
  <c r="AH130" i="271"/>
  <c r="K130" i="271"/>
  <c r="AH129" i="271"/>
  <c r="K129" i="271"/>
  <c r="AH128" i="271"/>
  <c r="K128" i="271"/>
  <c r="AH127" i="271"/>
  <c r="K127" i="271"/>
  <c r="AH126" i="271"/>
  <c r="K126" i="271"/>
  <c r="AH125" i="271"/>
  <c r="K125" i="271"/>
  <c r="AH124" i="271"/>
  <c r="K124" i="271"/>
  <c r="AH123" i="271"/>
  <c r="K123" i="271"/>
  <c r="AH122" i="271"/>
  <c r="K122" i="271"/>
  <c r="AH121" i="271"/>
  <c r="K121" i="271"/>
  <c r="AH120" i="271"/>
  <c r="K120" i="271"/>
  <c r="AH119" i="271"/>
  <c r="K119" i="271"/>
  <c r="AH118" i="271"/>
  <c r="K118" i="271"/>
  <c r="AH117" i="271"/>
  <c r="K117" i="271"/>
  <c r="AH116" i="271"/>
  <c r="K116" i="271"/>
  <c r="AH115" i="271"/>
  <c r="K115" i="271"/>
  <c r="AH114" i="271"/>
  <c r="K114" i="271"/>
  <c r="AH113" i="271"/>
  <c r="K113" i="271"/>
  <c r="AH112" i="271"/>
  <c r="K112" i="271"/>
  <c r="AH111" i="271"/>
  <c r="K111" i="271"/>
  <c r="AH110" i="271"/>
  <c r="K110" i="271"/>
  <c r="AH109" i="271"/>
  <c r="K109" i="271"/>
  <c r="AH108" i="271"/>
  <c r="K108" i="271"/>
  <c r="AH107" i="271"/>
  <c r="K107" i="271"/>
  <c r="AH106" i="271"/>
  <c r="K106" i="271"/>
  <c r="AH105" i="271"/>
  <c r="K105" i="271"/>
  <c r="AH104" i="271"/>
  <c r="K104" i="271"/>
  <c r="AH103" i="271"/>
  <c r="K103" i="271"/>
  <c r="AH102" i="271"/>
  <c r="K102" i="271"/>
  <c r="AH101" i="271"/>
  <c r="K101" i="271"/>
  <c r="AH100" i="271"/>
  <c r="K100" i="271"/>
  <c r="AH99" i="271"/>
  <c r="K99" i="271"/>
  <c r="AH98" i="271"/>
  <c r="K98" i="271"/>
  <c r="AH97" i="271"/>
  <c r="K97" i="271"/>
  <c r="AH96" i="271"/>
  <c r="K96" i="271"/>
  <c r="AH95" i="271"/>
  <c r="K95" i="271"/>
  <c r="AH94" i="271"/>
  <c r="K94" i="271"/>
  <c r="AH93" i="271"/>
  <c r="K93" i="271"/>
  <c r="AH92" i="271"/>
  <c r="K92" i="271"/>
  <c r="AH91" i="271"/>
  <c r="K91" i="271"/>
  <c r="AH90" i="271"/>
  <c r="K90" i="271"/>
  <c r="AH89" i="271"/>
  <c r="K89" i="271"/>
  <c r="AH88" i="271"/>
  <c r="K88" i="271"/>
  <c r="AH87" i="271"/>
  <c r="K87" i="271"/>
  <c r="AH86" i="271"/>
  <c r="K86" i="271"/>
  <c r="AH85" i="271"/>
  <c r="K85" i="271"/>
  <c r="AH84" i="271"/>
  <c r="K84" i="271"/>
  <c r="AH83" i="271"/>
  <c r="K83" i="271"/>
  <c r="AH82" i="271"/>
  <c r="K82" i="271"/>
  <c r="AH81" i="271"/>
  <c r="K81" i="271"/>
  <c r="AH80" i="271"/>
  <c r="K80" i="271"/>
  <c r="AH79" i="271"/>
  <c r="K79" i="271"/>
  <c r="AH78" i="271"/>
  <c r="K78" i="271"/>
  <c r="AH77" i="271"/>
  <c r="K77" i="271"/>
  <c r="AH76" i="271"/>
  <c r="K76" i="271"/>
  <c r="AH75" i="271"/>
  <c r="K75" i="271"/>
  <c r="AH74" i="271"/>
  <c r="K74" i="271"/>
  <c r="AH73" i="271"/>
  <c r="K73" i="271"/>
  <c r="AH72" i="271"/>
  <c r="K72" i="271"/>
  <c r="AH71" i="271"/>
  <c r="K71" i="271"/>
  <c r="AH70" i="271"/>
  <c r="K70" i="271"/>
  <c r="AH69" i="271"/>
  <c r="K69" i="271"/>
  <c r="AH68" i="271"/>
  <c r="K68" i="271"/>
  <c r="AH67" i="271"/>
  <c r="K67" i="271"/>
  <c r="AH66" i="271"/>
  <c r="K66" i="271"/>
  <c r="AH65" i="271"/>
  <c r="K65" i="271"/>
  <c r="AH64" i="271"/>
  <c r="K64" i="271"/>
  <c r="AH63" i="271"/>
  <c r="K63" i="271"/>
  <c r="AH62" i="271"/>
  <c r="K62" i="271"/>
  <c r="AH61" i="271"/>
  <c r="K61" i="271"/>
  <c r="AH60" i="271"/>
  <c r="K60" i="271"/>
  <c r="AH59" i="271"/>
  <c r="K59" i="271"/>
  <c r="AH58" i="271"/>
  <c r="K58" i="271"/>
  <c r="AH57" i="271"/>
  <c r="K57" i="271"/>
  <c r="AH56" i="271"/>
  <c r="K56" i="271"/>
  <c r="AH55" i="271"/>
  <c r="AG55" i="271"/>
  <c r="AF55" i="271"/>
  <c r="AE55" i="271"/>
  <c r="AD55" i="271"/>
  <c r="AC55" i="271"/>
  <c r="AB55" i="271"/>
  <c r="AA55" i="271"/>
  <c r="Z55" i="271"/>
  <c r="Y55" i="271"/>
  <c r="X55" i="271"/>
  <c r="W55" i="271"/>
  <c r="V55" i="271"/>
  <c r="U55" i="271"/>
  <c r="T55" i="271"/>
  <c r="S55" i="271"/>
  <c r="R55" i="271"/>
  <c r="Q55" i="271"/>
  <c r="P55" i="271"/>
  <c r="O55" i="271"/>
  <c r="N55" i="271"/>
  <c r="M55" i="271"/>
  <c r="L55" i="271"/>
  <c r="K55" i="271"/>
  <c r="J55" i="271"/>
  <c r="I55" i="271"/>
  <c r="H55" i="271"/>
  <c r="G55" i="271"/>
  <c r="F55" i="271"/>
  <c r="AH54" i="271"/>
  <c r="K54" i="271"/>
  <c r="AH53" i="271"/>
  <c r="AH52" i="271"/>
  <c r="K53" i="271"/>
  <c r="AG52" i="271"/>
  <c r="AF52" i="271"/>
  <c r="AE52" i="271"/>
  <c r="AD52" i="271"/>
  <c r="AC52" i="271"/>
  <c r="AB52" i="271"/>
  <c r="AA52" i="271"/>
  <c r="Z52" i="271"/>
  <c r="Y52" i="271"/>
  <c r="X52" i="271"/>
  <c r="W52" i="271"/>
  <c r="V52" i="271"/>
  <c r="U52" i="271"/>
  <c r="T52" i="271"/>
  <c r="S52" i="271"/>
  <c r="R52" i="271"/>
  <c r="Q52" i="271"/>
  <c r="P52" i="271"/>
  <c r="O52" i="271"/>
  <c r="N52" i="271"/>
  <c r="M52" i="271"/>
  <c r="L52" i="271"/>
  <c r="K52" i="271"/>
  <c r="J52" i="271"/>
  <c r="I52" i="271"/>
  <c r="H52" i="271"/>
  <c r="G52" i="271"/>
  <c r="F52" i="271"/>
  <c r="AH50" i="271"/>
  <c r="K50" i="271"/>
  <c r="AH49" i="271"/>
  <c r="K49" i="271"/>
  <c r="AH48" i="271"/>
  <c r="K48" i="271"/>
  <c r="AH47" i="271"/>
  <c r="AG47" i="271"/>
  <c r="AF47" i="271"/>
  <c r="AE47" i="271"/>
  <c r="AD47" i="271"/>
  <c r="AC47" i="271"/>
  <c r="AB47" i="271"/>
  <c r="AA47" i="271"/>
  <c r="Z47" i="271"/>
  <c r="Y47" i="271"/>
  <c r="X47" i="271"/>
  <c r="W47" i="271"/>
  <c r="V47" i="271"/>
  <c r="U47" i="271"/>
  <c r="T47" i="271"/>
  <c r="S47" i="271"/>
  <c r="R47" i="271"/>
  <c r="Q47" i="271"/>
  <c r="P47" i="271"/>
  <c r="O47" i="271"/>
  <c r="N47" i="271"/>
  <c r="M47" i="271"/>
  <c r="L47" i="271"/>
  <c r="K47" i="271"/>
  <c r="J47" i="271"/>
  <c r="I47" i="271"/>
  <c r="H47" i="271"/>
  <c r="G47" i="271"/>
  <c r="F47" i="271"/>
  <c r="AH46" i="271"/>
  <c r="K46" i="271"/>
  <c r="AH45" i="271"/>
  <c r="K45" i="271"/>
  <c r="AH44" i="271"/>
  <c r="K44" i="271"/>
  <c r="AH43" i="271"/>
  <c r="K43" i="271"/>
  <c r="AH42" i="271"/>
  <c r="K42" i="271"/>
  <c r="AH41" i="271"/>
  <c r="AH40" i="271"/>
  <c r="K41" i="271"/>
  <c r="AG40" i="271"/>
  <c r="AF40" i="271"/>
  <c r="AE40" i="271"/>
  <c r="AD40" i="271"/>
  <c r="AC40" i="271"/>
  <c r="AB40" i="271"/>
  <c r="AA40" i="271"/>
  <c r="Z40" i="271"/>
  <c r="Y40" i="271"/>
  <c r="X40" i="271"/>
  <c r="W40" i="271"/>
  <c r="V40" i="271"/>
  <c r="U40" i="271"/>
  <c r="T40" i="271"/>
  <c r="S40" i="271"/>
  <c r="R40" i="271"/>
  <c r="Q40" i="271"/>
  <c r="P40" i="271"/>
  <c r="O40" i="271"/>
  <c r="N40" i="271"/>
  <c r="M40" i="271"/>
  <c r="L40" i="271"/>
  <c r="K40" i="271"/>
  <c r="J40" i="271"/>
  <c r="I40" i="271"/>
  <c r="H40" i="271"/>
  <c r="G40" i="271"/>
  <c r="F40" i="271"/>
  <c r="AH39" i="271"/>
  <c r="AH38" i="271"/>
  <c r="K38" i="271"/>
  <c r="AH37" i="271"/>
  <c r="K37" i="271"/>
  <c r="AH36" i="271"/>
  <c r="K36" i="271"/>
  <c r="AH35" i="271"/>
  <c r="K35" i="271"/>
  <c r="AH34" i="271"/>
  <c r="K34" i="271"/>
  <c r="AH33" i="271"/>
  <c r="K33" i="271"/>
  <c r="AH32" i="271"/>
  <c r="K32" i="271"/>
  <c r="AH31" i="271"/>
  <c r="K31" i="271"/>
  <c r="AH30" i="271"/>
  <c r="K30" i="271"/>
  <c r="AH29" i="271"/>
  <c r="K29" i="271"/>
  <c r="K28" i="271"/>
  <c r="AG28" i="271"/>
  <c r="AF28" i="271"/>
  <c r="AE28" i="271"/>
  <c r="AD28" i="271"/>
  <c r="AC28" i="271"/>
  <c r="AB28" i="271"/>
  <c r="AA28" i="271"/>
  <c r="Z28" i="271"/>
  <c r="Y28" i="271"/>
  <c r="X28" i="271"/>
  <c r="W28" i="271"/>
  <c r="V28" i="271"/>
  <c r="U28" i="271"/>
  <c r="T28" i="271"/>
  <c r="S28" i="271"/>
  <c r="R28" i="271"/>
  <c r="Q28" i="271"/>
  <c r="P28" i="271"/>
  <c r="O28" i="271"/>
  <c r="N28" i="271"/>
  <c r="M28" i="271"/>
  <c r="L28" i="271"/>
  <c r="J28" i="271"/>
  <c r="I28" i="271"/>
  <c r="H28" i="271"/>
  <c r="G28" i="271"/>
  <c r="F28" i="271"/>
  <c r="AH27" i="271"/>
  <c r="K27" i="271"/>
  <c r="AH26" i="271"/>
  <c r="K26" i="271"/>
  <c r="AH25" i="271"/>
  <c r="K25" i="271"/>
  <c r="AH24" i="271"/>
  <c r="K24" i="271"/>
  <c r="AH23" i="271"/>
  <c r="K23" i="271"/>
  <c r="K21" i="271"/>
  <c r="AH22" i="271"/>
  <c r="K22" i="271"/>
  <c r="AH21" i="271"/>
  <c r="AG21" i="271"/>
  <c r="AF21" i="271"/>
  <c r="AE21" i="271"/>
  <c r="AD21" i="271"/>
  <c r="AC21" i="271"/>
  <c r="AB21" i="271"/>
  <c r="AA21" i="271"/>
  <c r="Z21" i="271"/>
  <c r="Y21" i="271"/>
  <c r="X21" i="271"/>
  <c r="W21" i="271"/>
  <c r="V21" i="271"/>
  <c r="U21" i="271"/>
  <c r="T21" i="271"/>
  <c r="S21" i="271"/>
  <c r="R21" i="271"/>
  <c r="Q21" i="271"/>
  <c r="P21" i="271"/>
  <c r="O21" i="271"/>
  <c r="N21" i="271"/>
  <c r="M21" i="271"/>
  <c r="L21" i="271"/>
  <c r="J21" i="271"/>
  <c r="I21" i="271"/>
  <c r="H21" i="271"/>
  <c r="G21" i="271"/>
  <c r="F21" i="271"/>
  <c r="AH20" i="271"/>
  <c r="K20" i="271"/>
  <c r="AH19" i="271"/>
  <c r="K19" i="271"/>
  <c r="F19" i="271"/>
  <c r="F14" i="271"/>
  <c r="AH18" i="271"/>
  <c r="K18" i="271"/>
  <c r="AH17" i="271"/>
  <c r="K17" i="271"/>
  <c r="AH16" i="271"/>
  <c r="K16" i="271"/>
  <c r="AH15" i="271"/>
  <c r="K15" i="271"/>
  <c r="AG14" i="271"/>
  <c r="AF14" i="271"/>
  <c r="AE14" i="271"/>
  <c r="AD14" i="271"/>
  <c r="AC14" i="271"/>
  <c r="AB14" i="271"/>
  <c r="AB11" i="271"/>
  <c r="AB10" i="271"/>
  <c r="AA14" i="271"/>
  <c r="Z14" i="271"/>
  <c r="Y14" i="271"/>
  <c r="X14" i="271"/>
  <c r="W14" i="271"/>
  <c r="V14" i="271"/>
  <c r="U14" i="271"/>
  <c r="T14" i="271"/>
  <c r="S14" i="271"/>
  <c r="R14" i="271"/>
  <c r="Q14" i="271"/>
  <c r="P14" i="271"/>
  <c r="O14" i="271"/>
  <c r="N14" i="271"/>
  <c r="M14" i="271"/>
  <c r="L14" i="271"/>
  <c r="J14" i="271"/>
  <c r="I14" i="271"/>
  <c r="H14" i="271"/>
  <c r="G14" i="271"/>
  <c r="AH13" i="271"/>
  <c r="AH12" i="271"/>
  <c r="K13" i="271"/>
  <c r="K12" i="271"/>
  <c r="AG12" i="271"/>
  <c r="AF12" i="271"/>
  <c r="AE12" i="271"/>
  <c r="AD12" i="271"/>
  <c r="AC12" i="271"/>
  <c r="AB12" i="271"/>
  <c r="AA12" i="271"/>
  <c r="Z12" i="271"/>
  <c r="Y12" i="271"/>
  <c r="Y11" i="271"/>
  <c r="Y10" i="271"/>
  <c r="Y436" i="271"/>
  <c r="X12" i="271"/>
  <c r="W12" i="271"/>
  <c r="W11" i="271"/>
  <c r="W10" i="271"/>
  <c r="V12" i="271"/>
  <c r="U12" i="271"/>
  <c r="U11" i="271"/>
  <c r="U10" i="271"/>
  <c r="T12" i="271"/>
  <c r="S12" i="271"/>
  <c r="S11" i="271"/>
  <c r="S10" i="271"/>
  <c r="R12" i="271"/>
  <c r="Q12" i="271"/>
  <c r="Q11" i="271"/>
  <c r="Q10" i="271"/>
  <c r="Q436" i="271"/>
  <c r="P12" i="271"/>
  <c r="O12" i="271"/>
  <c r="O11" i="271"/>
  <c r="O10" i="271"/>
  <c r="N12" i="271"/>
  <c r="M12" i="271"/>
  <c r="M11" i="271"/>
  <c r="M10" i="271"/>
  <c r="L12" i="271"/>
  <c r="J12" i="271"/>
  <c r="I12" i="271"/>
  <c r="I11" i="271"/>
  <c r="I10" i="271"/>
  <c r="I436" i="271"/>
  <c r="H12" i="271"/>
  <c r="G12" i="271"/>
  <c r="G11" i="271"/>
  <c r="G10" i="271"/>
  <c r="F12" i="271"/>
  <c r="AH8" i="271"/>
  <c r="K8" i="271"/>
  <c r="K7" i="271"/>
  <c r="AH7" i="271"/>
  <c r="AG7" i="271"/>
  <c r="AF7" i="271"/>
  <c r="AE7" i="271"/>
  <c r="AD7" i="271"/>
  <c r="AC7" i="271"/>
  <c r="AB7" i="271"/>
  <c r="AA7" i="271"/>
  <c r="Z7" i="271"/>
  <c r="Y7" i="271"/>
  <c r="X7" i="271"/>
  <c r="W7" i="271"/>
  <c r="V7" i="271"/>
  <c r="U7" i="271"/>
  <c r="T7" i="271"/>
  <c r="S7" i="271"/>
  <c r="R7" i="271"/>
  <c r="Q7" i="271"/>
  <c r="P7" i="271"/>
  <c r="O7" i="271"/>
  <c r="N7" i="271"/>
  <c r="M7" i="271"/>
  <c r="L7" i="271"/>
  <c r="J7" i="271"/>
  <c r="I7" i="271"/>
  <c r="H7" i="271"/>
  <c r="G7" i="271"/>
  <c r="F7" i="271"/>
  <c r="AH6" i="271"/>
  <c r="AH5" i="271"/>
  <c r="K6" i="271"/>
  <c r="K5" i="271"/>
  <c r="K4" i="271"/>
  <c r="K436" i="271"/>
  <c r="AG5" i="271"/>
  <c r="AF5" i="271"/>
  <c r="AE5" i="271"/>
  <c r="AE4" i="271"/>
  <c r="AD5" i="271"/>
  <c r="AC5" i="271"/>
  <c r="AB5" i="271"/>
  <c r="AA5" i="271"/>
  <c r="Z5" i="271"/>
  <c r="Y5" i="271"/>
  <c r="X5" i="271"/>
  <c r="W5" i="271"/>
  <c r="V5" i="271"/>
  <c r="U5" i="271"/>
  <c r="T5" i="271"/>
  <c r="S5" i="271"/>
  <c r="R5" i="271"/>
  <c r="Q5" i="271"/>
  <c r="P5" i="271"/>
  <c r="O5" i="271"/>
  <c r="O4" i="271"/>
  <c r="N5" i="271"/>
  <c r="M5" i="271"/>
  <c r="L5" i="271"/>
  <c r="J5" i="271"/>
  <c r="I5" i="271"/>
  <c r="H5" i="271"/>
  <c r="G5" i="271"/>
  <c r="F5" i="271"/>
  <c r="AI447" i="257"/>
  <c r="Y447" i="257"/>
  <c r="A443" i="257"/>
  <c r="AG442" i="257"/>
  <c r="J442" i="257"/>
  <c r="AG441" i="257"/>
  <c r="J441" i="257"/>
  <c r="AG440" i="257"/>
  <c r="J440" i="257"/>
  <c r="AG439" i="257"/>
  <c r="J439" i="257"/>
  <c r="AG438" i="257"/>
  <c r="AF438" i="257"/>
  <c r="AE438" i="257"/>
  <c r="AD438" i="257"/>
  <c r="AC438" i="257"/>
  <c r="AB438" i="257"/>
  <c r="AA438" i="257"/>
  <c r="Z438" i="257"/>
  <c r="Y438" i="257"/>
  <c r="X438" i="257"/>
  <c r="W438" i="257"/>
  <c r="V438" i="257"/>
  <c r="U438" i="257"/>
  <c r="T438" i="257"/>
  <c r="S438" i="257"/>
  <c r="R438" i="257"/>
  <c r="Q438" i="257"/>
  <c r="P438" i="257"/>
  <c r="O438" i="257"/>
  <c r="N438" i="257"/>
  <c r="M438" i="257"/>
  <c r="L438" i="257"/>
  <c r="K438" i="257"/>
  <c r="J438" i="257"/>
  <c r="I438" i="257"/>
  <c r="H438" i="257"/>
  <c r="G438" i="257"/>
  <c r="F438" i="257"/>
  <c r="E438" i="257"/>
  <c r="AG437" i="257"/>
  <c r="J437" i="257"/>
  <c r="AG436" i="257"/>
  <c r="J436" i="257"/>
  <c r="AG435" i="257"/>
  <c r="J435" i="257"/>
  <c r="AG434" i="257"/>
  <c r="AG433" i="257"/>
  <c r="J434" i="257"/>
  <c r="AF433" i="257"/>
  <c r="AE433" i="257"/>
  <c r="AD433" i="257"/>
  <c r="AC433" i="257"/>
  <c r="AB433" i="257"/>
  <c r="AA433" i="257"/>
  <c r="Z433" i="257"/>
  <c r="Y433" i="257"/>
  <c r="X433" i="257"/>
  <c r="W433" i="257"/>
  <c r="V433" i="257"/>
  <c r="U433" i="257"/>
  <c r="T433" i="257"/>
  <c r="S433" i="257"/>
  <c r="R433" i="257"/>
  <c r="Q433" i="257"/>
  <c r="P433" i="257"/>
  <c r="O433" i="257"/>
  <c r="N433" i="257"/>
  <c r="M433" i="257"/>
  <c r="L433" i="257"/>
  <c r="K433" i="257"/>
  <c r="J433" i="257"/>
  <c r="I433" i="257"/>
  <c r="H433" i="257"/>
  <c r="G433" i="257"/>
  <c r="F433" i="257"/>
  <c r="E433" i="257"/>
  <c r="AG432" i="257"/>
  <c r="J432" i="257"/>
  <c r="AG431" i="257"/>
  <c r="J431" i="257"/>
  <c r="AG430" i="257"/>
  <c r="J430" i="257"/>
  <c r="AG429" i="257"/>
  <c r="AF429" i="257"/>
  <c r="AE429" i="257"/>
  <c r="AD429" i="257"/>
  <c r="AC429" i="257"/>
  <c r="AB429" i="257"/>
  <c r="AA429" i="257"/>
  <c r="Z429" i="257"/>
  <c r="Y429" i="257"/>
  <c r="X429" i="257"/>
  <c r="W429" i="257"/>
  <c r="V429" i="257"/>
  <c r="U429" i="257"/>
  <c r="T429" i="257"/>
  <c r="S429" i="257"/>
  <c r="R429" i="257"/>
  <c r="Q429" i="257"/>
  <c r="P429" i="257"/>
  <c r="O429" i="257"/>
  <c r="N429" i="257"/>
  <c r="M429" i="257"/>
  <c r="L429" i="257"/>
  <c r="K429" i="257"/>
  <c r="J429" i="257"/>
  <c r="I429" i="257"/>
  <c r="H429" i="257"/>
  <c r="G429" i="257"/>
  <c r="F429" i="257"/>
  <c r="E429" i="257"/>
  <c r="AG428" i="257"/>
  <c r="J428" i="257"/>
  <c r="AG427" i="257"/>
  <c r="AG426" i="257"/>
  <c r="J427" i="257"/>
  <c r="AF426" i="257"/>
  <c r="AE426" i="257"/>
  <c r="AD426" i="257"/>
  <c r="AC426" i="257"/>
  <c r="AB426" i="257"/>
  <c r="AA426" i="257"/>
  <c r="Z426" i="257"/>
  <c r="Y426" i="257"/>
  <c r="X426" i="257"/>
  <c r="W426" i="257"/>
  <c r="V426" i="257"/>
  <c r="U426" i="257"/>
  <c r="T426" i="257"/>
  <c r="S426" i="257"/>
  <c r="R426" i="257"/>
  <c r="Q426" i="257"/>
  <c r="P426" i="257"/>
  <c r="O426" i="257"/>
  <c r="N426" i="257"/>
  <c r="M426" i="257"/>
  <c r="L426" i="257"/>
  <c r="K426" i="257"/>
  <c r="J426" i="257"/>
  <c r="I426" i="257"/>
  <c r="H426" i="257"/>
  <c r="G426" i="257"/>
  <c r="F426" i="257"/>
  <c r="E426" i="257"/>
  <c r="AG425" i="257"/>
  <c r="J425" i="257"/>
  <c r="J423" i="257"/>
  <c r="AG424" i="257"/>
  <c r="AG423" i="257"/>
  <c r="J424" i="257"/>
  <c r="AF423" i="257"/>
  <c r="AE423" i="257"/>
  <c r="AD423" i="257"/>
  <c r="AC423" i="257"/>
  <c r="AB423" i="257"/>
  <c r="AA423" i="257"/>
  <c r="Z423" i="257"/>
  <c r="Y423" i="257"/>
  <c r="X423" i="257"/>
  <c r="W423" i="257"/>
  <c r="V423" i="257"/>
  <c r="U423" i="257"/>
  <c r="T423" i="257"/>
  <c r="S423" i="257"/>
  <c r="R423" i="257"/>
  <c r="Q423" i="257"/>
  <c r="P423" i="257"/>
  <c r="O423" i="257"/>
  <c r="N423" i="257"/>
  <c r="M423" i="257"/>
  <c r="L423" i="257"/>
  <c r="K423" i="257"/>
  <c r="I423" i="257"/>
  <c r="H423" i="257"/>
  <c r="G423" i="257"/>
  <c r="F423" i="257"/>
  <c r="E423" i="257"/>
  <c r="AG422" i="257"/>
  <c r="J422" i="257"/>
  <c r="J420" i="257"/>
  <c r="AG421" i="257"/>
  <c r="J421" i="257"/>
  <c r="AG420" i="257"/>
  <c r="AF420" i="257"/>
  <c r="AE420" i="257"/>
  <c r="AD420" i="257"/>
  <c r="AC420" i="257"/>
  <c r="AB420" i="257"/>
  <c r="AA420" i="257"/>
  <c r="Z420" i="257"/>
  <c r="Y420" i="257"/>
  <c r="X420" i="257"/>
  <c r="W420" i="257"/>
  <c r="V420" i="257"/>
  <c r="U420" i="257"/>
  <c r="T420" i="257"/>
  <c r="S420" i="257"/>
  <c r="R420" i="257"/>
  <c r="Q420" i="257"/>
  <c r="P420" i="257"/>
  <c r="O420" i="257"/>
  <c r="N420" i="257"/>
  <c r="M420" i="257"/>
  <c r="L420" i="257"/>
  <c r="K420" i="257"/>
  <c r="I420" i="257"/>
  <c r="H420" i="257"/>
  <c r="G420" i="257"/>
  <c r="F420" i="257"/>
  <c r="E420" i="257"/>
  <c r="AG419" i="257"/>
  <c r="J419" i="257"/>
  <c r="AG418" i="257"/>
  <c r="J418" i="257"/>
  <c r="AG417" i="257"/>
  <c r="J417" i="257"/>
  <c r="AG416" i="257"/>
  <c r="J416" i="257"/>
  <c r="AG415" i="257"/>
  <c r="AG414" i="257"/>
  <c r="J414" i="257"/>
  <c r="AG413" i="257"/>
  <c r="J413" i="257"/>
  <c r="AG412" i="257"/>
  <c r="J412" i="257"/>
  <c r="J411" i="257"/>
  <c r="AG410" i="257"/>
  <c r="J410" i="257"/>
  <c r="AG409" i="257"/>
  <c r="J409" i="257"/>
  <c r="AG408" i="257"/>
  <c r="J408" i="257"/>
  <c r="AG407" i="257"/>
  <c r="J407" i="257"/>
  <c r="AG406" i="257"/>
  <c r="J406" i="257"/>
  <c r="AG405" i="257"/>
  <c r="J405" i="257"/>
  <c r="AG404" i="257"/>
  <c r="J404" i="257"/>
  <c r="AG403" i="257"/>
  <c r="J403" i="257"/>
  <c r="AG402" i="257"/>
  <c r="J402" i="257"/>
  <c r="AG401" i="257"/>
  <c r="J401" i="257"/>
  <c r="AG400" i="257"/>
  <c r="J400" i="257"/>
  <c r="AG399" i="257"/>
  <c r="J399" i="257"/>
  <c r="AG398" i="257"/>
  <c r="J398" i="257"/>
  <c r="AG397" i="257"/>
  <c r="J397" i="257"/>
  <c r="AG396" i="257"/>
  <c r="J396" i="257"/>
  <c r="AG395" i="257"/>
  <c r="J395" i="257"/>
  <c r="AG394" i="257"/>
  <c r="J394" i="257"/>
  <c r="AG393" i="257"/>
  <c r="J393" i="257"/>
  <c r="AG392" i="257"/>
  <c r="J392" i="257"/>
  <c r="AG391" i="257"/>
  <c r="J391" i="257"/>
  <c r="AG390" i="257"/>
  <c r="J390" i="257"/>
  <c r="AG389" i="257"/>
  <c r="J389" i="257"/>
  <c r="AG388" i="257"/>
  <c r="J388" i="257"/>
  <c r="AG387" i="257"/>
  <c r="J387" i="257"/>
  <c r="AG386" i="257"/>
  <c r="J386" i="257"/>
  <c r="AG385" i="257"/>
  <c r="J385" i="257"/>
  <c r="AG384" i="257"/>
  <c r="J384" i="257"/>
  <c r="AG383" i="257"/>
  <c r="J383" i="257"/>
  <c r="AG381" i="257"/>
  <c r="J381" i="257"/>
  <c r="AG380" i="257"/>
  <c r="J380" i="257"/>
  <c r="AG379" i="257"/>
  <c r="J379" i="257"/>
  <c r="AG378" i="257"/>
  <c r="J378" i="257"/>
  <c r="AG377" i="257"/>
  <c r="AG376" i="257"/>
  <c r="J376" i="257"/>
  <c r="AG375" i="257"/>
  <c r="J375" i="257"/>
  <c r="AG374" i="257"/>
  <c r="J374" i="257"/>
  <c r="AG373" i="257"/>
  <c r="AG372" i="257"/>
  <c r="AG371" i="257"/>
  <c r="AG370" i="257"/>
  <c r="J370" i="257"/>
  <c r="AG369" i="257"/>
  <c r="J369" i="257"/>
  <c r="AG368" i="257"/>
  <c r="J368" i="257"/>
  <c r="AG367" i="257"/>
  <c r="J367" i="257"/>
  <c r="AG366" i="257"/>
  <c r="J366" i="257"/>
  <c r="AG365" i="257"/>
  <c r="J365" i="257"/>
  <c r="AG364" i="257"/>
  <c r="J364" i="257"/>
  <c r="AG363" i="257"/>
  <c r="J363" i="257"/>
  <c r="J362" i="257"/>
  <c r="AG361" i="257"/>
  <c r="J361" i="257"/>
  <c r="AG360" i="257"/>
  <c r="AG342" i="257"/>
  <c r="J360" i="257"/>
  <c r="J359" i="257"/>
  <c r="AG358" i="257"/>
  <c r="J358" i="257"/>
  <c r="AG357" i="257"/>
  <c r="J357" i="257"/>
  <c r="AG356" i="257"/>
  <c r="J356" i="257"/>
  <c r="AG355" i="257"/>
  <c r="J355" i="257"/>
  <c r="AG354" i="257"/>
  <c r="J354" i="257"/>
  <c r="AG353" i="257"/>
  <c r="J353" i="257"/>
  <c r="AG352" i="257"/>
  <c r="J352" i="257"/>
  <c r="AG351" i="257"/>
  <c r="J351" i="257"/>
  <c r="AG350" i="257"/>
  <c r="J350" i="257"/>
  <c r="AG349" i="257"/>
  <c r="J349" i="257"/>
  <c r="AG348" i="257"/>
  <c r="J348" i="257"/>
  <c r="AG347" i="257"/>
  <c r="J347" i="257"/>
  <c r="AG346" i="257"/>
  <c r="J346" i="257"/>
  <c r="AG345" i="257"/>
  <c r="J345" i="257"/>
  <c r="AG344" i="257"/>
  <c r="J344" i="257"/>
  <c r="AG343" i="257"/>
  <c r="J343" i="257"/>
  <c r="AF342" i="257"/>
  <c r="AE342" i="257"/>
  <c r="AD342" i="257"/>
  <c r="AC342" i="257"/>
  <c r="AB342" i="257"/>
  <c r="AA342" i="257"/>
  <c r="Z342" i="257"/>
  <c r="Y342" i="257"/>
  <c r="X342" i="257"/>
  <c r="W342" i="257"/>
  <c r="V342" i="257"/>
  <c r="U342" i="257"/>
  <c r="T342" i="257"/>
  <c r="S342" i="257"/>
  <c r="R342" i="257"/>
  <c r="Q342" i="257"/>
  <c r="P342" i="257"/>
  <c r="O342" i="257"/>
  <c r="N342" i="257"/>
  <c r="M342" i="257"/>
  <c r="L342" i="257"/>
  <c r="K342" i="257"/>
  <c r="J342" i="257"/>
  <c r="I342" i="257"/>
  <c r="H342" i="257"/>
  <c r="G342" i="257"/>
  <c r="F342" i="257"/>
  <c r="E342" i="257"/>
  <c r="AG341" i="257"/>
  <c r="J341" i="257"/>
  <c r="AG340" i="257"/>
  <c r="J340" i="257"/>
  <c r="J338" i="257"/>
  <c r="AG339" i="257"/>
  <c r="J339" i="257"/>
  <c r="AG338" i="257"/>
  <c r="AF338" i="257"/>
  <c r="AE338" i="257"/>
  <c r="AD338" i="257"/>
  <c r="AC338" i="257"/>
  <c r="AB338" i="257"/>
  <c r="AA338" i="257"/>
  <c r="Z338" i="257"/>
  <c r="Y338" i="257"/>
  <c r="X338" i="257"/>
  <c r="W338" i="257"/>
  <c r="V338" i="257"/>
  <c r="U338" i="257"/>
  <c r="T338" i="257"/>
  <c r="S338" i="257"/>
  <c r="R338" i="257"/>
  <c r="Q338" i="257"/>
  <c r="P338" i="257"/>
  <c r="O338" i="257"/>
  <c r="N338" i="257"/>
  <c r="M338" i="257"/>
  <c r="L338" i="257"/>
  <c r="K338" i="257"/>
  <c r="I338" i="257"/>
  <c r="H338" i="257"/>
  <c r="G338" i="257"/>
  <c r="F338" i="257"/>
  <c r="E338" i="257"/>
  <c r="AG337" i="257"/>
  <c r="AG336" i="257"/>
  <c r="J337" i="257"/>
  <c r="AF336" i="257"/>
  <c r="AE336" i="257"/>
  <c r="AD336" i="257"/>
  <c r="AC336" i="257"/>
  <c r="AB336" i="257"/>
  <c r="AA336" i="257"/>
  <c r="Z336" i="257"/>
  <c r="Y336" i="257"/>
  <c r="X336" i="257"/>
  <c r="W336" i="257"/>
  <c r="V336" i="257"/>
  <c r="U336" i="257"/>
  <c r="T336" i="257"/>
  <c r="S336" i="257"/>
  <c r="R336" i="257"/>
  <c r="Q336" i="257"/>
  <c r="P336" i="257"/>
  <c r="O336" i="257"/>
  <c r="N336" i="257"/>
  <c r="M336" i="257"/>
  <c r="L336" i="257"/>
  <c r="K336" i="257"/>
  <c r="J336" i="257"/>
  <c r="I336" i="257"/>
  <c r="H336" i="257"/>
  <c r="G336" i="257"/>
  <c r="F336" i="257"/>
  <c r="E336" i="257"/>
  <c r="AG335" i="257"/>
  <c r="J335" i="257"/>
  <c r="AG334" i="257"/>
  <c r="J334" i="257"/>
  <c r="AG333" i="257"/>
  <c r="AG332" i="257"/>
  <c r="J333" i="257"/>
  <c r="AF332" i="257"/>
  <c r="AE332" i="257"/>
  <c r="AD332" i="257"/>
  <c r="AC332" i="257"/>
  <c r="AB332" i="257"/>
  <c r="AA332" i="257"/>
  <c r="Z332" i="257"/>
  <c r="Y332" i="257"/>
  <c r="X332" i="257"/>
  <c r="W332" i="257"/>
  <c r="V332" i="257"/>
  <c r="U332" i="257"/>
  <c r="T332" i="257"/>
  <c r="S332" i="257"/>
  <c r="R332" i="257"/>
  <c r="Q332" i="257"/>
  <c r="P332" i="257"/>
  <c r="O332" i="257"/>
  <c r="N332" i="257"/>
  <c r="M332" i="257"/>
  <c r="L332" i="257"/>
  <c r="K332" i="257"/>
  <c r="J332" i="257"/>
  <c r="I332" i="257"/>
  <c r="H332" i="257"/>
  <c r="G332" i="257"/>
  <c r="F332" i="257"/>
  <c r="E332" i="257"/>
  <c r="AG331" i="257"/>
  <c r="J331" i="257"/>
  <c r="AG330" i="257"/>
  <c r="J330" i="257"/>
  <c r="AG329" i="257"/>
  <c r="J329" i="257"/>
  <c r="AG328" i="257"/>
  <c r="J328" i="257"/>
  <c r="AG327" i="257"/>
  <c r="J327" i="257"/>
  <c r="AG326" i="257"/>
  <c r="J326" i="257"/>
  <c r="AG325" i="257"/>
  <c r="J325" i="257"/>
  <c r="AG324" i="257"/>
  <c r="J324" i="257"/>
  <c r="AG323" i="257"/>
  <c r="J323" i="257"/>
  <c r="AG322" i="257"/>
  <c r="J322" i="257"/>
  <c r="AG321" i="257"/>
  <c r="J321" i="257"/>
  <c r="AG320" i="257"/>
  <c r="J320" i="257"/>
  <c r="AG319" i="257"/>
  <c r="J319" i="257"/>
  <c r="AG318" i="257"/>
  <c r="AF318" i="257"/>
  <c r="AE318" i="257"/>
  <c r="AD318" i="257"/>
  <c r="AC318" i="257"/>
  <c r="AB318" i="257"/>
  <c r="AA318" i="257"/>
  <c r="Z318" i="257"/>
  <c r="Y318" i="257"/>
  <c r="X318" i="257"/>
  <c r="W318" i="257"/>
  <c r="V318" i="257"/>
  <c r="U318" i="257"/>
  <c r="T318" i="257"/>
  <c r="S318" i="257"/>
  <c r="R318" i="257"/>
  <c r="Q318" i="257"/>
  <c r="P318" i="257"/>
  <c r="O318" i="257"/>
  <c r="N318" i="257"/>
  <c r="M318" i="257"/>
  <c r="L318" i="257"/>
  <c r="K318" i="257"/>
  <c r="J318" i="257"/>
  <c r="I318" i="257"/>
  <c r="H318" i="257"/>
  <c r="G318" i="257"/>
  <c r="F318" i="257"/>
  <c r="E318" i="257"/>
  <c r="AG317" i="257"/>
  <c r="J317" i="257"/>
  <c r="AG316" i="257"/>
  <c r="J316" i="257"/>
  <c r="AG315" i="257"/>
  <c r="J315" i="257"/>
  <c r="AG314" i="257"/>
  <c r="AG313" i="257"/>
  <c r="J314" i="257"/>
  <c r="AF313" i="257"/>
  <c r="AE313" i="257"/>
  <c r="AE308" i="257"/>
  <c r="AE241" i="257"/>
  <c r="AD313" i="257"/>
  <c r="AC313" i="257"/>
  <c r="AB313" i="257"/>
  <c r="AA313" i="257"/>
  <c r="Z313" i="257"/>
  <c r="Y313" i="257"/>
  <c r="X313" i="257"/>
  <c r="W313" i="257"/>
  <c r="W308" i="257"/>
  <c r="W241" i="257"/>
  <c r="V313" i="257"/>
  <c r="U313" i="257"/>
  <c r="T313" i="257"/>
  <c r="S313" i="257"/>
  <c r="R313" i="257"/>
  <c r="Q313" i="257"/>
  <c r="P313" i="257"/>
  <c r="O313" i="257"/>
  <c r="O308" i="257"/>
  <c r="O241" i="257"/>
  <c r="N313" i="257"/>
  <c r="M313" i="257"/>
  <c r="L313" i="257"/>
  <c r="K313" i="257"/>
  <c r="J313" i="257"/>
  <c r="I313" i="257"/>
  <c r="H313" i="257"/>
  <c r="G313" i="257"/>
  <c r="G308" i="257"/>
  <c r="G241" i="257"/>
  <c r="F313" i="257"/>
  <c r="E313" i="257"/>
  <c r="AG312" i="257"/>
  <c r="J312" i="257"/>
  <c r="AG311" i="257"/>
  <c r="AF311" i="257"/>
  <c r="AE311" i="257"/>
  <c r="AD311" i="257"/>
  <c r="AC311" i="257"/>
  <c r="AB311" i="257"/>
  <c r="AA311" i="257"/>
  <c r="Z311" i="257"/>
  <c r="Y311" i="257"/>
  <c r="X311" i="257"/>
  <c r="W311" i="257"/>
  <c r="V311" i="257"/>
  <c r="U311" i="257"/>
  <c r="T311" i="257"/>
  <c r="S311" i="257"/>
  <c r="R311" i="257"/>
  <c r="Q311" i="257"/>
  <c r="P311" i="257"/>
  <c r="O311" i="257"/>
  <c r="N311" i="257"/>
  <c r="M311" i="257"/>
  <c r="L311" i="257"/>
  <c r="K311" i="257"/>
  <c r="J311" i="257"/>
  <c r="I311" i="257"/>
  <c r="H311" i="257"/>
  <c r="G311" i="257"/>
  <c r="F311" i="257"/>
  <c r="E311" i="257"/>
  <c r="AG310" i="257"/>
  <c r="J310" i="257"/>
  <c r="AG309" i="257"/>
  <c r="AF309" i="257"/>
  <c r="AF308" i="257"/>
  <c r="AE309" i="257"/>
  <c r="AD309" i="257"/>
  <c r="AD308" i="257"/>
  <c r="AD241" i="257"/>
  <c r="AC309" i="257"/>
  <c r="AB309" i="257"/>
  <c r="AB308" i="257"/>
  <c r="AA309" i="257"/>
  <c r="AA308" i="257"/>
  <c r="AA241" i="257"/>
  <c r="Z309" i="257"/>
  <c r="Z308" i="257"/>
  <c r="Z241" i="257"/>
  <c r="Y309" i="257"/>
  <c r="X309" i="257"/>
  <c r="X308" i="257"/>
  <c r="W309" i="257"/>
  <c r="V309" i="257"/>
  <c r="V308" i="257"/>
  <c r="V241" i="257"/>
  <c r="U309" i="257"/>
  <c r="T309" i="257"/>
  <c r="T308" i="257"/>
  <c r="S309" i="257"/>
  <c r="S308" i="257"/>
  <c r="S241" i="257"/>
  <c r="R309" i="257"/>
  <c r="R308" i="257"/>
  <c r="R241" i="257"/>
  <c r="Q309" i="257"/>
  <c r="P309" i="257"/>
  <c r="P308" i="257"/>
  <c r="O309" i="257"/>
  <c r="N309" i="257"/>
  <c r="N308" i="257"/>
  <c r="N241" i="257"/>
  <c r="M309" i="257"/>
  <c r="L309" i="257"/>
  <c r="L308" i="257"/>
  <c r="K309" i="257"/>
  <c r="K308" i="257"/>
  <c r="K241" i="257"/>
  <c r="J309" i="257"/>
  <c r="J308" i="257"/>
  <c r="I309" i="257"/>
  <c r="H309" i="257"/>
  <c r="H308" i="257"/>
  <c r="G309" i="257"/>
  <c r="F309" i="257"/>
  <c r="F308" i="257"/>
  <c r="F241" i="257"/>
  <c r="E309" i="257"/>
  <c r="E308" i="257"/>
  <c r="E241" i="257"/>
  <c r="AC308" i="257"/>
  <c r="Y308" i="257"/>
  <c r="U308" i="257"/>
  <c r="Q308" i="257"/>
  <c r="M308" i="257"/>
  <c r="I308" i="257"/>
  <c r="AG306" i="257"/>
  <c r="J306" i="257"/>
  <c r="AG305" i="257"/>
  <c r="J305" i="257"/>
  <c r="AG304" i="257"/>
  <c r="J304" i="257"/>
  <c r="AG303" i="257"/>
  <c r="J303" i="257"/>
  <c r="AG302" i="257"/>
  <c r="J302" i="257"/>
  <c r="AG301" i="257"/>
  <c r="J301" i="257"/>
  <c r="AG300" i="257"/>
  <c r="J300" i="257"/>
  <c r="AG299" i="257"/>
  <c r="J299" i="257"/>
  <c r="AG298" i="257"/>
  <c r="J298" i="257"/>
  <c r="AG297" i="257"/>
  <c r="J297" i="257"/>
  <c r="AG296" i="257"/>
  <c r="J296" i="257"/>
  <c r="AG295" i="257"/>
  <c r="J295" i="257"/>
  <c r="AG294" i="257"/>
  <c r="J294" i="257"/>
  <c r="AG293" i="257"/>
  <c r="J293" i="257"/>
  <c r="AG292" i="257"/>
  <c r="J292" i="257"/>
  <c r="AG291" i="257"/>
  <c r="J291" i="257"/>
  <c r="AG290" i="257"/>
  <c r="J290" i="257"/>
  <c r="AG289" i="257"/>
  <c r="AG288" i="257"/>
  <c r="J289" i="257"/>
  <c r="AF288" i="257"/>
  <c r="AE288" i="257"/>
  <c r="AD288" i="257"/>
  <c r="AC288" i="257"/>
  <c r="AB288" i="257"/>
  <c r="AA288" i="257"/>
  <c r="Z288" i="257"/>
  <c r="Y288" i="257"/>
  <c r="X288" i="257"/>
  <c r="W288" i="257"/>
  <c r="V288" i="257"/>
  <c r="U288" i="257"/>
  <c r="T288" i="257"/>
  <c r="S288" i="257"/>
  <c r="R288" i="257"/>
  <c r="Q288" i="257"/>
  <c r="P288" i="257"/>
  <c r="O288" i="257"/>
  <c r="N288" i="257"/>
  <c r="M288" i="257"/>
  <c r="L288" i="257"/>
  <c r="K288" i="257"/>
  <c r="J288" i="257"/>
  <c r="I288" i="257"/>
  <c r="H288" i="257"/>
  <c r="G288" i="257"/>
  <c r="F288" i="257"/>
  <c r="E288" i="257"/>
  <c r="AG287" i="257"/>
  <c r="J287" i="257"/>
  <c r="AG286" i="257"/>
  <c r="J286" i="257"/>
  <c r="AG285" i="257"/>
  <c r="J285" i="257"/>
  <c r="AG284" i="257"/>
  <c r="J284" i="257"/>
  <c r="AG283" i="257"/>
  <c r="J283" i="257"/>
  <c r="AG282" i="257"/>
  <c r="J282" i="257"/>
  <c r="AG281" i="257"/>
  <c r="J281" i="257"/>
  <c r="AG280" i="257"/>
  <c r="J280" i="257"/>
  <c r="AG279" i="257"/>
  <c r="J279" i="257"/>
  <c r="AG278" i="257"/>
  <c r="J278" i="257"/>
  <c r="AG277" i="257"/>
  <c r="J277" i="257"/>
  <c r="AG276" i="257"/>
  <c r="J276" i="257"/>
  <c r="AG275" i="257"/>
  <c r="J275" i="257"/>
  <c r="AG274" i="257"/>
  <c r="J274" i="257"/>
  <c r="AG273" i="257"/>
  <c r="J273" i="257"/>
  <c r="AG272" i="257"/>
  <c r="J272" i="257"/>
  <c r="AG271" i="257"/>
  <c r="J271" i="257"/>
  <c r="AG270" i="257"/>
  <c r="J270" i="257"/>
  <c r="AG269" i="257"/>
  <c r="J269" i="257"/>
  <c r="AG268" i="257"/>
  <c r="J268" i="257"/>
  <c r="AG267" i="257"/>
  <c r="J267" i="257"/>
  <c r="AG266" i="257"/>
  <c r="J266" i="257"/>
  <c r="AG265" i="257"/>
  <c r="J265" i="257"/>
  <c r="AG264" i="257"/>
  <c r="J264" i="257"/>
  <c r="AG263" i="257"/>
  <c r="J263" i="257"/>
  <c r="AG262" i="257"/>
  <c r="J262" i="257"/>
  <c r="AG261" i="257"/>
  <c r="J261" i="257"/>
  <c r="AG260" i="257"/>
  <c r="J260" i="257"/>
  <c r="AG259" i="257"/>
  <c r="J259" i="257"/>
  <c r="AG258" i="257"/>
  <c r="J258" i="257"/>
  <c r="AG257" i="257"/>
  <c r="J257" i="257"/>
  <c r="AG256" i="257"/>
  <c r="J256" i="257"/>
  <c r="AG255" i="257"/>
  <c r="J255" i="257"/>
  <c r="AG254" i="257"/>
  <c r="J254" i="257"/>
  <c r="AG253" i="257"/>
  <c r="J253" i="257"/>
  <c r="AG252" i="257"/>
  <c r="J252" i="257"/>
  <c r="AG251" i="257"/>
  <c r="J251" i="257"/>
  <c r="AG250" i="257"/>
  <c r="J250" i="257"/>
  <c r="AG249" i="257"/>
  <c r="J249" i="257"/>
  <c r="AG248" i="257"/>
  <c r="J248" i="257"/>
  <c r="AG247" i="257"/>
  <c r="J247" i="257"/>
  <c r="AG246" i="257"/>
  <c r="J246" i="257"/>
  <c r="AG245" i="257"/>
  <c r="AG244" i="257"/>
  <c r="J245" i="257"/>
  <c r="AF244" i="257"/>
  <c r="AE244" i="257"/>
  <c r="AD244" i="257"/>
  <c r="AC244" i="257"/>
  <c r="AB244" i="257"/>
  <c r="AA244" i="257"/>
  <c r="Z244" i="257"/>
  <c r="Y244" i="257"/>
  <c r="X244" i="257"/>
  <c r="W244" i="257"/>
  <c r="V244" i="257"/>
  <c r="U244" i="257"/>
  <c r="T244" i="257"/>
  <c r="S244" i="257"/>
  <c r="R244" i="257"/>
  <c r="Q244" i="257"/>
  <c r="P244" i="257"/>
  <c r="O244" i="257"/>
  <c r="N244" i="257"/>
  <c r="M244" i="257"/>
  <c r="L244" i="257"/>
  <c r="K244" i="257"/>
  <c r="J244" i="257"/>
  <c r="I244" i="257"/>
  <c r="H244" i="257"/>
  <c r="G244" i="257"/>
  <c r="F244" i="257"/>
  <c r="E244" i="257"/>
  <c r="AG243" i="257"/>
  <c r="AG242" i="257"/>
  <c r="AF242" i="257"/>
  <c r="AF241" i="257"/>
  <c r="AE242" i="257"/>
  <c r="AD242" i="257"/>
  <c r="AC242" i="257"/>
  <c r="AC241" i="257"/>
  <c r="AB242" i="257"/>
  <c r="AB241" i="257"/>
  <c r="AA242" i="257"/>
  <c r="Z242" i="257"/>
  <c r="Y242" i="257"/>
  <c r="Y241" i="257"/>
  <c r="X242" i="257"/>
  <c r="X241" i="257"/>
  <c r="W242" i="257"/>
  <c r="V242" i="257"/>
  <c r="U242" i="257"/>
  <c r="U241" i="257"/>
  <c r="T242" i="257"/>
  <c r="T241" i="257"/>
  <c r="S242" i="257"/>
  <c r="R242" i="257"/>
  <c r="Q242" i="257"/>
  <c r="Q241" i="257"/>
  <c r="P242" i="257"/>
  <c r="P241" i="257"/>
  <c r="O242" i="257"/>
  <c r="N242" i="257"/>
  <c r="M242" i="257"/>
  <c r="M241" i="257"/>
  <c r="L242" i="257"/>
  <c r="L241" i="257"/>
  <c r="K242" i="257"/>
  <c r="J242" i="257"/>
  <c r="I242" i="257"/>
  <c r="I241" i="257"/>
  <c r="H242" i="257"/>
  <c r="H241" i="257"/>
  <c r="G242" i="257"/>
  <c r="F242" i="257"/>
  <c r="E242" i="257"/>
  <c r="AG240" i="257"/>
  <c r="J240" i="257"/>
  <c r="AG239" i="257"/>
  <c r="J239" i="257"/>
  <c r="AG238" i="257"/>
  <c r="J238" i="257"/>
  <c r="AG237" i="257"/>
  <c r="J237" i="257"/>
  <c r="AG236" i="257"/>
  <c r="J236" i="257"/>
  <c r="AG235" i="257"/>
  <c r="J235" i="257"/>
  <c r="AG234" i="257"/>
  <c r="J234" i="257"/>
  <c r="AG233" i="257"/>
  <c r="J233" i="257"/>
  <c r="AG232" i="257"/>
  <c r="J232" i="257"/>
  <c r="AG231" i="257"/>
  <c r="J231" i="257"/>
  <c r="AG230" i="257"/>
  <c r="J230" i="257"/>
  <c r="AG229" i="257"/>
  <c r="J229" i="257"/>
  <c r="AG228" i="257"/>
  <c r="J228" i="257"/>
  <c r="AG227" i="257"/>
  <c r="J227" i="257"/>
  <c r="AG226" i="257"/>
  <c r="J226" i="257"/>
  <c r="AG225" i="257"/>
  <c r="J225" i="257"/>
  <c r="AG224" i="257"/>
  <c r="J224" i="257"/>
  <c r="AG223" i="257"/>
  <c r="J223" i="257"/>
  <c r="AG222" i="257"/>
  <c r="J222" i="257"/>
  <c r="AG221" i="257"/>
  <c r="J221" i="257"/>
  <c r="AG220" i="257"/>
  <c r="J220" i="257"/>
  <c r="AG219" i="257"/>
  <c r="J219" i="257"/>
  <c r="AG218" i="257"/>
  <c r="J218" i="257"/>
  <c r="AG217" i="257"/>
  <c r="J217" i="257"/>
  <c r="AG216" i="257"/>
  <c r="J216" i="257"/>
  <c r="AG215" i="257"/>
  <c r="J215" i="257"/>
  <c r="AG214" i="257"/>
  <c r="J214" i="257"/>
  <c r="AG213" i="257"/>
  <c r="J213" i="257"/>
  <c r="AG212" i="257"/>
  <c r="J212" i="257"/>
  <c r="AG211" i="257"/>
  <c r="J211" i="257"/>
  <c r="AG210" i="257"/>
  <c r="J210" i="257"/>
  <c r="AG209" i="257"/>
  <c r="AF209" i="257"/>
  <c r="AF192" i="257"/>
  <c r="AF191" i="257"/>
  <c r="AE209" i="257"/>
  <c r="AD209" i="257"/>
  <c r="AC209" i="257"/>
  <c r="AB209" i="257"/>
  <c r="AA209" i="257"/>
  <c r="Z209" i="257"/>
  <c r="Y209" i="257"/>
  <c r="X209" i="257"/>
  <c r="W209" i="257"/>
  <c r="V209" i="257"/>
  <c r="U209" i="257"/>
  <c r="T209" i="257"/>
  <c r="T192" i="257"/>
  <c r="T191" i="257"/>
  <c r="S209" i="257"/>
  <c r="R209" i="257"/>
  <c r="Q209" i="257"/>
  <c r="P209" i="257"/>
  <c r="P192" i="257"/>
  <c r="P191" i="257"/>
  <c r="O209" i="257"/>
  <c r="N209" i="257"/>
  <c r="M209" i="257"/>
  <c r="L209" i="257"/>
  <c r="K209" i="257"/>
  <c r="J209" i="257"/>
  <c r="I209" i="257"/>
  <c r="H209" i="257"/>
  <c r="G209" i="257"/>
  <c r="F209" i="257"/>
  <c r="E209" i="257"/>
  <c r="AG208" i="257"/>
  <c r="J208" i="257"/>
  <c r="AG207" i="257"/>
  <c r="J207" i="257"/>
  <c r="AG206" i="257"/>
  <c r="J206" i="257"/>
  <c r="AG205" i="257"/>
  <c r="J205" i="257"/>
  <c r="AG204" i="257"/>
  <c r="J204" i="257"/>
  <c r="AG203" i="257"/>
  <c r="J203" i="257"/>
  <c r="AG202" i="257"/>
  <c r="J202" i="257"/>
  <c r="AG201" i="257"/>
  <c r="J201" i="257"/>
  <c r="AG200" i="257"/>
  <c r="J200" i="257"/>
  <c r="AG199" i="257"/>
  <c r="J199" i="257"/>
  <c r="AG198" i="257"/>
  <c r="J198" i="257"/>
  <c r="AG197" i="257"/>
  <c r="J197" i="257"/>
  <c r="AG196" i="257"/>
  <c r="AF196" i="257"/>
  <c r="AE196" i="257"/>
  <c r="AD196" i="257"/>
  <c r="AC196" i="257"/>
  <c r="AB196" i="257"/>
  <c r="AA196" i="257"/>
  <c r="Z196" i="257"/>
  <c r="Y196" i="257"/>
  <c r="X196" i="257"/>
  <c r="W196" i="257"/>
  <c r="V196" i="257"/>
  <c r="U196" i="257"/>
  <c r="T196" i="257"/>
  <c r="S196" i="257"/>
  <c r="R196" i="257"/>
  <c r="Q196" i="257"/>
  <c r="P196" i="257"/>
  <c r="O196" i="257"/>
  <c r="N196" i="257"/>
  <c r="M196" i="257"/>
  <c r="L196" i="257"/>
  <c r="K196" i="257"/>
  <c r="J196" i="257"/>
  <c r="I196" i="257"/>
  <c r="H196" i="257"/>
  <c r="G196" i="257"/>
  <c r="F196" i="257"/>
  <c r="E196" i="257"/>
  <c r="AG194" i="257"/>
  <c r="J194" i="257"/>
  <c r="AG193" i="257"/>
  <c r="AG192" i="257"/>
  <c r="AF193" i="257"/>
  <c r="AE193" i="257"/>
  <c r="AE192" i="257"/>
  <c r="AE191" i="257"/>
  <c r="AE443" i="257"/>
  <c r="AD193" i="257"/>
  <c r="AC193" i="257"/>
  <c r="AC192" i="257"/>
  <c r="AB193" i="257"/>
  <c r="AA193" i="257"/>
  <c r="AA192" i="257"/>
  <c r="Z193" i="257"/>
  <c r="Y193" i="257"/>
  <c r="Y192" i="257"/>
  <c r="X193" i="257"/>
  <c r="W193" i="257"/>
  <c r="W192" i="257"/>
  <c r="V193" i="257"/>
  <c r="V192" i="257"/>
  <c r="V191" i="257"/>
  <c r="U193" i="257"/>
  <c r="U192" i="257"/>
  <c r="T193" i="257"/>
  <c r="S193" i="257"/>
  <c r="S192" i="257"/>
  <c r="S191" i="257"/>
  <c r="R193" i="257"/>
  <c r="R192" i="257"/>
  <c r="R191" i="257"/>
  <c r="Q193" i="257"/>
  <c r="Q192" i="257"/>
  <c r="P193" i="257"/>
  <c r="O193" i="257"/>
  <c r="O192" i="257"/>
  <c r="O191" i="257"/>
  <c r="O443" i="257"/>
  <c r="N193" i="257"/>
  <c r="M193" i="257"/>
  <c r="M192" i="257"/>
  <c r="L193" i="257"/>
  <c r="L192" i="257"/>
  <c r="L191" i="257"/>
  <c r="K193" i="257"/>
  <c r="K192" i="257"/>
  <c r="J193" i="257"/>
  <c r="J192" i="257"/>
  <c r="I193" i="257"/>
  <c r="I192" i="257"/>
  <c r="H193" i="257"/>
  <c r="G193" i="257"/>
  <c r="G192" i="257"/>
  <c r="G191" i="257"/>
  <c r="G443" i="257"/>
  <c r="F193" i="257"/>
  <c r="E193" i="257"/>
  <c r="E192" i="257"/>
  <c r="AD192" i="257"/>
  <c r="AD191" i="257"/>
  <c r="AB192" i="257"/>
  <c r="AB191" i="257"/>
  <c r="Z192" i="257"/>
  <c r="Z191" i="257"/>
  <c r="X192" i="257"/>
  <c r="X191" i="257"/>
  <c r="N192" i="257"/>
  <c r="H192" i="257"/>
  <c r="H191" i="257"/>
  <c r="F192" i="257"/>
  <c r="AG190" i="257"/>
  <c r="J190" i="257"/>
  <c r="AG189" i="257"/>
  <c r="J189" i="257"/>
  <c r="AG188" i="257"/>
  <c r="J188" i="257"/>
  <c r="AG187" i="257"/>
  <c r="J187" i="257"/>
  <c r="AG186" i="257"/>
  <c r="J186" i="257"/>
  <c r="AG185" i="257"/>
  <c r="J185" i="257"/>
  <c r="AG184" i="257"/>
  <c r="J184" i="257"/>
  <c r="AG183" i="257"/>
  <c r="J183" i="257"/>
  <c r="AG182" i="257"/>
  <c r="J182" i="257"/>
  <c r="AG181" i="257"/>
  <c r="J181" i="257"/>
  <c r="AG180" i="257"/>
  <c r="J180" i="257"/>
  <c r="AG179" i="257"/>
  <c r="J179" i="257"/>
  <c r="AG178" i="257"/>
  <c r="J178" i="257"/>
  <c r="J176" i="257"/>
  <c r="AG177" i="257"/>
  <c r="J177" i="257"/>
  <c r="AG176" i="257"/>
  <c r="AF176" i="257"/>
  <c r="AE176" i="257"/>
  <c r="AD176" i="257"/>
  <c r="AC176" i="257"/>
  <c r="AB176" i="257"/>
  <c r="AA176" i="257"/>
  <c r="Z176" i="257"/>
  <c r="Y176" i="257"/>
  <c r="X176" i="257"/>
  <c r="W176" i="257"/>
  <c r="V176" i="257"/>
  <c r="U176" i="257"/>
  <c r="T176" i="257"/>
  <c r="S176" i="257"/>
  <c r="R176" i="257"/>
  <c r="Q176" i="257"/>
  <c r="P176" i="257"/>
  <c r="O176" i="257"/>
  <c r="N176" i="257"/>
  <c r="M176" i="257"/>
  <c r="L176" i="257"/>
  <c r="K176" i="257"/>
  <c r="I176" i="257"/>
  <c r="H176" i="257"/>
  <c r="G176" i="257"/>
  <c r="F176" i="257"/>
  <c r="E176" i="257"/>
  <c r="AG175" i="257"/>
  <c r="AG174" i="257"/>
  <c r="J175" i="257"/>
  <c r="AF174" i="257"/>
  <c r="AE174" i="257"/>
  <c r="AD174" i="257"/>
  <c r="AC174" i="257"/>
  <c r="AB174" i="257"/>
  <c r="AA174" i="257"/>
  <c r="Z174" i="257"/>
  <c r="Y174" i="257"/>
  <c r="X174" i="257"/>
  <c r="W174" i="257"/>
  <c r="V174" i="257"/>
  <c r="U174" i="257"/>
  <c r="T174" i="257"/>
  <c r="S174" i="257"/>
  <c r="R174" i="257"/>
  <c r="Q174" i="257"/>
  <c r="P174" i="257"/>
  <c r="O174" i="257"/>
  <c r="N174" i="257"/>
  <c r="M174" i="257"/>
  <c r="L174" i="257"/>
  <c r="K174" i="257"/>
  <c r="J174" i="257"/>
  <c r="I174" i="257"/>
  <c r="H174" i="257"/>
  <c r="G174" i="257"/>
  <c r="F174" i="257"/>
  <c r="E174" i="257"/>
  <c r="AG173" i="257"/>
  <c r="J173" i="257"/>
  <c r="AG172" i="257"/>
  <c r="J172" i="257"/>
  <c r="AG171" i="257"/>
  <c r="J171" i="257"/>
  <c r="J169" i="257"/>
  <c r="AG170" i="257"/>
  <c r="J170" i="257"/>
  <c r="AG169" i="257"/>
  <c r="AF169" i="257"/>
  <c r="AE169" i="257"/>
  <c r="AD169" i="257"/>
  <c r="AC169" i="257"/>
  <c r="AB169" i="257"/>
  <c r="AA169" i="257"/>
  <c r="Z169" i="257"/>
  <c r="Y169" i="257"/>
  <c r="X169" i="257"/>
  <c r="W169" i="257"/>
  <c r="V169" i="257"/>
  <c r="U169" i="257"/>
  <c r="T169" i="257"/>
  <c r="S169" i="257"/>
  <c r="R169" i="257"/>
  <c r="Q169" i="257"/>
  <c r="P169" i="257"/>
  <c r="O169" i="257"/>
  <c r="N169" i="257"/>
  <c r="M169" i="257"/>
  <c r="L169" i="257"/>
  <c r="K169" i="257"/>
  <c r="I169" i="257"/>
  <c r="H169" i="257"/>
  <c r="G169" i="257"/>
  <c r="F169" i="257"/>
  <c r="E169" i="257"/>
  <c r="AG168" i="257"/>
  <c r="J168" i="257"/>
  <c r="AG167" i="257"/>
  <c r="J167" i="257"/>
  <c r="AG166" i="257"/>
  <c r="AF166" i="257"/>
  <c r="AE166" i="257"/>
  <c r="AD166" i="257"/>
  <c r="AC166" i="257"/>
  <c r="AB166" i="257"/>
  <c r="AA166" i="257"/>
  <c r="Z166" i="257"/>
  <c r="Y166" i="257"/>
  <c r="X166" i="257"/>
  <c r="W166" i="257"/>
  <c r="V166" i="257"/>
  <c r="U166" i="257"/>
  <c r="T166" i="257"/>
  <c r="S166" i="257"/>
  <c r="R166" i="257"/>
  <c r="Q166" i="257"/>
  <c r="P166" i="257"/>
  <c r="O166" i="257"/>
  <c r="N166" i="257"/>
  <c r="M166" i="257"/>
  <c r="L166" i="257"/>
  <c r="K166" i="257"/>
  <c r="J166" i="257"/>
  <c r="I166" i="257"/>
  <c r="H166" i="257"/>
  <c r="G166" i="257"/>
  <c r="F166" i="257"/>
  <c r="E166" i="257"/>
  <c r="AG165" i="257"/>
  <c r="J165" i="257"/>
  <c r="AG164" i="257"/>
  <c r="AG163" i="257"/>
  <c r="J164" i="257"/>
  <c r="AF163" i="257"/>
  <c r="AE163" i="257"/>
  <c r="AD163" i="257"/>
  <c r="AC163" i="257"/>
  <c r="AB163" i="257"/>
  <c r="AA163" i="257"/>
  <c r="Z163" i="257"/>
  <c r="Y163" i="257"/>
  <c r="X163" i="257"/>
  <c r="W163" i="257"/>
  <c r="V163" i="257"/>
  <c r="U163" i="257"/>
  <c r="T163" i="257"/>
  <c r="S163" i="257"/>
  <c r="R163" i="257"/>
  <c r="Q163" i="257"/>
  <c r="P163" i="257"/>
  <c r="O163" i="257"/>
  <c r="N163" i="257"/>
  <c r="M163" i="257"/>
  <c r="L163" i="257"/>
  <c r="K163" i="257"/>
  <c r="J163" i="257"/>
  <c r="I163" i="257"/>
  <c r="H163" i="257"/>
  <c r="G163" i="257"/>
  <c r="F163" i="257"/>
  <c r="E163" i="257"/>
  <c r="AG162" i="257"/>
  <c r="J162" i="257"/>
  <c r="AG161" i="257"/>
  <c r="AG160" i="257"/>
  <c r="AG159" i="257"/>
  <c r="J159" i="257"/>
  <c r="AG157" i="257"/>
  <c r="J157" i="257"/>
  <c r="AG156" i="257"/>
  <c r="J156" i="257"/>
  <c r="AG155" i="257"/>
  <c r="J155" i="257"/>
  <c r="AG154" i="257"/>
  <c r="J154" i="257"/>
  <c r="AG153" i="257"/>
  <c r="J153" i="257"/>
  <c r="AG152" i="257"/>
  <c r="J152" i="257"/>
  <c r="AG151" i="257"/>
  <c r="J151" i="257"/>
  <c r="AG150" i="257"/>
  <c r="J150" i="257"/>
  <c r="AG149" i="257"/>
  <c r="J149" i="257"/>
  <c r="AG148" i="257"/>
  <c r="J148" i="257"/>
  <c r="AG147" i="257"/>
  <c r="J147" i="257"/>
  <c r="AG146" i="257"/>
  <c r="J146" i="257"/>
  <c r="AG145" i="257"/>
  <c r="J145" i="257"/>
  <c r="AG144" i="257"/>
  <c r="J144" i="257"/>
  <c r="AG143" i="257"/>
  <c r="J143" i="257"/>
  <c r="AG142" i="257"/>
  <c r="J142" i="257"/>
  <c r="AG141" i="257"/>
  <c r="J141" i="257"/>
  <c r="AG140" i="257"/>
  <c r="J140" i="257"/>
  <c r="AG139" i="257"/>
  <c r="J139" i="257"/>
  <c r="AG138" i="257"/>
  <c r="J138" i="257"/>
  <c r="AG137" i="257"/>
  <c r="J137" i="257"/>
  <c r="AG136" i="257"/>
  <c r="J136" i="257"/>
  <c r="AG135" i="257"/>
  <c r="J135" i="257"/>
  <c r="AG134" i="257"/>
  <c r="J134" i="257"/>
  <c r="AG133" i="257"/>
  <c r="J133" i="257"/>
  <c r="AG132" i="257"/>
  <c r="J132" i="257"/>
  <c r="AG131" i="257"/>
  <c r="J131" i="257"/>
  <c r="AG130" i="257"/>
  <c r="J130" i="257"/>
  <c r="AG129" i="257"/>
  <c r="J129" i="257"/>
  <c r="AG128" i="257"/>
  <c r="J128" i="257"/>
  <c r="AG127" i="257"/>
  <c r="J127" i="257"/>
  <c r="AG126" i="257"/>
  <c r="J126" i="257"/>
  <c r="AG125" i="257"/>
  <c r="J125" i="257"/>
  <c r="AG124" i="257"/>
  <c r="J124" i="257"/>
  <c r="AG123" i="257"/>
  <c r="J123" i="257"/>
  <c r="AG122" i="257"/>
  <c r="J122" i="257"/>
  <c r="AG121" i="257"/>
  <c r="J121" i="257"/>
  <c r="AG120" i="257"/>
  <c r="J120" i="257"/>
  <c r="AG119" i="257"/>
  <c r="J119" i="257"/>
  <c r="AG118" i="257"/>
  <c r="J118" i="257"/>
  <c r="AG117" i="257"/>
  <c r="J117" i="257"/>
  <c r="AG116" i="257"/>
  <c r="J116" i="257"/>
  <c r="AG115" i="257"/>
  <c r="J115" i="257"/>
  <c r="AG114" i="257"/>
  <c r="J114" i="257"/>
  <c r="AG113" i="257"/>
  <c r="J113" i="257"/>
  <c r="AG112" i="257"/>
  <c r="J112" i="257"/>
  <c r="AG111" i="257"/>
  <c r="J111" i="257"/>
  <c r="AG110" i="257"/>
  <c r="J110" i="257"/>
  <c r="AG109" i="257"/>
  <c r="J109" i="257"/>
  <c r="AG108" i="257"/>
  <c r="J108" i="257"/>
  <c r="AG107" i="257"/>
  <c r="J107" i="257"/>
  <c r="AG106" i="257"/>
  <c r="J106" i="257"/>
  <c r="AG105" i="257"/>
  <c r="J105" i="257"/>
  <c r="AG104" i="257"/>
  <c r="J104" i="257"/>
  <c r="AG103" i="257"/>
  <c r="J103" i="257"/>
  <c r="AG102" i="257"/>
  <c r="J102" i="257"/>
  <c r="AG101" i="257"/>
  <c r="J101" i="257"/>
  <c r="AG100" i="257"/>
  <c r="J100" i="257"/>
  <c r="AG99" i="257"/>
  <c r="J99" i="257"/>
  <c r="AG98" i="257"/>
  <c r="J98" i="257"/>
  <c r="AG97" i="257"/>
  <c r="J97" i="257"/>
  <c r="AG96" i="257"/>
  <c r="J96" i="257"/>
  <c r="AG95" i="257"/>
  <c r="J95" i="257"/>
  <c r="AG94" i="257"/>
  <c r="J94" i="257"/>
  <c r="AG93" i="257"/>
  <c r="J93" i="257"/>
  <c r="AG92" i="257"/>
  <c r="J92" i="257"/>
  <c r="AG91" i="257"/>
  <c r="J91" i="257"/>
  <c r="AG90" i="257"/>
  <c r="J90" i="257"/>
  <c r="AG89" i="257"/>
  <c r="J89" i="257"/>
  <c r="AG88" i="257"/>
  <c r="J88" i="257"/>
  <c r="AG87" i="257"/>
  <c r="J87" i="257"/>
  <c r="AG86" i="257"/>
  <c r="J86" i="257"/>
  <c r="AG85" i="257"/>
  <c r="J85" i="257"/>
  <c r="AG84" i="257"/>
  <c r="J84" i="257"/>
  <c r="AG83" i="257"/>
  <c r="J83" i="257"/>
  <c r="AG82" i="257"/>
  <c r="J82" i="257"/>
  <c r="AG81" i="257"/>
  <c r="J81" i="257"/>
  <c r="AG80" i="257"/>
  <c r="J80" i="257"/>
  <c r="AG79" i="257"/>
  <c r="J79" i="257"/>
  <c r="AG78" i="257"/>
  <c r="J78" i="257"/>
  <c r="AG77" i="257"/>
  <c r="J77" i="257"/>
  <c r="AG76" i="257"/>
  <c r="J76" i="257"/>
  <c r="AG75" i="257"/>
  <c r="J75" i="257"/>
  <c r="AG74" i="257"/>
  <c r="J74" i="257"/>
  <c r="AG73" i="257"/>
  <c r="J73" i="257"/>
  <c r="AG72" i="257"/>
  <c r="J72" i="257"/>
  <c r="AG71" i="257"/>
  <c r="J71" i="257"/>
  <c r="AG70" i="257"/>
  <c r="J70" i="257"/>
  <c r="AG69" i="257"/>
  <c r="J69" i="257"/>
  <c r="AG68" i="257"/>
  <c r="J68" i="257"/>
  <c r="AG67" i="257"/>
  <c r="J67" i="257"/>
  <c r="AG66" i="257"/>
  <c r="J66" i="257"/>
  <c r="AG65" i="257"/>
  <c r="J65" i="257"/>
  <c r="AG64" i="257"/>
  <c r="J64" i="257"/>
  <c r="AG63" i="257"/>
  <c r="J63" i="257"/>
  <c r="AG62" i="257"/>
  <c r="J62" i="257"/>
  <c r="AG61" i="257"/>
  <c r="J61" i="257"/>
  <c r="AG60" i="257"/>
  <c r="J60" i="257"/>
  <c r="AG59" i="257"/>
  <c r="J59" i="257"/>
  <c r="AG58" i="257"/>
  <c r="J58" i="257"/>
  <c r="AG57" i="257"/>
  <c r="J57" i="257"/>
  <c r="AG56" i="257"/>
  <c r="J56" i="257"/>
  <c r="AG55" i="257"/>
  <c r="J55" i="257"/>
  <c r="AG54" i="257"/>
  <c r="J54" i="257"/>
  <c r="AG53" i="257"/>
  <c r="AF53" i="257"/>
  <c r="AE53" i="257"/>
  <c r="AD53" i="257"/>
  <c r="AC53" i="257"/>
  <c r="AB53" i="257"/>
  <c r="AA53" i="257"/>
  <c r="Z53" i="257"/>
  <c r="Y53" i="257"/>
  <c r="X53" i="257"/>
  <c r="W53" i="257"/>
  <c r="V53" i="257"/>
  <c r="U53" i="257"/>
  <c r="T53" i="257"/>
  <c r="S53" i="257"/>
  <c r="R53" i="257"/>
  <c r="Q53" i="257"/>
  <c r="P53" i="257"/>
  <c r="O53" i="257"/>
  <c r="N53" i="257"/>
  <c r="M53" i="257"/>
  <c r="L53" i="257"/>
  <c r="K53" i="257"/>
  <c r="J53" i="257"/>
  <c r="I53" i="257"/>
  <c r="H53" i="257"/>
  <c r="G53" i="257"/>
  <c r="F53" i="257"/>
  <c r="E53" i="257"/>
  <c r="AG52" i="257"/>
  <c r="J52" i="257"/>
  <c r="AG51" i="257"/>
  <c r="AG50" i="257"/>
  <c r="J51" i="257"/>
  <c r="AF50" i="257"/>
  <c r="AE50" i="257"/>
  <c r="AD50" i="257"/>
  <c r="AC50" i="257"/>
  <c r="AB50" i="257"/>
  <c r="AA50" i="257"/>
  <c r="Z50" i="257"/>
  <c r="Y50" i="257"/>
  <c r="X50" i="257"/>
  <c r="W50" i="257"/>
  <c r="V50" i="257"/>
  <c r="U50" i="257"/>
  <c r="T50" i="257"/>
  <c r="S50" i="257"/>
  <c r="R50" i="257"/>
  <c r="Q50" i="257"/>
  <c r="P50" i="257"/>
  <c r="O50" i="257"/>
  <c r="N50" i="257"/>
  <c r="M50" i="257"/>
  <c r="L50" i="257"/>
  <c r="K50" i="257"/>
  <c r="J50" i="257"/>
  <c r="I50" i="257"/>
  <c r="H50" i="257"/>
  <c r="G50" i="257"/>
  <c r="F50" i="257"/>
  <c r="E50" i="257"/>
  <c r="AG49" i="257"/>
  <c r="J49" i="257"/>
  <c r="AG48" i="257"/>
  <c r="J48" i="257"/>
  <c r="AG47" i="257"/>
  <c r="J47" i="257"/>
  <c r="AG46" i="257"/>
  <c r="AF46" i="257"/>
  <c r="AE46" i="257"/>
  <c r="AD46" i="257"/>
  <c r="AC46" i="257"/>
  <c r="AB46" i="257"/>
  <c r="AA46" i="257"/>
  <c r="Z46" i="257"/>
  <c r="Y46" i="257"/>
  <c r="X46" i="257"/>
  <c r="W46" i="257"/>
  <c r="V46" i="257"/>
  <c r="U46" i="257"/>
  <c r="T46" i="257"/>
  <c r="S46" i="257"/>
  <c r="R46" i="257"/>
  <c r="Q46" i="257"/>
  <c r="P46" i="257"/>
  <c r="O46" i="257"/>
  <c r="N46" i="257"/>
  <c r="M46" i="257"/>
  <c r="L46" i="257"/>
  <c r="K46" i="257"/>
  <c r="J46" i="257"/>
  <c r="I46" i="257"/>
  <c r="H46" i="257"/>
  <c r="G46" i="257"/>
  <c r="F46" i="257"/>
  <c r="E46" i="257"/>
  <c r="AG45" i="257"/>
  <c r="J45" i="257"/>
  <c r="AG44" i="257"/>
  <c r="J44" i="257"/>
  <c r="AG43" i="257"/>
  <c r="J43" i="257"/>
  <c r="AG42" i="257"/>
  <c r="J42" i="257"/>
  <c r="AG41" i="257"/>
  <c r="J41" i="257"/>
  <c r="AG40" i="257"/>
  <c r="AG39" i="257"/>
  <c r="J40" i="257"/>
  <c r="AF39" i="257"/>
  <c r="AE39" i="257"/>
  <c r="AD39" i="257"/>
  <c r="AC39" i="257"/>
  <c r="AB39" i="257"/>
  <c r="AA39" i="257"/>
  <c r="Z39" i="257"/>
  <c r="Y39" i="257"/>
  <c r="X39" i="257"/>
  <c r="W39" i="257"/>
  <c r="V39" i="257"/>
  <c r="U39" i="257"/>
  <c r="T39" i="257"/>
  <c r="S39" i="257"/>
  <c r="R39" i="257"/>
  <c r="Q39" i="257"/>
  <c r="P39" i="257"/>
  <c r="O39" i="257"/>
  <c r="N39" i="257"/>
  <c r="M39" i="257"/>
  <c r="L39" i="257"/>
  <c r="K39" i="257"/>
  <c r="J39" i="257"/>
  <c r="I39" i="257"/>
  <c r="H39" i="257"/>
  <c r="G39" i="257"/>
  <c r="F39" i="257"/>
  <c r="E39" i="257"/>
  <c r="AG38" i="257"/>
  <c r="AG37" i="257"/>
  <c r="J37" i="257"/>
  <c r="AG36" i="257"/>
  <c r="J36" i="257"/>
  <c r="AG35" i="257"/>
  <c r="J35" i="257"/>
  <c r="AG34" i="257"/>
  <c r="J34" i="257"/>
  <c r="AG33" i="257"/>
  <c r="J33" i="257"/>
  <c r="AG32" i="257"/>
  <c r="J32" i="257"/>
  <c r="AG31" i="257"/>
  <c r="J31" i="257"/>
  <c r="AG30" i="257"/>
  <c r="J30" i="257"/>
  <c r="AG29" i="257"/>
  <c r="J29" i="257"/>
  <c r="AG28" i="257"/>
  <c r="AG27" i="257"/>
  <c r="J28" i="257"/>
  <c r="AF27" i="257"/>
  <c r="AE27" i="257"/>
  <c r="AD27" i="257"/>
  <c r="AC27" i="257"/>
  <c r="AB27" i="257"/>
  <c r="AA27" i="257"/>
  <c r="Z27" i="257"/>
  <c r="Y27" i="257"/>
  <c r="X27" i="257"/>
  <c r="W27" i="257"/>
  <c r="V27" i="257"/>
  <c r="U27" i="257"/>
  <c r="T27" i="257"/>
  <c r="S27" i="257"/>
  <c r="R27" i="257"/>
  <c r="Q27" i="257"/>
  <c r="P27" i="257"/>
  <c r="O27" i="257"/>
  <c r="N27" i="257"/>
  <c r="M27" i="257"/>
  <c r="L27" i="257"/>
  <c r="K27" i="257"/>
  <c r="J27" i="257"/>
  <c r="I27" i="257"/>
  <c r="H27" i="257"/>
  <c r="G27" i="257"/>
  <c r="F27" i="257"/>
  <c r="E27" i="257"/>
  <c r="AG26" i="257"/>
  <c r="J26" i="257"/>
  <c r="AG25" i="257"/>
  <c r="J25" i="257"/>
  <c r="AG24" i="257"/>
  <c r="J24" i="257"/>
  <c r="AG23" i="257"/>
  <c r="J23" i="257"/>
  <c r="AG22" i="257"/>
  <c r="J22" i="257"/>
  <c r="J20" i="257"/>
  <c r="AG21" i="257"/>
  <c r="AG20" i="257"/>
  <c r="J21" i="257"/>
  <c r="AF20" i="257"/>
  <c r="AE20" i="257"/>
  <c r="AD20" i="257"/>
  <c r="AC20" i="257"/>
  <c r="AB20" i="257"/>
  <c r="AA20" i="257"/>
  <c r="Z20" i="257"/>
  <c r="Y20" i="257"/>
  <c r="X20" i="257"/>
  <c r="W20" i="257"/>
  <c r="V20" i="257"/>
  <c r="U20" i="257"/>
  <c r="T20" i="257"/>
  <c r="S20" i="257"/>
  <c r="S10" i="257"/>
  <c r="S9" i="257"/>
  <c r="R20" i="257"/>
  <c r="Q20" i="257"/>
  <c r="P20" i="257"/>
  <c r="O20" i="257"/>
  <c r="N20" i="257"/>
  <c r="M20" i="257"/>
  <c r="L20" i="257"/>
  <c r="K20" i="257"/>
  <c r="K10" i="257"/>
  <c r="K9" i="257"/>
  <c r="I20" i="257"/>
  <c r="H20" i="257"/>
  <c r="G20" i="257"/>
  <c r="G10" i="257"/>
  <c r="G9" i="257"/>
  <c r="F20" i="257"/>
  <c r="E20" i="257"/>
  <c r="AG19" i="257"/>
  <c r="J19" i="257"/>
  <c r="AG18" i="257"/>
  <c r="J18" i="257"/>
  <c r="AG17" i="257"/>
  <c r="J17" i="257"/>
  <c r="AG16" i="257"/>
  <c r="J16" i="257"/>
  <c r="AG15" i="257"/>
  <c r="J15" i="257"/>
  <c r="J13" i="257"/>
  <c r="AG14" i="257"/>
  <c r="J14" i="257"/>
  <c r="AG13" i="257"/>
  <c r="AF13" i="257"/>
  <c r="AE13" i="257"/>
  <c r="AD13" i="257"/>
  <c r="AC13" i="257"/>
  <c r="AB13" i="257"/>
  <c r="AA13" i="257"/>
  <c r="Z13" i="257"/>
  <c r="Y13" i="257"/>
  <c r="X13" i="257"/>
  <c r="X10" i="257"/>
  <c r="X9" i="257"/>
  <c r="W13" i="257"/>
  <c r="V13" i="257"/>
  <c r="V10" i="257"/>
  <c r="V9" i="257"/>
  <c r="V443" i="257"/>
  <c r="U13" i="257"/>
  <c r="T13" i="257"/>
  <c r="S13" i="257"/>
  <c r="R13" i="257"/>
  <c r="Q13" i="257"/>
  <c r="P13" i="257"/>
  <c r="O13" i="257"/>
  <c r="N13" i="257"/>
  <c r="M13" i="257"/>
  <c r="L13" i="257"/>
  <c r="K13" i="257"/>
  <c r="I13" i="257"/>
  <c r="H13" i="257"/>
  <c r="G13" i="257"/>
  <c r="F13" i="257"/>
  <c r="E13" i="257"/>
  <c r="AG12" i="257"/>
  <c r="AG11" i="257"/>
  <c r="AG10" i="257"/>
  <c r="AG9" i="257"/>
  <c r="J12" i="257"/>
  <c r="AF11" i="257"/>
  <c r="AE11" i="257"/>
  <c r="AE10" i="257"/>
  <c r="AE9" i="257"/>
  <c r="AD11" i="257"/>
  <c r="AD10" i="257"/>
  <c r="AD9" i="257"/>
  <c r="AC11" i="257"/>
  <c r="AC10" i="257"/>
  <c r="AC9" i="257"/>
  <c r="AB11" i="257"/>
  <c r="AB10" i="257"/>
  <c r="AB9" i="257"/>
  <c r="AA11" i="257"/>
  <c r="AA10" i="257"/>
  <c r="AA9" i="257"/>
  <c r="Z11" i="257"/>
  <c r="Y11" i="257"/>
  <c r="Y10" i="257"/>
  <c r="X11" i="257"/>
  <c r="W11" i="257"/>
  <c r="W10" i="257"/>
  <c r="W9" i="257"/>
  <c r="V11" i="257"/>
  <c r="U11" i="257"/>
  <c r="U10" i="257"/>
  <c r="U9" i="257"/>
  <c r="T11" i="257"/>
  <c r="T10" i="257"/>
  <c r="T9" i="257"/>
  <c r="S11" i="257"/>
  <c r="R11" i="257"/>
  <c r="R10" i="257"/>
  <c r="R9" i="257"/>
  <c r="Q11" i="257"/>
  <c r="Q10" i="257"/>
  <c r="P11" i="257"/>
  <c r="O11" i="257"/>
  <c r="O10" i="257"/>
  <c r="O9" i="257"/>
  <c r="N11" i="257"/>
  <c r="N10" i="257"/>
  <c r="N9" i="257"/>
  <c r="M11" i="257"/>
  <c r="M10" i="257"/>
  <c r="M9" i="257"/>
  <c r="L11" i="257"/>
  <c r="L10" i="257"/>
  <c r="L9" i="257"/>
  <c r="K11" i="257"/>
  <c r="J11" i="257"/>
  <c r="J10" i="257"/>
  <c r="J9" i="257"/>
  <c r="I11" i="257"/>
  <c r="I10" i="257"/>
  <c r="I9" i="257"/>
  <c r="H11" i="257"/>
  <c r="H10" i="257"/>
  <c r="H9" i="257"/>
  <c r="G11" i="257"/>
  <c r="F11" i="257"/>
  <c r="F10" i="257"/>
  <c r="F9" i="257"/>
  <c r="E11" i="257"/>
  <c r="E10" i="257"/>
  <c r="E9" i="257"/>
  <c r="AF10" i="257"/>
  <c r="AF9" i="257"/>
  <c r="Z10" i="257"/>
  <c r="Z9" i="257"/>
  <c r="Z443" i="257"/>
  <c r="P10" i="257"/>
  <c r="P9" i="257"/>
  <c r="Y9" i="257"/>
  <c r="Q9" i="257"/>
  <c r="AG8" i="257"/>
  <c r="AG7" i="257"/>
  <c r="J8" i="257"/>
  <c r="AF7" i="257"/>
  <c r="AE7" i="257"/>
  <c r="AD7" i="257"/>
  <c r="AD4" i="257"/>
  <c r="AD443" i="257"/>
  <c r="AC7" i="257"/>
  <c r="AB7" i="257"/>
  <c r="AA7" i="257"/>
  <c r="Z7" i="257"/>
  <c r="Y7" i="257"/>
  <c r="X7" i="257"/>
  <c r="W7" i="257"/>
  <c r="V7" i="257"/>
  <c r="U7" i="257"/>
  <c r="T7" i="257"/>
  <c r="S7" i="257"/>
  <c r="R7" i="257"/>
  <c r="Q7" i="257"/>
  <c r="P7" i="257"/>
  <c r="O7" i="257"/>
  <c r="N7" i="257"/>
  <c r="M7" i="257"/>
  <c r="L7" i="257"/>
  <c r="K7" i="257"/>
  <c r="J7" i="257"/>
  <c r="I7" i="257"/>
  <c r="H7" i="257"/>
  <c r="G7" i="257"/>
  <c r="F7" i="257"/>
  <c r="F4" i="257"/>
  <c r="E7" i="257"/>
  <c r="AG6" i="257"/>
  <c r="J6" i="257"/>
  <c r="AG5" i="257"/>
  <c r="AG4" i="257"/>
  <c r="AF5" i="257"/>
  <c r="AF4" i="257"/>
  <c r="AE5" i="257"/>
  <c r="AE4" i="257"/>
  <c r="AD5" i="257"/>
  <c r="AC5" i="257"/>
  <c r="AC4" i="257"/>
  <c r="AB5" i="257"/>
  <c r="AA5" i="257"/>
  <c r="AA4" i="257"/>
  <c r="Z5" i="257"/>
  <c r="Y5" i="257"/>
  <c r="Y4" i="257"/>
  <c r="X5" i="257"/>
  <c r="X4" i="257"/>
  <c r="X443" i="257"/>
  <c r="W5" i="257"/>
  <c r="W4" i="257"/>
  <c r="V5" i="257"/>
  <c r="V4" i="257"/>
  <c r="U5" i="257"/>
  <c r="U4" i="257"/>
  <c r="U443" i="257"/>
  <c r="T5" i="257"/>
  <c r="S5" i="257"/>
  <c r="S4" i="257"/>
  <c r="R5" i="257"/>
  <c r="Q5" i="257"/>
  <c r="Q4" i="257"/>
  <c r="Q443" i="257"/>
  <c r="P5" i="257"/>
  <c r="P4" i="257"/>
  <c r="P443" i="257"/>
  <c r="O5" i="257"/>
  <c r="O4" i="257"/>
  <c r="N5" i="257"/>
  <c r="N4" i="257"/>
  <c r="M5" i="257"/>
  <c r="M4" i="257"/>
  <c r="L5" i="257"/>
  <c r="K5" i="257"/>
  <c r="K4" i="257"/>
  <c r="J5" i="257"/>
  <c r="J4" i="257"/>
  <c r="I5" i="257"/>
  <c r="I4" i="257"/>
  <c r="H5" i="257"/>
  <c r="H4" i="257"/>
  <c r="H443" i="257"/>
  <c r="G5" i="257"/>
  <c r="G4" i="257"/>
  <c r="F5" i="257"/>
  <c r="E5" i="257"/>
  <c r="E4" i="257"/>
  <c r="AB4" i="257"/>
  <c r="Z4" i="257"/>
  <c r="T4" i="257"/>
  <c r="T443" i="257"/>
  <c r="R4" i="257"/>
  <c r="L4" i="257"/>
  <c r="C163" i="255"/>
  <c r="C162" i="255"/>
  <c r="F161" i="255"/>
  <c r="F164" i="255"/>
  <c r="E161" i="255"/>
  <c r="E164" i="255"/>
  <c r="D161" i="255"/>
  <c r="D164" i="255"/>
  <c r="C160" i="255"/>
  <c r="C159" i="255"/>
  <c r="C158" i="255"/>
  <c r="C157" i="255"/>
  <c r="C156" i="255"/>
  <c r="C155" i="255"/>
  <c r="C154" i="255"/>
  <c r="C153" i="255"/>
  <c r="C152" i="255"/>
  <c r="C151" i="255"/>
  <c r="C150" i="255"/>
  <c r="C149" i="255"/>
  <c r="C146" i="255"/>
  <c r="C145" i="255"/>
  <c r="C144" i="255"/>
  <c r="C143" i="255"/>
  <c r="C142" i="255"/>
  <c r="F141" i="255"/>
  <c r="F147" i="255"/>
  <c r="E141" i="255"/>
  <c r="E147" i="255"/>
  <c r="D141" i="255"/>
  <c r="D147" i="255"/>
  <c r="F139" i="255"/>
  <c r="E139" i="255"/>
  <c r="D139" i="255"/>
  <c r="C138" i="255"/>
  <c r="C137" i="255"/>
  <c r="C136" i="255"/>
  <c r="C135" i="255"/>
  <c r="C134" i="255"/>
  <c r="C133" i="255"/>
  <c r="C132" i="255"/>
  <c r="C131" i="255"/>
  <c r="C130" i="255"/>
  <c r="C129" i="255"/>
  <c r="C128" i="255"/>
  <c r="C127" i="255"/>
  <c r="C126" i="255"/>
  <c r="C125" i="255"/>
  <c r="C124" i="255"/>
  <c r="C123" i="255"/>
  <c r="C122" i="255"/>
  <c r="C121" i="255"/>
  <c r="C120" i="255"/>
  <c r="C119" i="255"/>
  <c r="C118" i="255"/>
  <c r="C117" i="255"/>
  <c r="C116" i="255"/>
  <c r="C115" i="255"/>
  <c r="C114" i="255"/>
  <c r="C113" i="255"/>
  <c r="C112" i="255"/>
  <c r="C111" i="255"/>
  <c r="C110" i="255"/>
  <c r="C109" i="255"/>
  <c r="C108" i="255"/>
  <c r="C107" i="255"/>
  <c r="C106" i="255"/>
  <c r="C105" i="255"/>
  <c r="C104" i="255"/>
  <c r="C103" i="255"/>
  <c r="C102" i="255"/>
  <c r="C101" i="255"/>
  <c r="C100" i="255"/>
  <c r="C99" i="255"/>
  <c r="C98" i="255"/>
  <c r="C97" i="255"/>
  <c r="C96" i="255"/>
  <c r="C95" i="255"/>
  <c r="C94" i="255"/>
  <c r="C93" i="255"/>
  <c r="C92" i="255"/>
  <c r="C91" i="255"/>
  <c r="C90" i="255"/>
  <c r="C89" i="255"/>
  <c r="C88" i="255"/>
  <c r="C87" i="255"/>
  <c r="C86" i="255"/>
  <c r="C85" i="255"/>
  <c r="C84" i="255"/>
  <c r="C83" i="255"/>
  <c r="C82" i="255"/>
  <c r="C81" i="255"/>
  <c r="C80" i="255"/>
  <c r="C79" i="255"/>
  <c r="C78" i="255"/>
  <c r="C77" i="255"/>
  <c r="C76" i="255"/>
  <c r="C75" i="255"/>
  <c r="C74" i="255"/>
  <c r="C73" i="255"/>
  <c r="C72" i="255"/>
  <c r="C71" i="255"/>
  <c r="C70" i="255"/>
  <c r="C69" i="255"/>
  <c r="C68" i="255"/>
  <c r="C67" i="255"/>
  <c r="C66" i="255"/>
  <c r="C65" i="255"/>
  <c r="C64" i="255"/>
  <c r="C63" i="255"/>
  <c r="C62" i="255"/>
  <c r="C61" i="255"/>
  <c r="C60" i="255"/>
  <c r="C59" i="255"/>
  <c r="C58" i="255"/>
  <c r="C57" i="255"/>
  <c r="C56" i="255"/>
  <c r="C55" i="255"/>
  <c r="C54" i="255"/>
  <c r="C53" i="255"/>
  <c r="C52" i="255"/>
  <c r="C51" i="255"/>
  <c r="C50" i="255"/>
  <c r="C49" i="255"/>
  <c r="C48" i="255"/>
  <c r="C47" i="255"/>
  <c r="C46" i="255"/>
  <c r="C45" i="255"/>
  <c r="C44" i="255"/>
  <c r="C43" i="255"/>
  <c r="C42" i="255"/>
  <c r="C41" i="255"/>
  <c r="C40" i="255"/>
  <c r="C39" i="255"/>
  <c r="C38" i="255"/>
  <c r="C37" i="255"/>
  <c r="C36" i="255"/>
  <c r="C35" i="255"/>
  <c r="C34" i="255"/>
  <c r="C33" i="255"/>
  <c r="C32" i="255"/>
  <c r="C31" i="255"/>
  <c r="C30" i="255"/>
  <c r="C29" i="255"/>
  <c r="C28" i="255"/>
  <c r="C27" i="255"/>
  <c r="C26" i="255"/>
  <c r="C25" i="255"/>
  <c r="C24" i="255"/>
  <c r="C23" i="255"/>
  <c r="C22" i="255"/>
  <c r="C21" i="255"/>
  <c r="C20" i="255"/>
  <c r="C19" i="255"/>
  <c r="C18" i="255"/>
  <c r="C17" i="255"/>
  <c r="C16" i="255"/>
  <c r="C15" i="255"/>
  <c r="C14" i="255"/>
  <c r="C13" i="255"/>
  <c r="C12" i="255"/>
  <c r="C11" i="255"/>
  <c r="C10" i="255"/>
  <c r="C9" i="255"/>
  <c r="C8" i="255"/>
  <c r="C88" i="254"/>
  <c r="C109" i="254"/>
  <c r="D88" i="254"/>
  <c r="E88" i="254"/>
  <c r="E109" i="254"/>
  <c r="F88" i="254"/>
  <c r="G88" i="254"/>
  <c r="G109" i="254"/>
  <c r="I88" i="254"/>
  <c r="J88" i="254"/>
  <c r="K88" i="254"/>
  <c r="L88" i="254"/>
  <c r="M88" i="254"/>
  <c r="N88" i="254"/>
  <c r="D109" i="254"/>
  <c r="F109" i="254"/>
  <c r="I109" i="254"/>
  <c r="J109" i="254"/>
  <c r="K109" i="254"/>
  <c r="L109" i="254"/>
  <c r="M109" i="254"/>
  <c r="N109" i="254"/>
  <c r="C112" i="254"/>
  <c r="D112" i="254"/>
  <c r="E112" i="254"/>
  <c r="F112" i="254"/>
  <c r="G112" i="254"/>
  <c r="I112" i="254"/>
  <c r="J112" i="254"/>
  <c r="K112" i="254"/>
  <c r="L112" i="254"/>
  <c r="M112" i="254"/>
  <c r="N112" i="254"/>
  <c r="C194" i="254"/>
  <c r="D194" i="254"/>
  <c r="E194" i="254"/>
  <c r="F194" i="254"/>
  <c r="G194" i="254"/>
  <c r="I194" i="254"/>
  <c r="J194" i="254"/>
  <c r="K194" i="254"/>
  <c r="L194" i="254"/>
  <c r="M194" i="254"/>
  <c r="N194" i="254"/>
  <c r="C225" i="254"/>
  <c r="D225" i="254"/>
  <c r="E225" i="254"/>
  <c r="F225" i="254"/>
  <c r="G225" i="254"/>
  <c r="I225" i="254"/>
  <c r="J225" i="254"/>
  <c r="K225" i="254"/>
  <c r="L225" i="254"/>
  <c r="M225" i="254"/>
  <c r="N225" i="254"/>
  <c r="C232" i="254"/>
  <c r="C246" i="254"/>
  <c r="C247" i="254"/>
  <c r="D232" i="254"/>
  <c r="E232" i="254"/>
  <c r="E246" i="254"/>
  <c r="F232" i="254"/>
  <c r="G232" i="254"/>
  <c r="I232" i="254"/>
  <c r="J232" i="254"/>
  <c r="J246" i="254"/>
  <c r="J247" i="254"/>
  <c r="K232" i="254"/>
  <c r="L232" i="254"/>
  <c r="M232" i="254"/>
  <c r="N232" i="254"/>
  <c r="N246" i="254"/>
  <c r="N247" i="254"/>
  <c r="C237" i="254"/>
  <c r="D237" i="254"/>
  <c r="D246" i="254"/>
  <c r="D247" i="254"/>
  <c r="E237" i="254"/>
  <c r="F237" i="254"/>
  <c r="F246" i="254"/>
  <c r="F247" i="254"/>
  <c r="G237" i="254"/>
  <c r="I237" i="254"/>
  <c r="I246" i="254"/>
  <c r="I247" i="254"/>
  <c r="J237" i="254"/>
  <c r="K237" i="254"/>
  <c r="K246" i="254"/>
  <c r="K247" i="254"/>
  <c r="L237" i="254"/>
  <c r="L246" i="254"/>
  <c r="L247" i="254"/>
  <c r="M237" i="254"/>
  <c r="M246" i="254"/>
  <c r="M247" i="254"/>
  <c r="N237" i="254"/>
  <c r="G246" i="254"/>
  <c r="AS63" i="253"/>
  <c r="AT63" i="253"/>
  <c r="AS64" i="253"/>
  <c r="AT64" i="253"/>
  <c r="AU64" i="253"/>
  <c r="AS59" i="253"/>
  <c r="AT59" i="253"/>
  <c r="AO58" i="253"/>
  <c r="AP58" i="253"/>
  <c r="AQ58" i="253"/>
  <c r="AR58" i="253"/>
  <c r="AS58" i="253"/>
  <c r="AT58" i="253"/>
  <c r="AS56" i="253"/>
  <c r="AT56" i="253"/>
  <c r="AT82" i="253"/>
  <c r="AS82" i="253"/>
  <c r="AR82" i="253"/>
  <c r="AQ82" i="253"/>
  <c r="AP82" i="253"/>
  <c r="AO82" i="253"/>
  <c r="D82" i="253"/>
  <c r="AT81" i="253"/>
  <c r="AS81" i="253"/>
  <c r="AR81" i="253"/>
  <c r="AQ81" i="253"/>
  <c r="AP81" i="253"/>
  <c r="AO81" i="253"/>
  <c r="D81" i="253"/>
  <c r="AT80" i="253"/>
  <c r="AS80" i="253"/>
  <c r="AR80" i="253"/>
  <c r="AQ80" i="253"/>
  <c r="AP80" i="253"/>
  <c r="AO80" i="253"/>
  <c r="D80" i="253"/>
  <c r="AT79" i="253"/>
  <c r="AS79" i="253"/>
  <c r="AR79" i="253"/>
  <c r="AQ79" i="253"/>
  <c r="AP79" i="253"/>
  <c r="AO79" i="253"/>
  <c r="D79" i="253"/>
  <c r="AT78" i="253"/>
  <c r="AS78" i="253"/>
  <c r="AR78" i="253"/>
  <c r="AQ78" i="253"/>
  <c r="AP78" i="253"/>
  <c r="AO78" i="253"/>
  <c r="D78" i="253"/>
  <c r="AT77" i="253"/>
  <c r="AS77" i="253"/>
  <c r="AR77" i="253"/>
  <c r="AQ77" i="253"/>
  <c r="AP77" i="253"/>
  <c r="AO77" i="253"/>
  <c r="D77" i="253"/>
  <c r="AT76" i="253"/>
  <c r="AS76" i="253"/>
  <c r="AR76" i="253"/>
  <c r="AQ76" i="253"/>
  <c r="AP76" i="253"/>
  <c r="AO76" i="253"/>
  <c r="D76" i="253"/>
  <c r="AT75" i="253"/>
  <c r="AS75" i="253"/>
  <c r="AR75" i="253"/>
  <c r="AQ75" i="253"/>
  <c r="AP75" i="253"/>
  <c r="AO75" i="253"/>
  <c r="D75" i="253"/>
  <c r="AT74" i="253"/>
  <c r="AS74" i="253"/>
  <c r="AR74" i="253"/>
  <c r="AQ74" i="253"/>
  <c r="AP74" i="253"/>
  <c r="AO74" i="253"/>
  <c r="D74" i="253"/>
  <c r="AT73" i="253"/>
  <c r="AS73" i="253"/>
  <c r="AR73" i="253"/>
  <c r="AQ73" i="253"/>
  <c r="AP73" i="253"/>
  <c r="AO73" i="253"/>
  <c r="D73" i="253"/>
  <c r="AT72" i="253"/>
  <c r="AS72" i="253"/>
  <c r="AR72" i="253"/>
  <c r="AQ72" i="253"/>
  <c r="AP72" i="253"/>
  <c r="AO72" i="253"/>
  <c r="D72" i="253"/>
  <c r="AT71" i="253"/>
  <c r="AS71" i="253"/>
  <c r="AR71" i="253"/>
  <c r="AQ71" i="253"/>
  <c r="AP71" i="253"/>
  <c r="AO71" i="253"/>
  <c r="D71" i="253"/>
  <c r="AT70" i="253"/>
  <c r="AS70" i="253"/>
  <c r="AR70" i="253"/>
  <c r="AQ70" i="253"/>
  <c r="AP70" i="253"/>
  <c r="AO70" i="253"/>
  <c r="D70" i="253"/>
  <c r="AT69" i="253"/>
  <c r="AS69" i="253"/>
  <c r="AR69" i="253"/>
  <c r="AQ69" i="253"/>
  <c r="AP69" i="253"/>
  <c r="AO69" i="253"/>
  <c r="D69" i="253"/>
  <c r="AT68" i="253"/>
  <c r="AS68" i="253"/>
  <c r="AR68" i="253"/>
  <c r="AQ68" i="253"/>
  <c r="AP68" i="253"/>
  <c r="AO68" i="253"/>
  <c r="D68" i="253"/>
  <c r="AT67" i="253"/>
  <c r="AS67" i="253"/>
  <c r="AR67" i="253"/>
  <c r="AQ67" i="253"/>
  <c r="AP67" i="253"/>
  <c r="AO67" i="253"/>
  <c r="D67" i="253"/>
  <c r="AT66" i="253"/>
  <c r="AS66" i="253"/>
  <c r="AR66" i="253"/>
  <c r="AQ66" i="253"/>
  <c r="AP66" i="253"/>
  <c r="AO66" i="253"/>
  <c r="D66" i="253"/>
  <c r="AT65" i="253"/>
  <c r="AS65" i="253"/>
  <c r="AR65" i="253"/>
  <c r="AQ65" i="253"/>
  <c r="AP65" i="253"/>
  <c r="AO65" i="253"/>
  <c r="D65" i="253"/>
  <c r="D64" i="253"/>
  <c r="D63" i="253"/>
  <c r="AT62" i="253"/>
  <c r="AS62" i="253"/>
  <c r="AR62" i="253"/>
  <c r="AQ62" i="253"/>
  <c r="AP62" i="253"/>
  <c r="AO62" i="253"/>
  <c r="D62" i="253"/>
  <c r="AT61" i="253"/>
  <c r="AS61" i="253"/>
  <c r="AR61" i="253"/>
  <c r="AQ61" i="253"/>
  <c r="AP61" i="253"/>
  <c r="AO61" i="253"/>
  <c r="D61" i="253"/>
  <c r="AT60" i="253"/>
  <c r="AS60" i="253"/>
  <c r="AR60" i="253"/>
  <c r="AQ60" i="253"/>
  <c r="AP60" i="253"/>
  <c r="AO60" i="253"/>
  <c r="D60" i="253"/>
  <c r="D59" i="253"/>
  <c r="D58" i="253"/>
  <c r="AT57" i="253"/>
  <c r="AS57" i="253"/>
  <c r="AR57" i="253"/>
  <c r="AQ57" i="253"/>
  <c r="AP57" i="253"/>
  <c r="AO57" i="253"/>
  <c r="D57" i="253"/>
  <c r="D56" i="253"/>
  <c r="AT55" i="253"/>
  <c r="AS55" i="253"/>
  <c r="AR55" i="253"/>
  <c r="AQ55" i="253"/>
  <c r="AP55" i="253"/>
  <c r="AO55" i="253"/>
  <c r="D55" i="253"/>
  <c r="AT54" i="253"/>
  <c r="AS54" i="253"/>
  <c r="AR54" i="253"/>
  <c r="AQ54" i="253"/>
  <c r="AP54" i="253"/>
  <c r="AO54" i="253"/>
  <c r="D54" i="253"/>
  <c r="AT53" i="253"/>
  <c r="AS53" i="253"/>
  <c r="AR53" i="253"/>
  <c r="AQ53" i="253"/>
  <c r="AP53" i="253"/>
  <c r="AO53" i="253"/>
  <c r="D53" i="253"/>
  <c r="AT52" i="253"/>
  <c r="AS52" i="253"/>
  <c r="AS83" i="253"/>
  <c r="AR52" i="253"/>
  <c r="AQ52" i="253"/>
  <c r="AP52" i="253"/>
  <c r="AO52" i="253"/>
  <c r="D52" i="253"/>
  <c r="D51" i="253"/>
  <c r="D50" i="253"/>
  <c r="D49" i="253"/>
  <c r="AT48" i="253"/>
  <c r="AS48" i="253"/>
  <c r="AR48" i="253"/>
  <c r="AQ48" i="253"/>
  <c r="AP48" i="253"/>
  <c r="AO48" i="253"/>
  <c r="AN48" i="253"/>
  <c r="AM48" i="253"/>
  <c r="AL48" i="253"/>
  <c r="AK48" i="253"/>
  <c r="AJ48" i="253"/>
  <c r="AI48" i="253"/>
  <c r="AH48" i="253"/>
  <c r="AG48" i="253"/>
  <c r="AF48" i="253"/>
  <c r="AE48" i="253"/>
  <c r="AD48" i="253"/>
  <c r="AC48" i="253"/>
  <c r="AB48" i="253"/>
  <c r="AA48" i="253"/>
  <c r="Z48" i="253"/>
  <c r="Y48" i="253"/>
  <c r="X48" i="253"/>
  <c r="W48" i="253"/>
  <c r="V48" i="253"/>
  <c r="U48" i="253"/>
  <c r="T48" i="253"/>
  <c r="S48" i="253"/>
  <c r="R48" i="253"/>
  <c r="Q48" i="253"/>
  <c r="P48" i="253"/>
  <c r="O48" i="253"/>
  <c r="N48" i="253"/>
  <c r="M48" i="253"/>
  <c r="L48" i="253"/>
  <c r="K48" i="253"/>
  <c r="J48" i="253"/>
  <c r="I48" i="253"/>
  <c r="H48" i="253"/>
  <c r="G48" i="253"/>
  <c r="F48" i="253"/>
  <c r="E48" i="253"/>
  <c r="D48" i="253"/>
  <c r="AT47" i="253"/>
  <c r="AS47" i="253"/>
  <c r="AR47" i="253"/>
  <c r="AQ47" i="253"/>
  <c r="AP47" i="253"/>
  <c r="AO47" i="253"/>
  <c r="AN47" i="253"/>
  <c r="AM47" i="253"/>
  <c r="AL47" i="253"/>
  <c r="AK47" i="253"/>
  <c r="AJ47" i="253"/>
  <c r="AI47" i="253"/>
  <c r="AH47" i="253"/>
  <c r="AG47" i="253"/>
  <c r="AF47" i="253"/>
  <c r="AE47" i="253"/>
  <c r="AD47" i="253"/>
  <c r="AC47" i="253"/>
  <c r="AB47" i="253"/>
  <c r="AA47" i="253"/>
  <c r="Z47" i="253"/>
  <c r="Y47" i="253"/>
  <c r="X47" i="253"/>
  <c r="W47" i="253"/>
  <c r="V47" i="253"/>
  <c r="U47" i="253"/>
  <c r="T47" i="253"/>
  <c r="S47" i="253"/>
  <c r="R47" i="253"/>
  <c r="Q47" i="253"/>
  <c r="P47" i="253"/>
  <c r="O47" i="253"/>
  <c r="N47" i="253"/>
  <c r="M47" i="253"/>
  <c r="L47" i="253"/>
  <c r="K47" i="253"/>
  <c r="J47" i="253"/>
  <c r="I47" i="253"/>
  <c r="H47" i="253"/>
  <c r="G47" i="253"/>
  <c r="F47" i="253"/>
  <c r="E47" i="253"/>
  <c r="D47" i="253"/>
  <c r="AT46" i="253"/>
  <c r="AS46" i="253"/>
  <c r="AR46" i="253"/>
  <c r="AQ46" i="253"/>
  <c r="AP46" i="253"/>
  <c r="AO46" i="253"/>
  <c r="AN46" i="253"/>
  <c r="AM46" i="253"/>
  <c r="AL46" i="253"/>
  <c r="AK46" i="253"/>
  <c r="AJ46" i="253"/>
  <c r="AI46" i="253"/>
  <c r="AH46" i="253"/>
  <c r="AG46" i="253"/>
  <c r="AF46" i="253"/>
  <c r="AE46" i="253"/>
  <c r="AD46" i="253"/>
  <c r="AC46" i="253"/>
  <c r="AB46" i="253"/>
  <c r="AA46" i="253"/>
  <c r="Z46" i="253"/>
  <c r="Y46" i="253"/>
  <c r="X46" i="253"/>
  <c r="W46" i="253"/>
  <c r="V46" i="253"/>
  <c r="U46" i="253"/>
  <c r="T46" i="253"/>
  <c r="S46" i="253"/>
  <c r="R46" i="253"/>
  <c r="Q46" i="253"/>
  <c r="P46" i="253"/>
  <c r="O46" i="253"/>
  <c r="N46" i="253"/>
  <c r="M46" i="253"/>
  <c r="L46" i="253"/>
  <c r="K46" i="253"/>
  <c r="J46" i="253"/>
  <c r="I46" i="253"/>
  <c r="H46" i="253"/>
  <c r="G46" i="253"/>
  <c r="F46" i="253"/>
  <c r="E46" i="253"/>
  <c r="D46" i="253"/>
  <c r="AT45" i="253"/>
  <c r="AS45" i="253"/>
  <c r="AR45" i="253"/>
  <c r="AQ45" i="253"/>
  <c r="AP45" i="253"/>
  <c r="AO45" i="253"/>
  <c r="AN45" i="253"/>
  <c r="AM45" i="253"/>
  <c r="AL45" i="253"/>
  <c r="AK45" i="253"/>
  <c r="AJ45" i="253"/>
  <c r="AI45" i="253"/>
  <c r="AH45" i="253"/>
  <c r="AG45" i="253"/>
  <c r="AF45" i="253"/>
  <c r="AE45" i="253"/>
  <c r="AD45" i="253"/>
  <c r="AC45" i="253"/>
  <c r="AB45" i="253"/>
  <c r="AA45" i="253"/>
  <c r="Z45" i="253"/>
  <c r="Y45" i="253"/>
  <c r="X45" i="253"/>
  <c r="W45" i="253"/>
  <c r="V45" i="253"/>
  <c r="U45" i="253"/>
  <c r="T45" i="253"/>
  <c r="S45" i="253"/>
  <c r="R45" i="253"/>
  <c r="Q45" i="253"/>
  <c r="P45" i="253"/>
  <c r="O45" i="253"/>
  <c r="N45" i="253"/>
  <c r="M45" i="253"/>
  <c r="L45" i="253"/>
  <c r="K45" i="253"/>
  <c r="J45" i="253"/>
  <c r="I45" i="253"/>
  <c r="H45" i="253"/>
  <c r="G45" i="253"/>
  <c r="F45" i="253"/>
  <c r="E45" i="253"/>
  <c r="D45" i="253"/>
  <c r="AT44" i="253"/>
  <c r="AS44" i="253"/>
  <c r="AR44" i="253"/>
  <c r="AQ44" i="253"/>
  <c r="AP44" i="253"/>
  <c r="AO44" i="253"/>
  <c r="AN44" i="253"/>
  <c r="AM44" i="253"/>
  <c r="AL44" i="253"/>
  <c r="AK44" i="253"/>
  <c r="AJ44" i="253"/>
  <c r="AI44" i="253"/>
  <c r="AH44" i="253"/>
  <c r="AG44" i="253"/>
  <c r="AF44" i="253"/>
  <c r="AE44" i="253"/>
  <c r="AD44" i="253"/>
  <c r="AC44" i="253"/>
  <c r="AB44" i="253"/>
  <c r="AA44" i="253"/>
  <c r="Z44" i="253"/>
  <c r="Y44" i="253"/>
  <c r="X44" i="253"/>
  <c r="W44" i="253"/>
  <c r="V44" i="253"/>
  <c r="U44" i="253"/>
  <c r="T44" i="253"/>
  <c r="S44" i="253"/>
  <c r="R44" i="253"/>
  <c r="Q44" i="253"/>
  <c r="P44" i="253"/>
  <c r="O44" i="253"/>
  <c r="N44" i="253"/>
  <c r="M44" i="253"/>
  <c r="L44" i="253"/>
  <c r="K44" i="253"/>
  <c r="J44" i="253"/>
  <c r="I44" i="253"/>
  <c r="H44" i="253"/>
  <c r="G44" i="253"/>
  <c r="F44" i="253"/>
  <c r="E44" i="253"/>
  <c r="D44" i="253"/>
  <c r="AT43" i="253"/>
  <c r="AS43" i="253"/>
  <c r="AR43" i="253"/>
  <c r="AQ43" i="253"/>
  <c r="AP43" i="253"/>
  <c r="AO43" i="253"/>
  <c r="AN43" i="253"/>
  <c r="AM43" i="253"/>
  <c r="AL43" i="253"/>
  <c r="AK43" i="253"/>
  <c r="AJ43" i="253"/>
  <c r="AI43" i="253"/>
  <c r="AH43" i="253"/>
  <c r="AG43" i="253"/>
  <c r="AF43" i="253"/>
  <c r="AE43" i="253"/>
  <c r="AD43" i="253"/>
  <c r="AC43" i="253"/>
  <c r="AB43" i="253"/>
  <c r="AA43" i="253"/>
  <c r="Z43" i="253"/>
  <c r="Y43" i="253"/>
  <c r="X43" i="253"/>
  <c r="W43" i="253"/>
  <c r="V43" i="253"/>
  <c r="U43" i="253"/>
  <c r="T43" i="253"/>
  <c r="S43" i="253"/>
  <c r="R43" i="253"/>
  <c r="Q43" i="253"/>
  <c r="P43" i="253"/>
  <c r="O43" i="253"/>
  <c r="N43" i="253"/>
  <c r="M43" i="253"/>
  <c r="L43" i="253"/>
  <c r="K43" i="253"/>
  <c r="J43" i="253"/>
  <c r="I43" i="253"/>
  <c r="H43" i="253"/>
  <c r="G43" i="253"/>
  <c r="F43" i="253"/>
  <c r="E43" i="253"/>
  <c r="D43" i="253"/>
  <c r="AT42" i="253"/>
  <c r="AS42" i="253"/>
  <c r="AR42" i="253"/>
  <c r="AQ42" i="253"/>
  <c r="AP42" i="253"/>
  <c r="AO42" i="253"/>
  <c r="AN42" i="253"/>
  <c r="AM42" i="253"/>
  <c r="AL42" i="253"/>
  <c r="AK42" i="253"/>
  <c r="AJ42" i="253"/>
  <c r="AI42" i="253"/>
  <c r="AH42" i="253"/>
  <c r="AG42" i="253"/>
  <c r="AF42" i="253"/>
  <c r="AE42" i="253"/>
  <c r="AD42" i="253"/>
  <c r="AC42" i="253"/>
  <c r="AB42" i="253"/>
  <c r="AA42" i="253"/>
  <c r="Z42" i="253"/>
  <c r="Y42" i="253"/>
  <c r="X42" i="253"/>
  <c r="W42" i="253"/>
  <c r="V42" i="253"/>
  <c r="U42" i="253"/>
  <c r="T42" i="253"/>
  <c r="S42" i="253"/>
  <c r="R42" i="253"/>
  <c r="Q42" i="253"/>
  <c r="P42" i="253"/>
  <c r="O42" i="253"/>
  <c r="N42" i="253"/>
  <c r="M42" i="253"/>
  <c r="L42" i="253"/>
  <c r="K42" i="253"/>
  <c r="J42" i="253"/>
  <c r="I42" i="253"/>
  <c r="H42" i="253"/>
  <c r="G42" i="253"/>
  <c r="F42" i="253"/>
  <c r="E42" i="253"/>
  <c r="D42" i="253"/>
  <c r="AT41" i="253"/>
  <c r="AS41" i="253"/>
  <c r="AR41" i="253"/>
  <c r="AQ41" i="253"/>
  <c r="AP41" i="253"/>
  <c r="AO41" i="253"/>
  <c r="AN41" i="253"/>
  <c r="AM41" i="253"/>
  <c r="AL41" i="253"/>
  <c r="AK41" i="253"/>
  <c r="AJ41" i="253"/>
  <c r="AI41" i="253"/>
  <c r="AH41" i="253"/>
  <c r="AG41" i="253"/>
  <c r="AF41" i="253"/>
  <c r="AE41" i="253"/>
  <c r="AD41" i="253"/>
  <c r="AC41" i="253"/>
  <c r="AB41" i="253"/>
  <c r="AA41" i="253"/>
  <c r="Z41" i="253"/>
  <c r="Y41" i="253"/>
  <c r="X41" i="253"/>
  <c r="W41" i="253"/>
  <c r="V41" i="253"/>
  <c r="U41" i="253"/>
  <c r="T41" i="253"/>
  <c r="S41" i="253"/>
  <c r="R41" i="253"/>
  <c r="Q41" i="253"/>
  <c r="P41" i="253"/>
  <c r="O41" i="253"/>
  <c r="N41" i="253"/>
  <c r="M41" i="253"/>
  <c r="L41" i="253"/>
  <c r="K41" i="253"/>
  <c r="J41" i="253"/>
  <c r="I41" i="253"/>
  <c r="H41" i="253"/>
  <c r="G41" i="253"/>
  <c r="F41" i="253"/>
  <c r="E41" i="253"/>
  <c r="D41" i="253"/>
  <c r="AT40" i="253"/>
  <c r="AS40" i="253"/>
  <c r="AR40" i="253"/>
  <c r="AQ40" i="253"/>
  <c r="AP40" i="253"/>
  <c r="AO40" i="253"/>
  <c r="AN40" i="253"/>
  <c r="AM40" i="253"/>
  <c r="AL40" i="253"/>
  <c r="AK40" i="253"/>
  <c r="AJ40" i="253"/>
  <c r="AI40" i="253"/>
  <c r="AH40" i="253"/>
  <c r="AG40" i="253"/>
  <c r="AF40" i="253"/>
  <c r="AE40" i="253"/>
  <c r="AD40" i="253"/>
  <c r="AC40" i="253"/>
  <c r="AB40" i="253"/>
  <c r="AA40" i="253"/>
  <c r="Z40" i="253"/>
  <c r="Y40" i="253"/>
  <c r="X40" i="253"/>
  <c r="W40" i="253"/>
  <c r="V40" i="253"/>
  <c r="U40" i="253"/>
  <c r="T40" i="253"/>
  <c r="S40" i="253"/>
  <c r="R40" i="253"/>
  <c r="Q40" i="253"/>
  <c r="P40" i="253"/>
  <c r="O40" i="253"/>
  <c r="N40" i="253"/>
  <c r="M40" i="253"/>
  <c r="L40" i="253"/>
  <c r="K40" i="253"/>
  <c r="J40" i="253"/>
  <c r="I40" i="253"/>
  <c r="H40" i="253"/>
  <c r="G40" i="253"/>
  <c r="F40" i="253"/>
  <c r="E40" i="253"/>
  <c r="D40" i="253"/>
  <c r="AT39" i="253"/>
  <c r="AS39" i="253"/>
  <c r="AR39" i="253"/>
  <c r="AQ39" i="253"/>
  <c r="AP39" i="253"/>
  <c r="AO39" i="253"/>
  <c r="AN39" i="253"/>
  <c r="AM39" i="253"/>
  <c r="AL39" i="253"/>
  <c r="AK39" i="253"/>
  <c r="AJ39" i="253"/>
  <c r="AI39" i="253"/>
  <c r="AH39" i="253"/>
  <c r="AG39" i="253"/>
  <c r="AF39" i="253"/>
  <c r="AE39" i="253"/>
  <c r="AD39" i="253"/>
  <c r="AC39" i="253"/>
  <c r="AB39" i="253"/>
  <c r="AA39" i="253"/>
  <c r="Z39" i="253"/>
  <c r="Y39" i="253"/>
  <c r="X39" i="253"/>
  <c r="W39" i="253"/>
  <c r="V39" i="253"/>
  <c r="U39" i="253"/>
  <c r="T39" i="253"/>
  <c r="S39" i="253"/>
  <c r="R39" i="253"/>
  <c r="Q39" i="253"/>
  <c r="P39" i="253"/>
  <c r="O39" i="253"/>
  <c r="N39" i="253"/>
  <c r="M39" i="253"/>
  <c r="L39" i="253"/>
  <c r="K39" i="253"/>
  <c r="J39" i="253"/>
  <c r="I39" i="253"/>
  <c r="H39" i="253"/>
  <c r="G39" i="253"/>
  <c r="F39" i="253"/>
  <c r="E39" i="253"/>
  <c r="D39" i="253"/>
  <c r="AU39" i="253"/>
  <c r="AT38" i="253"/>
  <c r="AS38" i="253"/>
  <c r="AR38" i="253"/>
  <c r="AQ38" i="253"/>
  <c r="AP38" i="253"/>
  <c r="AO38" i="253"/>
  <c r="AN38" i="253"/>
  <c r="AM38" i="253"/>
  <c r="AL38" i="253"/>
  <c r="AK38" i="253"/>
  <c r="AJ38" i="253"/>
  <c r="AI38" i="253"/>
  <c r="AH38" i="253"/>
  <c r="AG38" i="253"/>
  <c r="AF38" i="253"/>
  <c r="AE38" i="253"/>
  <c r="AD38" i="253"/>
  <c r="AC38" i="253"/>
  <c r="AB38" i="253"/>
  <c r="AA38" i="253"/>
  <c r="Z38" i="253"/>
  <c r="Y38" i="253"/>
  <c r="X38" i="253"/>
  <c r="W38" i="253"/>
  <c r="V38" i="253"/>
  <c r="U38" i="253"/>
  <c r="T38" i="253"/>
  <c r="S38" i="253"/>
  <c r="R38" i="253"/>
  <c r="Q38" i="253"/>
  <c r="P38" i="253"/>
  <c r="O38" i="253"/>
  <c r="N38" i="253"/>
  <c r="M38" i="253"/>
  <c r="L38" i="253"/>
  <c r="K38" i="253"/>
  <c r="J38" i="253"/>
  <c r="I38" i="253"/>
  <c r="H38" i="253"/>
  <c r="G38" i="253"/>
  <c r="F38" i="253"/>
  <c r="E38" i="253"/>
  <c r="D38" i="253"/>
  <c r="AT37" i="253"/>
  <c r="AS37" i="253"/>
  <c r="AR37" i="253"/>
  <c r="AQ37" i="253"/>
  <c r="AP37" i="253"/>
  <c r="AO37" i="253"/>
  <c r="AN37" i="253"/>
  <c r="AM37" i="253"/>
  <c r="AL37" i="253"/>
  <c r="AK37" i="253"/>
  <c r="AJ37" i="253"/>
  <c r="AI37" i="253"/>
  <c r="AH37" i="253"/>
  <c r="AG37" i="253"/>
  <c r="AF37" i="253"/>
  <c r="AE37" i="253"/>
  <c r="AD37" i="253"/>
  <c r="AC37" i="253"/>
  <c r="AB37" i="253"/>
  <c r="AA37" i="253"/>
  <c r="Z37" i="253"/>
  <c r="Y37" i="253"/>
  <c r="X37" i="253"/>
  <c r="W37" i="253"/>
  <c r="V37" i="253"/>
  <c r="U37" i="253"/>
  <c r="T37" i="253"/>
  <c r="S37" i="253"/>
  <c r="R37" i="253"/>
  <c r="Q37" i="253"/>
  <c r="P37" i="253"/>
  <c r="O37" i="253"/>
  <c r="N37" i="253"/>
  <c r="M37" i="253"/>
  <c r="L37" i="253"/>
  <c r="K37" i="253"/>
  <c r="J37" i="253"/>
  <c r="I37" i="253"/>
  <c r="H37" i="253"/>
  <c r="G37" i="253"/>
  <c r="F37" i="253"/>
  <c r="E37" i="253"/>
  <c r="D37" i="253"/>
  <c r="AT36" i="253"/>
  <c r="AS36" i="253"/>
  <c r="AR36" i="253"/>
  <c r="AQ36" i="253"/>
  <c r="AP36" i="253"/>
  <c r="AO36" i="253"/>
  <c r="AN36" i="253"/>
  <c r="AM36" i="253"/>
  <c r="AL36" i="253"/>
  <c r="AK36" i="253"/>
  <c r="AJ36" i="253"/>
  <c r="AI36" i="253"/>
  <c r="AH36" i="253"/>
  <c r="AG36" i="253"/>
  <c r="AF36" i="253"/>
  <c r="AE36" i="253"/>
  <c r="AD36" i="253"/>
  <c r="AC36" i="253"/>
  <c r="AB36" i="253"/>
  <c r="AA36" i="253"/>
  <c r="Z36" i="253"/>
  <c r="Y36" i="253"/>
  <c r="X36" i="253"/>
  <c r="W36" i="253"/>
  <c r="V36" i="253"/>
  <c r="U36" i="253"/>
  <c r="T36" i="253"/>
  <c r="S36" i="253"/>
  <c r="R36" i="253"/>
  <c r="Q36" i="253"/>
  <c r="P36" i="253"/>
  <c r="O36" i="253"/>
  <c r="N36" i="253"/>
  <c r="M36" i="253"/>
  <c r="L36" i="253"/>
  <c r="K36" i="253"/>
  <c r="J36" i="253"/>
  <c r="I36" i="253"/>
  <c r="H36" i="253"/>
  <c r="G36" i="253"/>
  <c r="F36" i="253"/>
  <c r="E36" i="253"/>
  <c r="D36" i="253"/>
  <c r="AT35" i="253"/>
  <c r="AS35" i="253"/>
  <c r="AR35" i="253"/>
  <c r="AQ35" i="253"/>
  <c r="AP35" i="253"/>
  <c r="AO35" i="253"/>
  <c r="AN35" i="253"/>
  <c r="AM35" i="253"/>
  <c r="AL35" i="253"/>
  <c r="AK35" i="253"/>
  <c r="AJ35" i="253"/>
  <c r="AI35" i="253"/>
  <c r="AH35" i="253"/>
  <c r="AG35" i="253"/>
  <c r="AF35" i="253"/>
  <c r="AE35" i="253"/>
  <c r="AD35" i="253"/>
  <c r="AC35" i="253"/>
  <c r="AB35" i="253"/>
  <c r="AA35" i="253"/>
  <c r="Z35" i="253"/>
  <c r="Y35" i="253"/>
  <c r="X35" i="253"/>
  <c r="W35" i="253"/>
  <c r="V35" i="253"/>
  <c r="U35" i="253"/>
  <c r="T35" i="253"/>
  <c r="S35" i="253"/>
  <c r="R35" i="253"/>
  <c r="Q35" i="253"/>
  <c r="P35" i="253"/>
  <c r="O35" i="253"/>
  <c r="N35" i="253"/>
  <c r="M35" i="253"/>
  <c r="L35" i="253"/>
  <c r="K35" i="253"/>
  <c r="J35" i="253"/>
  <c r="I35" i="253"/>
  <c r="H35" i="253"/>
  <c r="G35" i="253"/>
  <c r="F35" i="253"/>
  <c r="E35" i="253"/>
  <c r="D35" i="253"/>
  <c r="AT34" i="253"/>
  <c r="AS34" i="253"/>
  <c r="AR34" i="253"/>
  <c r="AQ34" i="253"/>
  <c r="AP34" i="253"/>
  <c r="AO34" i="253"/>
  <c r="AN34" i="253"/>
  <c r="AM34" i="253"/>
  <c r="AL34" i="253"/>
  <c r="AK34" i="253"/>
  <c r="AJ34" i="253"/>
  <c r="AI34" i="253"/>
  <c r="AH34" i="253"/>
  <c r="AG34" i="253"/>
  <c r="AF34" i="253"/>
  <c r="AE34" i="253"/>
  <c r="AD34" i="253"/>
  <c r="AC34" i="253"/>
  <c r="AB34" i="253"/>
  <c r="AA34" i="253"/>
  <c r="Z34" i="253"/>
  <c r="Y34" i="253"/>
  <c r="X34" i="253"/>
  <c r="W34" i="253"/>
  <c r="V34" i="253"/>
  <c r="U34" i="253"/>
  <c r="T34" i="253"/>
  <c r="S34" i="253"/>
  <c r="R34" i="253"/>
  <c r="Q34" i="253"/>
  <c r="P34" i="253"/>
  <c r="O34" i="253"/>
  <c r="N34" i="253"/>
  <c r="M34" i="253"/>
  <c r="L34" i="253"/>
  <c r="K34" i="253"/>
  <c r="J34" i="253"/>
  <c r="I34" i="253"/>
  <c r="H34" i="253"/>
  <c r="G34" i="253"/>
  <c r="F34" i="253"/>
  <c r="E34" i="253"/>
  <c r="D34" i="253"/>
  <c r="AT33" i="253"/>
  <c r="AS33" i="253"/>
  <c r="AR33" i="253"/>
  <c r="AQ33" i="253"/>
  <c r="AP33" i="253"/>
  <c r="AO33" i="253"/>
  <c r="AN33" i="253"/>
  <c r="AM33" i="253"/>
  <c r="AL33" i="253"/>
  <c r="AK33" i="253"/>
  <c r="AJ33" i="253"/>
  <c r="AI33" i="253"/>
  <c r="AH33" i="253"/>
  <c r="AG33" i="253"/>
  <c r="AF33" i="253"/>
  <c r="AE33" i="253"/>
  <c r="AD33" i="253"/>
  <c r="AC33" i="253"/>
  <c r="AB33" i="253"/>
  <c r="AA33" i="253"/>
  <c r="Z33" i="253"/>
  <c r="Y33" i="253"/>
  <c r="X33" i="253"/>
  <c r="W33" i="253"/>
  <c r="V33" i="253"/>
  <c r="U33" i="253"/>
  <c r="T33" i="253"/>
  <c r="S33" i="253"/>
  <c r="R33" i="253"/>
  <c r="Q33" i="253"/>
  <c r="P33" i="253"/>
  <c r="O33" i="253"/>
  <c r="N33" i="253"/>
  <c r="M33" i="253"/>
  <c r="L33" i="253"/>
  <c r="K33" i="253"/>
  <c r="J33" i="253"/>
  <c r="I33" i="253"/>
  <c r="H33" i="253"/>
  <c r="G33" i="253"/>
  <c r="F33" i="253"/>
  <c r="E33" i="253"/>
  <c r="D33" i="253"/>
  <c r="AT32" i="253"/>
  <c r="AS32" i="253"/>
  <c r="AR32" i="253"/>
  <c r="AQ32" i="253"/>
  <c r="AP32" i="253"/>
  <c r="AO32" i="253"/>
  <c r="AN32" i="253"/>
  <c r="AM32" i="253"/>
  <c r="AL32" i="253"/>
  <c r="AK32" i="253"/>
  <c r="AJ32" i="253"/>
  <c r="AI32" i="253"/>
  <c r="AH32" i="253"/>
  <c r="AG32" i="253"/>
  <c r="AF32" i="253"/>
  <c r="AE32" i="253"/>
  <c r="AD32" i="253"/>
  <c r="AC32" i="253"/>
  <c r="AB32" i="253"/>
  <c r="AA32" i="253"/>
  <c r="Z32" i="253"/>
  <c r="Y32" i="253"/>
  <c r="X32" i="253"/>
  <c r="W32" i="253"/>
  <c r="V32" i="253"/>
  <c r="U32" i="253"/>
  <c r="T32" i="253"/>
  <c r="S32" i="253"/>
  <c r="R32" i="253"/>
  <c r="Q32" i="253"/>
  <c r="P32" i="253"/>
  <c r="O32" i="253"/>
  <c r="N32" i="253"/>
  <c r="M32" i="253"/>
  <c r="L32" i="253"/>
  <c r="K32" i="253"/>
  <c r="J32" i="253"/>
  <c r="I32" i="253"/>
  <c r="H32" i="253"/>
  <c r="G32" i="253"/>
  <c r="F32" i="253"/>
  <c r="E32" i="253"/>
  <c r="D32" i="253"/>
  <c r="AT31" i="253"/>
  <c r="AS31" i="253"/>
  <c r="AR31" i="253"/>
  <c r="AQ31" i="253"/>
  <c r="AP31" i="253"/>
  <c r="AO31" i="253"/>
  <c r="AN31" i="253"/>
  <c r="AM31" i="253"/>
  <c r="AL31" i="253"/>
  <c r="AK31" i="253"/>
  <c r="AJ31" i="253"/>
  <c r="AI31" i="253"/>
  <c r="AH31" i="253"/>
  <c r="AG31" i="253"/>
  <c r="AF31" i="253"/>
  <c r="AE31" i="253"/>
  <c r="AD31" i="253"/>
  <c r="AC31" i="253"/>
  <c r="AB31" i="253"/>
  <c r="AA31" i="253"/>
  <c r="Z31" i="253"/>
  <c r="Y31" i="253"/>
  <c r="X31" i="253"/>
  <c r="W31" i="253"/>
  <c r="V31" i="253"/>
  <c r="U31" i="253"/>
  <c r="T31" i="253"/>
  <c r="S31" i="253"/>
  <c r="R31" i="253"/>
  <c r="Q31" i="253"/>
  <c r="P31" i="253"/>
  <c r="O31" i="253"/>
  <c r="N31" i="253"/>
  <c r="M31" i="253"/>
  <c r="L31" i="253"/>
  <c r="K31" i="253"/>
  <c r="J31" i="253"/>
  <c r="I31" i="253"/>
  <c r="H31" i="253"/>
  <c r="G31" i="253"/>
  <c r="F31" i="253"/>
  <c r="E31" i="253"/>
  <c r="D31" i="253"/>
  <c r="AT30" i="253"/>
  <c r="AS30" i="253"/>
  <c r="AR30" i="253"/>
  <c r="AQ30" i="253"/>
  <c r="AP30" i="253"/>
  <c r="AO30" i="253"/>
  <c r="AN30" i="253"/>
  <c r="AM30" i="253"/>
  <c r="AL30" i="253"/>
  <c r="AK30" i="253"/>
  <c r="AJ30" i="253"/>
  <c r="AI30" i="253"/>
  <c r="AH30" i="253"/>
  <c r="AG30" i="253"/>
  <c r="AF30" i="253"/>
  <c r="AE30" i="253"/>
  <c r="AD30" i="253"/>
  <c r="AC30" i="253"/>
  <c r="AB30" i="253"/>
  <c r="AA30" i="253"/>
  <c r="Z30" i="253"/>
  <c r="Y30" i="253"/>
  <c r="X30" i="253"/>
  <c r="W30" i="253"/>
  <c r="V30" i="253"/>
  <c r="U30" i="253"/>
  <c r="T30" i="253"/>
  <c r="S30" i="253"/>
  <c r="R30" i="253"/>
  <c r="Q30" i="253"/>
  <c r="P30" i="253"/>
  <c r="O30" i="253"/>
  <c r="N30" i="253"/>
  <c r="M30" i="253"/>
  <c r="L30" i="253"/>
  <c r="K30" i="253"/>
  <c r="J30" i="253"/>
  <c r="I30" i="253"/>
  <c r="H30" i="253"/>
  <c r="G30" i="253"/>
  <c r="F30" i="253"/>
  <c r="E30" i="253"/>
  <c r="D30" i="253"/>
  <c r="AT29" i="253"/>
  <c r="AS29" i="253"/>
  <c r="AR29" i="253"/>
  <c r="AQ29" i="253"/>
  <c r="AP29" i="253"/>
  <c r="AO29" i="253"/>
  <c r="AN29" i="253"/>
  <c r="AM29" i="253"/>
  <c r="AL29" i="253"/>
  <c r="AK29" i="253"/>
  <c r="AJ29" i="253"/>
  <c r="AI29" i="253"/>
  <c r="AH29" i="253"/>
  <c r="AG29" i="253"/>
  <c r="AF29" i="253"/>
  <c r="AE29" i="253"/>
  <c r="AD29" i="253"/>
  <c r="AC29" i="253"/>
  <c r="AB29" i="253"/>
  <c r="AA29" i="253"/>
  <c r="Z29" i="253"/>
  <c r="Y29" i="253"/>
  <c r="X29" i="253"/>
  <c r="W29" i="253"/>
  <c r="V29" i="253"/>
  <c r="U29" i="253"/>
  <c r="T29" i="253"/>
  <c r="S29" i="253"/>
  <c r="R29" i="253"/>
  <c r="Q29" i="253"/>
  <c r="P29" i="253"/>
  <c r="O29" i="253"/>
  <c r="N29" i="253"/>
  <c r="M29" i="253"/>
  <c r="L29" i="253"/>
  <c r="K29" i="253"/>
  <c r="J29" i="253"/>
  <c r="I29" i="253"/>
  <c r="H29" i="253"/>
  <c r="G29" i="253"/>
  <c r="F29" i="253"/>
  <c r="E29" i="253"/>
  <c r="D29" i="253"/>
  <c r="AT28" i="253"/>
  <c r="AS28" i="253"/>
  <c r="AR28" i="253"/>
  <c r="AQ28" i="253"/>
  <c r="AP28" i="253"/>
  <c r="AO28" i="253"/>
  <c r="AN28" i="253"/>
  <c r="AM28" i="253"/>
  <c r="AL28" i="253"/>
  <c r="AK28" i="253"/>
  <c r="AJ28" i="253"/>
  <c r="AI28" i="253"/>
  <c r="AH28" i="253"/>
  <c r="AG28" i="253"/>
  <c r="AF28" i="253"/>
  <c r="AE28" i="253"/>
  <c r="AD28" i="253"/>
  <c r="AC28" i="253"/>
  <c r="AB28" i="253"/>
  <c r="AA28" i="253"/>
  <c r="Z28" i="253"/>
  <c r="Y28" i="253"/>
  <c r="X28" i="253"/>
  <c r="W28" i="253"/>
  <c r="V28" i="253"/>
  <c r="U28" i="253"/>
  <c r="T28" i="253"/>
  <c r="S28" i="253"/>
  <c r="R28" i="253"/>
  <c r="Q28" i="253"/>
  <c r="P28" i="253"/>
  <c r="O28" i="253"/>
  <c r="N28" i="253"/>
  <c r="M28" i="253"/>
  <c r="L28" i="253"/>
  <c r="K28" i="253"/>
  <c r="J28" i="253"/>
  <c r="I28" i="253"/>
  <c r="H28" i="253"/>
  <c r="G28" i="253"/>
  <c r="F28" i="253"/>
  <c r="E28" i="253"/>
  <c r="D28" i="253"/>
  <c r="AT27" i="253"/>
  <c r="AS27" i="253"/>
  <c r="AR27" i="253"/>
  <c r="AQ27" i="253"/>
  <c r="AP27" i="253"/>
  <c r="AO27" i="253"/>
  <c r="AN27" i="253"/>
  <c r="AM27" i="253"/>
  <c r="AL27" i="253"/>
  <c r="AK27" i="253"/>
  <c r="AJ27" i="253"/>
  <c r="AI27" i="253"/>
  <c r="AH27" i="253"/>
  <c r="AG27" i="253"/>
  <c r="AF27" i="253"/>
  <c r="AE27" i="253"/>
  <c r="AD27" i="253"/>
  <c r="AC27" i="253"/>
  <c r="AB27" i="253"/>
  <c r="AA27" i="253"/>
  <c r="Z27" i="253"/>
  <c r="Y27" i="253"/>
  <c r="X27" i="253"/>
  <c r="W27" i="253"/>
  <c r="V27" i="253"/>
  <c r="U27" i="253"/>
  <c r="T27" i="253"/>
  <c r="S27" i="253"/>
  <c r="R27" i="253"/>
  <c r="Q27" i="253"/>
  <c r="P27" i="253"/>
  <c r="O27" i="253"/>
  <c r="N27" i="253"/>
  <c r="M27" i="253"/>
  <c r="L27" i="253"/>
  <c r="K27" i="253"/>
  <c r="J27" i="253"/>
  <c r="I27" i="253"/>
  <c r="H27" i="253"/>
  <c r="G27" i="253"/>
  <c r="F27" i="253"/>
  <c r="E27" i="253"/>
  <c r="D27" i="253"/>
  <c r="AU27" i="253"/>
  <c r="AT26" i="253"/>
  <c r="AS26" i="253"/>
  <c r="AR26" i="253"/>
  <c r="AQ26" i="253"/>
  <c r="AP26" i="253"/>
  <c r="AO26" i="253"/>
  <c r="AN26" i="253"/>
  <c r="AM26" i="253"/>
  <c r="AL26" i="253"/>
  <c r="AK26" i="253"/>
  <c r="AJ26" i="253"/>
  <c r="AI26" i="253"/>
  <c r="AH26" i="253"/>
  <c r="AG26" i="253"/>
  <c r="AF26" i="253"/>
  <c r="AE26" i="253"/>
  <c r="AD26" i="253"/>
  <c r="AC26" i="253"/>
  <c r="AB26" i="253"/>
  <c r="AA26" i="253"/>
  <c r="Z26" i="253"/>
  <c r="Y26" i="253"/>
  <c r="X26" i="253"/>
  <c r="W26" i="253"/>
  <c r="V26" i="253"/>
  <c r="U26" i="253"/>
  <c r="T26" i="253"/>
  <c r="S26" i="253"/>
  <c r="R26" i="253"/>
  <c r="Q26" i="253"/>
  <c r="P26" i="253"/>
  <c r="O26" i="253"/>
  <c r="N26" i="253"/>
  <c r="M26" i="253"/>
  <c r="L26" i="253"/>
  <c r="K26" i="253"/>
  <c r="J26" i="253"/>
  <c r="I26" i="253"/>
  <c r="H26" i="253"/>
  <c r="G26" i="253"/>
  <c r="F26" i="253"/>
  <c r="E26" i="253"/>
  <c r="D26" i="253"/>
  <c r="AT25" i="253"/>
  <c r="AS25" i="253"/>
  <c r="AR25" i="253"/>
  <c r="AQ25" i="253"/>
  <c r="AP25" i="253"/>
  <c r="AO25" i="253"/>
  <c r="AN25" i="253"/>
  <c r="AM25" i="253"/>
  <c r="AL25" i="253"/>
  <c r="AK25" i="253"/>
  <c r="AJ25" i="253"/>
  <c r="AI25" i="253"/>
  <c r="AH25" i="253"/>
  <c r="AG25" i="253"/>
  <c r="AF25" i="253"/>
  <c r="AE25" i="253"/>
  <c r="AD25" i="253"/>
  <c r="AC25" i="253"/>
  <c r="AB25" i="253"/>
  <c r="AA25" i="253"/>
  <c r="Z25" i="253"/>
  <c r="Y25" i="253"/>
  <c r="X25" i="253"/>
  <c r="W25" i="253"/>
  <c r="V25" i="253"/>
  <c r="U25" i="253"/>
  <c r="T25" i="253"/>
  <c r="S25" i="253"/>
  <c r="R25" i="253"/>
  <c r="Q25" i="253"/>
  <c r="P25" i="253"/>
  <c r="O25" i="253"/>
  <c r="N25" i="253"/>
  <c r="M25" i="253"/>
  <c r="L25" i="253"/>
  <c r="K25" i="253"/>
  <c r="J25" i="253"/>
  <c r="I25" i="253"/>
  <c r="H25" i="253"/>
  <c r="G25" i="253"/>
  <c r="F25" i="253"/>
  <c r="E25" i="253"/>
  <c r="D25" i="253"/>
  <c r="AT24" i="253"/>
  <c r="AS24" i="253"/>
  <c r="AR24" i="253"/>
  <c r="AQ24" i="253"/>
  <c r="AP24" i="253"/>
  <c r="AO24" i="253"/>
  <c r="AN24" i="253"/>
  <c r="AM24" i="253"/>
  <c r="AL24" i="253"/>
  <c r="AK24" i="253"/>
  <c r="AJ24" i="253"/>
  <c r="AI24" i="253"/>
  <c r="AH24" i="253"/>
  <c r="AG24" i="253"/>
  <c r="AF24" i="253"/>
  <c r="AE24" i="253"/>
  <c r="AD24" i="253"/>
  <c r="AC24" i="253"/>
  <c r="AB24" i="253"/>
  <c r="AA24" i="253"/>
  <c r="Z24" i="253"/>
  <c r="Y24" i="253"/>
  <c r="X24" i="253"/>
  <c r="W24" i="253"/>
  <c r="V24" i="253"/>
  <c r="U24" i="253"/>
  <c r="T24" i="253"/>
  <c r="S24" i="253"/>
  <c r="R24" i="253"/>
  <c r="Q24" i="253"/>
  <c r="P24" i="253"/>
  <c r="O24" i="253"/>
  <c r="N24" i="253"/>
  <c r="M24" i="253"/>
  <c r="L24" i="253"/>
  <c r="K24" i="253"/>
  <c r="J24" i="253"/>
  <c r="I24" i="253"/>
  <c r="H24" i="253"/>
  <c r="G24" i="253"/>
  <c r="F24" i="253"/>
  <c r="E24" i="253"/>
  <c r="D24" i="253"/>
  <c r="AT23" i="253"/>
  <c r="AS23" i="253"/>
  <c r="AR23" i="253"/>
  <c r="AQ23" i="253"/>
  <c r="AP23" i="253"/>
  <c r="AO23" i="253"/>
  <c r="AN23" i="253"/>
  <c r="AM23" i="253"/>
  <c r="AL23" i="253"/>
  <c r="AK23" i="253"/>
  <c r="AJ23" i="253"/>
  <c r="AI23" i="253"/>
  <c r="AH23" i="253"/>
  <c r="AG23" i="253"/>
  <c r="AF23" i="253"/>
  <c r="AE23" i="253"/>
  <c r="AD23" i="253"/>
  <c r="AC23" i="253"/>
  <c r="AB23" i="253"/>
  <c r="AA23" i="253"/>
  <c r="Z23" i="253"/>
  <c r="Y23" i="253"/>
  <c r="X23" i="253"/>
  <c r="W23" i="253"/>
  <c r="V23" i="253"/>
  <c r="U23" i="253"/>
  <c r="T23" i="253"/>
  <c r="S23" i="253"/>
  <c r="R23" i="253"/>
  <c r="Q23" i="253"/>
  <c r="P23" i="253"/>
  <c r="O23" i="253"/>
  <c r="N23" i="253"/>
  <c r="M23" i="253"/>
  <c r="L23" i="253"/>
  <c r="K23" i="253"/>
  <c r="J23" i="253"/>
  <c r="I23" i="253"/>
  <c r="H23" i="253"/>
  <c r="G23" i="253"/>
  <c r="F23" i="253"/>
  <c r="E23" i="253"/>
  <c r="D23" i="253"/>
  <c r="AT22" i="253"/>
  <c r="AS22" i="253"/>
  <c r="AR22" i="253"/>
  <c r="AQ22" i="253"/>
  <c r="AP22" i="253"/>
  <c r="AO22" i="253"/>
  <c r="AN22" i="253"/>
  <c r="AM22" i="253"/>
  <c r="AL22" i="253"/>
  <c r="AK22" i="253"/>
  <c r="AJ22" i="253"/>
  <c r="AI22" i="253"/>
  <c r="AH22" i="253"/>
  <c r="AG22" i="253"/>
  <c r="AF22" i="253"/>
  <c r="AE22" i="253"/>
  <c r="AD22" i="253"/>
  <c r="AC22" i="253"/>
  <c r="AB22" i="253"/>
  <c r="AA22" i="253"/>
  <c r="Z22" i="253"/>
  <c r="Y22" i="253"/>
  <c r="X22" i="253"/>
  <c r="W22" i="253"/>
  <c r="V22" i="253"/>
  <c r="U22" i="253"/>
  <c r="T22" i="253"/>
  <c r="S22" i="253"/>
  <c r="R22" i="253"/>
  <c r="Q22" i="253"/>
  <c r="P22" i="253"/>
  <c r="O22" i="253"/>
  <c r="N22" i="253"/>
  <c r="M22" i="253"/>
  <c r="L22" i="253"/>
  <c r="K22" i="253"/>
  <c r="J22" i="253"/>
  <c r="I22" i="253"/>
  <c r="H22" i="253"/>
  <c r="G22" i="253"/>
  <c r="F22" i="253"/>
  <c r="E22" i="253"/>
  <c r="D22" i="253"/>
  <c r="AT21" i="253"/>
  <c r="AS21" i="253"/>
  <c r="AR21" i="253"/>
  <c r="AQ21" i="253"/>
  <c r="AP21" i="253"/>
  <c r="AO21" i="253"/>
  <c r="AN21" i="253"/>
  <c r="AM21" i="253"/>
  <c r="AL21" i="253"/>
  <c r="AK21" i="253"/>
  <c r="AJ21" i="253"/>
  <c r="AI21" i="253"/>
  <c r="AH21" i="253"/>
  <c r="AG21" i="253"/>
  <c r="AF21" i="253"/>
  <c r="AE21" i="253"/>
  <c r="AD21" i="253"/>
  <c r="AC21" i="253"/>
  <c r="AB21" i="253"/>
  <c r="AA21" i="253"/>
  <c r="Z21" i="253"/>
  <c r="Y21" i="253"/>
  <c r="X21" i="253"/>
  <c r="W21" i="253"/>
  <c r="V21" i="253"/>
  <c r="U21" i="253"/>
  <c r="T21" i="253"/>
  <c r="S21" i="253"/>
  <c r="R21" i="253"/>
  <c r="Q21" i="253"/>
  <c r="P21" i="253"/>
  <c r="O21" i="253"/>
  <c r="N21" i="253"/>
  <c r="M21" i="253"/>
  <c r="L21" i="253"/>
  <c r="K21" i="253"/>
  <c r="J21" i="253"/>
  <c r="I21" i="253"/>
  <c r="H21" i="253"/>
  <c r="G21" i="253"/>
  <c r="F21" i="253"/>
  <c r="E21" i="253"/>
  <c r="D21" i="253"/>
  <c r="AT20" i="253"/>
  <c r="AS20" i="253"/>
  <c r="AR20" i="253"/>
  <c r="AQ20" i="253"/>
  <c r="AP20" i="253"/>
  <c r="AO20" i="253"/>
  <c r="AN20" i="253"/>
  <c r="AM20" i="253"/>
  <c r="AL20" i="253"/>
  <c r="AK20" i="253"/>
  <c r="AJ20" i="253"/>
  <c r="AI20" i="253"/>
  <c r="AH20" i="253"/>
  <c r="AG20" i="253"/>
  <c r="AF20" i="253"/>
  <c r="AE20" i="253"/>
  <c r="AD20" i="253"/>
  <c r="AC20" i="253"/>
  <c r="AB20" i="253"/>
  <c r="AA20" i="253"/>
  <c r="Z20" i="253"/>
  <c r="Y20" i="253"/>
  <c r="X20" i="253"/>
  <c r="W20" i="253"/>
  <c r="V20" i="253"/>
  <c r="U20" i="253"/>
  <c r="T20" i="253"/>
  <c r="S20" i="253"/>
  <c r="R20" i="253"/>
  <c r="Q20" i="253"/>
  <c r="P20" i="253"/>
  <c r="O20" i="253"/>
  <c r="N20" i="253"/>
  <c r="M20" i="253"/>
  <c r="L20" i="253"/>
  <c r="K20" i="253"/>
  <c r="J20" i="253"/>
  <c r="I20" i="253"/>
  <c r="H20" i="253"/>
  <c r="G20" i="253"/>
  <c r="F20" i="253"/>
  <c r="E20" i="253"/>
  <c r="D20" i="253"/>
  <c r="AT19" i="253"/>
  <c r="AS19" i="253"/>
  <c r="AR19" i="253"/>
  <c r="AQ19" i="253"/>
  <c r="AP19" i="253"/>
  <c r="AO19" i="253"/>
  <c r="AN19" i="253"/>
  <c r="AM19" i="253"/>
  <c r="AL19" i="253"/>
  <c r="AK19" i="253"/>
  <c r="AJ19" i="253"/>
  <c r="AI19" i="253"/>
  <c r="AH19" i="253"/>
  <c r="AG19" i="253"/>
  <c r="AF19" i="253"/>
  <c r="AE19" i="253"/>
  <c r="AD19" i="253"/>
  <c r="AC19" i="253"/>
  <c r="AB19" i="253"/>
  <c r="AA19" i="253"/>
  <c r="Z19" i="253"/>
  <c r="Y19" i="253"/>
  <c r="X19" i="253"/>
  <c r="W19" i="253"/>
  <c r="V19" i="253"/>
  <c r="U19" i="253"/>
  <c r="T19" i="253"/>
  <c r="S19" i="253"/>
  <c r="R19" i="253"/>
  <c r="Q19" i="253"/>
  <c r="P19" i="253"/>
  <c r="O19" i="253"/>
  <c r="N19" i="253"/>
  <c r="M19" i="253"/>
  <c r="L19" i="253"/>
  <c r="K19" i="253"/>
  <c r="J19" i="253"/>
  <c r="I19" i="253"/>
  <c r="H19" i="253"/>
  <c r="G19" i="253"/>
  <c r="F19" i="253"/>
  <c r="E19" i="253"/>
  <c r="D19" i="253"/>
  <c r="AT18" i="253"/>
  <c r="AS18" i="253"/>
  <c r="AR18" i="253"/>
  <c r="AQ18" i="253"/>
  <c r="AP18" i="253"/>
  <c r="AO18" i="253"/>
  <c r="AN18" i="253"/>
  <c r="AM18" i="253"/>
  <c r="AL18" i="253"/>
  <c r="AK18" i="253"/>
  <c r="AJ18" i="253"/>
  <c r="AI18" i="253"/>
  <c r="AH18" i="253"/>
  <c r="AG18" i="253"/>
  <c r="AF18" i="253"/>
  <c r="AE18" i="253"/>
  <c r="AD18" i="253"/>
  <c r="AC18" i="253"/>
  <c r="AB18" i="253"/>
  <c r="AA18" i="253"/>
  <c r="Z18" i="253"/>
  <c r="Y18" i="253"/>
  <c r="X18" i="253"/>
  <c r="W18" i="253"/>
  <c r="V18" i="253"/>
  <c r="U18" i="253"/>
  <c r="T18" i="253"/>
  <c r="S18" i="253"/>
  <c r="R18" i="253"/>
  <c r="Q18" i="253"/>
  <c r="P18" i="253"/>
  <c r="O18" i="253"/>
  <c r="N18" i="253"/>
  <c r="M18" i="253"/>
  <c r="L18" i="253"/>
  <c r="K18" i="253"/>
  <c r="J18" i="253"/>
  <c r="I18" i="253"/>
  <c r="H18" i="253"/>
  <c r="G18" i="253"/>
  <c r="F18" i="253"/>
  <c r="E18" i="253"/>
  <c r="D18" i="253"/>
  <c r="AT17" i="253"/>
  <c r="AS17" i="253"/>
  <c r="AR17" i="253"/>
  <c r="AQ17" i="253"/>
  <c r="AP17" i="253"/>
  <c r="AO17" i="253"/>
  <c r="AN17" i="253"/>
  <c r="AM17" i="253"/>
  <c r="AL17" i="253"/>
  <c r="AK17" i="253"/>
  <c r="AJ17" i="253"/>
  <c r="AI17" i="253"/>
  <c r="AH17" i="253"/>
  <c r="AG17" i="253"/>
  <c r="AF17" i="253"/>
  <c r="AE17" i="253"/>
  <c r="AD17" i="253"/>
  <c r="AC17" i="253"/>
  <c r="AB17" i="253"/>
  <c r="AA17" i="253"/>
  <c r="Z17" i="253"/>
  <c r="Y17" i="253"/>
  <c r="X17" i="253"/>
  <c r="W17" i="253"/>
  <c r="V17" i="253"/>
  <c r="U17" i="253"/>
  <c r="T17" i="253"/>
  <c r="S17" i="253"/>
  <c r="R17" i="253"/>
  <c r="Q17" i="253"/>
  <c r="P17" i="253"/>
  <c r="O17" i="253"/>
  <c r="N17" i="253"/>
  <c r="M17" i="253"/>
  <c r="L17" i="253"/>
  <c r="K17" i="253"/>
  <c r="J17" i="253"/>
  <c r="I17" i="253"/>
  <c r="H17" i="253"/>
  <c r="G17" i="253"/>
  <c r="F17" i="253"/>
  <c r="E17" i="253"/>
  <c r="D17" i="253"/>
  <c r="AT16" i="253"/>
  <c r="AS16" i="253"/>
  <c r="AR16" i="253"/>
  <c r="AQ16" i="253"/>
  <c r="AP16" i="253"/>
  <c r="AO16" i="253"/>
  <c r="AN16" i="253"/>
  <c r="AM16" i="253"/>
  <c r="AL16" i="253"/>
  <c r="AK16" i="253"/>
  <c r="AJ16" i="253"/>
  <c r="AI16" i="253"/>
  <c r="AH16" i="253"/>
  <c r="AG16" i="253"/>
  <c r="AF16" i="253"/>
  <c r="AE16" i="253"/>
  <c r="AD16" i="253"/>
  <c r="AC16" i="253"/>
  <c r="AB16" i="253"/>
  <c r="AA16" i="253"/>
  <c r="Z16" i="253"/>
  <c r="Y16" i="253"/>
  <c r="X16" i="253"/>
  <c r="W16" i="253"/>
  <c r="V16" i="253"/>
  <c r="U16" i="253"/>
  <c r="T16" i="253"/>
  <c r="S16" i="253"/>
  <c r="R16" i="253"/>
  <c r="Q16" i="253"/>
  <c r="P16" i="253"/>
  <c r="O16" i="253"/>
  <c r="N16" i="253"/>
  <c r="M16" i="253"/>
  <c r="L16" i="253"/>
  <c r="K16" i="253"/>
  <c r="J16" i="253"/>
  <c r="I16" i="253"/>
  <c r="H16" i="253"/>
  <c r="G16" i="253"/>
  <c r="F16" i="253"/>
  <c r="E16" i="253"/>
  <c r="D16" i="253"/>
  <c r="AT15" i="253"/>
  <c r="AS15" i="253"/>
  <c r="AR15" i="253"/>
  <c r="AQ15" i="253"/>
  <c r="AP15" i="253"/>
  <c r="AO15" i="253"/>
  <c r="AN15" i="253"/>
  <c r="AM15" i="253"/>
  <c r="AL15" i="253"/>
  <c r="AK15" i="253"/>
  <c r="AJ15" i="253"/>
  <c r="AI15" i="253"/>
  <c r="AH15" i="253"/>
  <c r="AG15" i="253"/>
  <c r="AF15" i="253"/>
  <c r="AE15" i="253"/>
  <c r="AD15" i="253"/>
  <c r="AC15" i="253"/>
  <c r="AB15" i="253"/>
  <c r="AA15" i="253"/>
  <c r="Z15" i="253"/>
  <c r="Y15" i="253"/>
  <c r="X15" i="253"/>
  <c r="W15" i="253"/>
  <c r="V15" i="253"/>
  <c r="U15" i="253"/>
  <c r="T15" i="253"/>
  <c r="S15" i="253"/>
  <c r="R15" i="253"/>
  <c r="Q15" i="253"/>
  <c r="P15" i="253"/>
  <c r="O15" i="253"/>
  <c r="N15" i="253"/>
  <c r="M15" i="253"/>
  <c r="L15" i="253"/>
  <c r="K15" i="253"/>
  <c r="J15" i="253"/>
  <c r="I15" i="253"/>
  <c r="H15" i="253"/>
  <c r="G15" i="253"/>
  <c r="F15" i="253"/>
  <c r="E15" i="253"/>
  <c r="D15" i="253"/>
  <c r="AT14" i="253"/>
  <c r="AS14" i="253"/>
  <c r="AR14" i="253"/>
  <c r="AQ14" i="253"/>
  <c r="AP14" i="253"/>
  <c r="AO14" i="253"/>
  <c r="AN14" i="253"/>
  <c r="AM14" i="253"/>
  <c r="AL14" i="253"/>
  <c r="AK14" i="253"/>
  <c r="AJ14" i="253"/>
  <c r="AI14" i="253"/>
  <c r="AH14" i="253"/>
  <c r="AG14" i="253"/>
  <c r="AF14" i="253"/>
  <c r="AE14" i="253"/>
  <c r="AD14" i="253"/>
  <c r="AC14" i="253"/>
  <c r="AB14" i="253"/>
  <c r="AA14" i="253"/>
  <c r="Z14" i="253"/>
  <c r="Y14" i="253"/>
  <c r="X14" i="253"/>
  <c r="W14" i="253"/>
  <c r="V14" i="253"/>
  <c r="U14" i="253"/>
  <c r="T14" i="253"/>
  <c r="S14" i="253"/>
  <c r="R14" i="253"/>
  <c r="Q14" i="253"/>
  <c r="P14" i="253"/>
  <c r="O14" i="253"/>
  <c r="N14" i="253"/>
  <c r="M14" i="253"/>
  <c r="L14" i="253"/>
  <c r="K14" i="253"/>
  <c r="J14" i="253"/>
  <c r="I14" i="253"/>
  <c r="H14" i="253"/>
  <c r="G14" i="253"/>
  <c r="F14" i="253"/>
  <c r="E14" i="253"/>
  <c r="D14" i="253"/>
  <c r="AT13" i="253"/>
  <c r="AS13" i="253"/>
  <c r="AR13" i="253"/>
  <c r="AQ13" i="253"/>
  <c r="AP13" i="253"/>
  <c r="AO13" i="253"/>
  <c r="AN13" i="253"/>
  <c r="AM13" i="253"/>
  <c r="AL13" i="253"/>
  <c r="AK13" i="253"/>
  <c r="AJ13" i="253"/>
  <c r="AI13" i="253"/>
  <c r="AH13" i="253"/>
  <c r="AG13" i="253"/>
  <c r="AF13" i="253"/>
  <c r="AE13" i="253"/>
  <c r="AD13" i="253"/>
  <c r="AC13" i="253"/>
  <c r="AB13" i="253"/>
  <c r="AA13" i="253"/>
  <c r="Z13" i="253"/>
  <c r="Y13" i="253"/>
  <c r="X13" i="253"/>
  <c r="W13" i="253"/>
  <c r="V13" i="253"/>
  <c r="U13" i="253"/>
  <c r="T13" i="253"/>
  <c r="S13" i="253"/>
  <c r="R13" i="253"/>
  <c r="Q13" i="253"/>
  <c r="P13" i="253"/>
  <c r="O13" i="253"/>
  <c r="N13" i="253"/>
  <c r="M13" i="253"/>
  <c r="L13" i="253"/>
  <c r="K13" i="253"/>
  <c r="J13" i="253"/>
  <c r="I13" i="253"/>
  <c r="H13" i="253"/>
  <c r="G13" i="253"/>
  <c r="F13" i="253"/>
  <c r="E13" i="253"/>
  <c r="D13" i="253"/>
  <c r="AT12" i="253"/>
  <c r="AS12" i="253"/>
  <c r="AR12" i="253"/>
  <c r="AQ12" i="253"/>
  <c r="AP12" i="253"/>
  <c r="AO12" i="253"/>
  <c r="AN12" i="253"/>
  <c r="AM12" i="253"/>
  <c r="AL12" i="253"/>
  <c r="AK12" i="253"/>
  <c r="AJ12" i="253"/>
  <c r="AI12" i="253"/>
  <c r="AH12" i="253"/>
  <c r="AG12" i="253"/>
  <c r="AF12" i="253"/>
  <c r="AE12" i="253"/>
  <c r="AD12" i="253"/>
  <c r="AC12" i="253"/>
  <c r="AB12" i="253"/>
  <c r="AA12" i="253"/>
  <c r="Z12" i="253"/>
  <c r="Y12" i="253"/>
  <c r="X12" i="253"/>
  <c r="W12" i="253"/>
  <c r="V12" i="253"/>
  <c r="U12" i="253"/>
  <c r="T12" i="253"/>
  <c r="S12" i="253"/>
  <c r="R12" i="253"/>
  <c r="Q12" i="253"/>
  <c r="P12" i="253"/>
  <c r="O12" i="253"/>
  <c r="N12" i="253"/>
  <c r="M12" i="253"/>
  <c r="L12" i="253"/>
  <c r="K12" i="253"/>
  <c r="J12" i="253"/>
  <c r="I12" i="253"/>
  <c r="H12" i="253"/>
  <c r="G12" i="253"/>
  <c r="F12" i="253"/>
  <c r="E12" i="253"/>
  <c r="D12" i="253"/>
  <c r="AT11" i="253"/>
  <c r="AS11" i="253"/>
  <c r="AR11" i="253"/>
  <c r="AQ11" i="253"/>
  <c r="AP11" i="253"/>
  <c r="AO11" i="253"/>
  <c r="AN11" i="253"/>
  <c r="AM11" i="253"/>
  <c r="AL11" i="253"/>
  <c r="AK11" i="253"/>
  <c r="AJ11" i="253"/>
  <c r="AI11" i="253"/>
  <c r="AH11" i="253"/>
  <c r="AG11" i="253"/>
  <c r="AF11" i="253"/>
  <c r="AE11" i="253"/>
  <c r="AD11" i="253"/>
  <c r="AC11" i="253"/>
  <c r="AB11" i="253"/>
  <c r="AA11" i="253"/>
  <c r="Z11" i="253"/>
  <c r="Y11" i="253"/>
  <c r="X11" i="253"/>
  <c r="W11" i="253"/>
  <c r="V11" i="253"/>
  <c r="U11" i="253"/>
  <c r="T11" i="253"/>
  <c r="S11" i="253"/>
  <c r="R11" i="253"/>
  <c r="Q11" i="253"/>
  <c r="P11" i="253"/>
  <c r="O11" i="253"/>
  <c r="N11" i="253"/>
  <c r="M11" i="253"/>
  <c r="L11" i="253"/>
  <c r="K11" i="253"/>
  <c r="J11" i="253"/>
  <c r="I11" i="253"/>
  <c r="H11" i="253"/>
  <c r="G11" i="253"/>
  <c r="F11" i="253"/>
  <c r="E11" i="253"/>
  <c r="D11" i="253"/>
  <c r="AT10" i="253"/>
  <c r="AS10" i="253"/>
  <c r="AR10" i="253"/>
  <c r="AQ10" i="253"/>
  <c r="AP10" i="253"/>
  <c r="AO10" i="253"/>
  <c r="AN10" i="253"/>
  <c r="AM10" i="253"/>
  <c r="AL10" i="253"/>
  <c r="AK10" i="253"/>
  <c r="AJ10" i="253"/>
  <c r="AI10" i="253"/>
  <c r="AH10" i="253"/>
  <c r="AG10" i="253"/>
  <c r="AF10" i="253"/>
  <c r="AE10" i="253"/>
  <c r="AD10" i="253"/>
  <c r="AC10" i="253"/>
  <c r="AB10" i="253"/>
  <c r="AA10" i="253"/>
  <c r="Z10" i="253"/>
  <c r="Y10" i="253"/>
  <c r="X10" i="253"/>
  <c r="W10" i="253"/>
  <c r="V10" i="253"/>
  <c r="U10" i="253"/>
  <c r="T10" i="253"/>
  <c r="S10" i="253"/>
  <c r="R10" i="253"/>
  <c r="Q10" i="253"/>
  <c r="P10" i="253"/>
  <c r="O10" i="253"/>
  <c r="N10" i="253"/>
  <c r="M10" i="253"/>
  <c r="L10" i="253"/>
  <c r="K10" i="253"/>
  <c r="J10" i="253"/>
  <c r="I10" i="253"/>
  <c r="H10" i="253"/>
  <c r="G10" i="253"/>
  <c r="F10" i="253"/>
  <c r="E10" i="253"/>
  <c r="D10" i="253"/>
  <c r="AU10" i="253"/>
  <c r="AT9" i="253"/>
  <c r="AS9" i="253"/>
  <c r="AR9" i="253"/>
  <c r="AQ9" i="253"/>
  <c r="AP9" i="253"/>
  <c r="AO9" i="253"/>
  <c r="AN9" i="253"/>
  <c r="AM9" i="253"/>
  <c r="AL9" i="253"/>
  <c r="AK9" i="253"/>
  <c r="AJ9" i="253"/>
  <c r="AI9" i="253"/>
  <c r="AH9" i="253"/>
  <c r="AG9" i="253"/>
  <c r="AF9" i="253"/>
  <c r="AE9" i="253"/>
  <c r="AD9" i="253"/>
  <c r="AC9" i="253"/>
  <c r="AB9" i="253"/>
  <c r="AA9" i="253"/>
  <c r="Z9" i="253"/>
  <c r="Y9" i="253"/>
  <c r="X9" i="253"/>
  <c r="W9" i="253"/>
  <c r="V9" i="253"/>
  <c r="U9" i="253"/>
  <c r="T9" i="253"/>
  <c r="S9" i="253"/>
  <c r="R9" i="253"/>
  <c r="Q9" i="253"/>
  <c r="P9" i="253"/>
  <c r="O9" i="253"/>
  <c r="N9" i="253"/>
  <c r="M9" i="253"/>
  <c r="L9" i="253"/>
  <c r="K9" i="253"/>
  <c r="J9" i="253"/>
  <c r="I9" i="253"/>
  <c r="H9" i="253"/>
  <c r="G9" i="253"/>
  <c r="F9" i="253"/>
  <c r="E9" i="253"/>
  <c r="D9" i="253"/>
  <c r="AU9" i="253"/>
  <c r="AT8" i="253"/>
  <c r="AS8" i="253"/>
  <c r="AR8" i="253"/>
  <c r="AQ8" i="253"/>
  <c r="AP8" i="253"/>
  <c r="AO8" i="253"/>
  <c r="AN8" i="253"/>
  <c r="AM8" i="253"/>
  <c r="AL8" i="253"/>
  <c r="AK8" i="253"/>
  <c r="AJ8" i="253"/>
  <c r="AI8" i="253"/>
  <c r="AH8" i="253"/>
  <c r="AG8" i="253"/>
  <c r="AF8" i="253"/>
  <c r="AE8" i="253"/>
  <c r="AD8" i="253"/>
  <c r="AC8" i="253"/>
  <c r="AB8" i="253"/>
  <c r="AA8" i="253"/>
  <c r="Z8" i="253"/>
  <c r="Y8" i="253"/>
  <c r="X8" i="253"/>
  <c r="W8" i="253"/>
  <c r="V8" i="253"/>
  <c r="U8" i="253"/>
  <c r="T8" i="253"/>
  <c r="S8" i="253"/>
  <c r="R8" i="253"/>
  <c r="Q8" i="253"/>
  <c r="P8" i="253"/>
  <c r="O8" i="253"/>
  <c r="N8" i="253"/>
  <c r="M8" i="253"/>
  <c r="L8" i="253"/>
  <c r="K8" i="253"/>
  <c r="J8" i="253"/>
  <c r="I8" i="253"/>
  <c r="H8" i="253"/>
  <c r="G8" i="253"/>
  <c r="F8" i="253"/>
  <c r="E8" i="253"/>
  <c r="D8" i="253"/>
  <c r="AU8" i="253"/>
  <c r="AT7" i="253"/>
  <c r="AS7" i="253"/>
  <c r="AR7" i="253"/>
  <c r="AQ7" i="253"/>
  <c r="AP7" i="253"/>
  <c r="AO7" i="253"/>
  <c r="AN7" i="253"/>
  <c r="AM7" i="253"/>
  <c r="AL7" i="253"/>
  <c r="AK7" i="253"/>
  <c r="AJ7" i="253"/>
  <c r="AI7" i="253"/>
  <c r="AH7" i="253"/>
  <c r="AG7" i="253"/>
  <c r="AF7" i="253"/>
  <c r="AE7" i="253"/>
  <c r="AD7" i="253"/>
  <c r="AC7" i="253"/>
  <c r="AB7" i="253"/>
  <c r="AA7" i="253"/>
  <c r="Z7" i="253"/>
  <c r="Y7" i="253"/>
  <c r="X7" i="253"/>
  <c r="W7" i="253"/>
  <c r="V7" i="253"/>
  <c r="U7" i="253"/>
  <c r="T7" i="253"/>
  <c r="S7" i="253"/>
  <c r="R7" i="253"/>
  <c r="Q7" i="253"/>
  <c r="P7" i="253"/>
  <c r="O7" i="253"/>
  <c r="N7" i="253"/>
  <c r="M7" i="253"/>
  <c r="L7" i="253"/>
  <c r="K7" i="253"/>
  <c r="J7" i="253"/>
  <c r="I7" i="253"/>
  <c r="H7" i="253"/>
  <c r="G7" i="253"/>
  <c r="F7" i="253"/>
  <c r="E7" i="253"/>
  <c r="D7" i="253"/>
  <c r="O519" i="252"/>
  <c r="O518" i="252"/>
  <c r="AD515" i="252"/>
  <c r="AC515" i="252"/>
  <c r="AB515" i="252"/>
  <c r="AA515" i="252"/>
  <c r="Z515" i="252"/>
  <c r="Y515" i="252"/>
  <c r="X515" i="252"/>
  <c r="W515" i="252"/>
  <c r="V515" i="252"/>
  <c r="U515" i="252"/>
  <c r="T515" i="252"/>
  <c r="S515" i="252"/>
  <c r="R515" i="252"/>
  <c r="Q515" i="252"/>
  <c r="P515" i="252"/>
  <c r="O515" i="252"/>
  <c r="N515" i="252"/>
  <c r="M515" i="252"/>
  <c r="AS514" i="252"/>
  <c r="AR514" i="252"/>
  <c r="AO514" i="252"/>
  <c r="AM514" i="252"/>
  <c r="AU514" i="252"/>
  <c r="AI514" i="252"/>
  <c r="AG514" i="252"/>
  <c r="AT514" i="252"/>
  <c r="AE514" i="252"/>
  <c r="L514" i="252"/>
  <c r="I514" i="252"/>
  <c r="E514" i="252"/>
  <c r="AS513" i="252"/>
  <c r="AR513" i="252"/>
  <c r="AO513" i="252"/>
  <c r="AM513" i="252"/>
  <c r="AU513" i="252"/>
  <c r="AI513" i="252"/>
  <c r="AG513" i="252"/>
  <c r="AT513" i="252"/>
  <c r="AE513" i="252"/>
  <c r="L513" i="252"/>
  <c r="AF513" i="252"/>
  <c r="AQ513" i="252"/>
  <c r="E513" i="252"/>
  <c r="AS512" i="252"/>
  <c r="AR512" i="252"/>
  <c r="AO512" i="252"/>
  <c r="AM512" i="252"/>
  <c r="AU512" i="252"/>
  <c r="AI512" i="252"/>
  <c r="AG512" i="252"/>
  <c r="AT512" i="252"/>
  <c r="AE512" i="252"/>
  <c r="L512" i="252"/>
  <c r="I512" i="252"/>
  <c r="E512" i="252"/>
  <c r="AS511" i="252"/>
  <c r="AR511" i="252"/>
  <c r="AO511" i="252"/>
  <c r="AM511" i="252"/>
  <c r="AU511" i="252"/>
  <c r="AI511" i="252"/>
  <c r="AG511" i="252"/>
  <c r="AT511" i="252"/>
  <c r="AE511" i="252"/>
  <c r="L511" i="252"/>
  <c r="AF511" i="252"/>
  <c r="AQ511" i="252"/>
  <c r="E511" i="252"/>
  <c r="AS510" i="252"/>
  <c r="AR510" i="252"/>
  <c r="AO510" i="252"/>
  <c r="AM510" i="252"/>
  <c r="AU510" i="252"/>
  <c r="AI510" i="252"/>
  <c r="AG510" i="252"/>
  <c r="AT510" i="252"/>
  <c r="AE510" i="252"/>
  <c r="L510" i="252"/>
  <c r="I510" i="252"/>
  <c r="E510" i="252"/>
  <c r="AS509" i="252"/>
  <c r="AR509" i="252"/>
  <c r="AO509" i="252"/>
  <c r="AM509" i="252"/>
  <c r="AU509" i="252"/>
  <c r="AI509" i="252"/>
  <c r="AG509" i="252"/>
  <c r="AT509" i="252"/>
  <c r="AE509" i="252"/>
  <c r="L509" i="252"/>
  <c r="I509" i="252"/>
  <c r="AF509" i="252"/>
  <c r="AQ509" i="252"/>
  <c r="AV509" i="252"/>
  <c r="E509" i="252"/>
  <c r="AS508" i="252"/>
  <c r="AR508" i="252"/>
  <c r="AO508" i="252"/>
  <c r="AM508" i="252"/>
  <c r="AU508" i="252"/>
  <c r="AI508" i="252"/>
  <c r="AG508" i="252"/>
  <c r="AT508" i="252"/>
  <c r="AV508" i="252"/>
  <c r="AE508" i="252"/>
  <c r="L508" i="252"/>
  <c r="I508" i="252"/>
  <c r="E508" i="252"/>
  <c r="AS507" i="252"/>
  <c r="AR507" i="252"/>
  <c r="AO507" i="252"/>
  <c r="AM507" i="252"/>
  <c r="AU507" i="252"/>
  <c r="AI507" i="252"/>
  <c r="AG507" i="252"/>
  <c r="AT507" i="252"/>
  <c r="AV507" i="252"/>
  <c r="AE507" i="252"/>
  <c r="L507" i="252"/>
  <c r="AF507" i="252"/>
  <c r="AQ507" i="252"/>
  <c r="E507" i="252"/>
  <c r="AS506" i="252"/>
  <c r="AR506" i="252"/>
  <c r="AO506" i="252"/>
  <c r="AM506" i="252"/>
  <c r="AU506" i="252"/>
  <c r="AI506" i="252"/>
  <c r="AG506" i="252"/>
  <c r="AT506" i="252"/>
  <c r="AE506" i="252"/>
  <c r="L506" i="252"/>
  <c r="AS505" i="252"/>
  <c r="AR505" i="252"/>
  <c r="AO505" i="252"/>
  <c r="AM505" i="252"/>
  <c r="AU505" i="252"/>
  <c r="AI505" i="252"/>
  <c r="AG505" i="252"/>
  <c r="AT505" i="252"/>
  <c r="AE505" i="252"/>
  <c r="L505" i="252"/>
  <c r="I505" i="252"/>
  <c r="E505" i="252"/>
  <c r="AS504" i="252"/>
  <c r="AR504" i="252"/>
  <c r="AO504" i="252"/>
  <c r="AM504" i="252"/>
  <c r="AU504" i="252"/>
  <c r="AI504" i="252"/>
  <c r="AG504" i="252"/>
  <c r="AT504" i="252"/>
  <c r="AE504" i="252"/>
  <c r="L504" i="252"/>
  <c r="AF504" i="252"/>
  <c r="AQ504" i="252"/>
  <c r="AV504" i="252"/>
  <c r="E504" i="252"/>
  <c r="AS503" i="252"/>
  <c r="AR503" i="252"/>
  <c r="AO503" i="252"/>
  <c r="AM503" i="252"/>
  <c r="AU503" i="252"/>
  <c r="AI503" i="252"/>
  <c r="AG503" i="252"/>
  <c r="AT503" i="252"/>
  <c r="AE503" i="252"/>
  <c r="L503" i="252"/>
  <c r="I503" i="252"/>
  <c r="E503" i="252"/>
  <c r="AS502" i="252"/>
  <c r="AR502" i="252"/>
  <c r="AO502" i="252"/>
  <c r="AM502" i="252"/>
  <c r="AU502" i="252"/>
  <c r="AI502" i="252"/>
  <c r="AG502" i="252"/>
  <c r="AT502" i="252"/>
  <c r="AE502" i="252"/>
  <c r="L502" i="252"/>
  <c r="AF502" i="252"/>
  <c r="AQ502" i="252"/>
  <c r="AV502" i="252"/>
  <c r="E502" i="252"/>
  <c r="AS501" i="252"/>
  <c r="AR501" i="252"/>
  <c r="AO501" i="252"/>
  <c r="AM501" i="252"/>
  <c r="AU501" i="252"/>
  <c r="AI501" i="252"/>
  <c r="AG501" i="252"/>
  <c r="AT501" i="252"/>
  <c r="AE501" i="252"/>
  <c r="L501" i="252"/>
  <c r="I501" i="252"/>
  <c r="E501" i="252"/>
  <c r="AS500" i="252"/>
  <c r="AR500" i="252"/>
  <c r="AO500" i="252"/>
  <c r="AM500" i="252"/>
  <c r="AU500" i="252"/>
  <c r="AI500" i="252"/>
  <c r="AG500" i="252"/>
  <c r="AT500" i="252"/>
  <c r="AE500" i="252"/>
  <c r="L500" i="252"/>
  <c r="AF500" i="252"/>
  <c r="AQ500" i="252"/>
  <c r="AV500" i="252"/>
  <c r="AS499" i="252"/>
  <c r="AR499" i="252"/>
  <c r="AO499" i="252"/>
  <c r="AM499" i="252"/>
  <c r="AU499" i="252"/>
  <c r="AI499" i="252"/>
  <c r="AG499" i="252"/>
  <c r="AT499" i="252"/>
  <c r="AE499" i="252"/>
  <c r="L499" i="252"/>
  <c r="AF499" i="252"/>
  <c r="AQ499" i="252"/>
  <c r="AV499" i="252"/>
  <c r="AS498" i="252"/>
  <c r="AR498" i="252"/>
  <c r="AO498" i="252"/>
  <c r="AM498" i="252"/>
  <c r="AU498" i="252"/>
  <c r="AV498" i="252"/>
  <c r="AI498" i="252"/>
  <c r="AG498" i="252"/>
  <c r="AT498" i="252"/>
  <c r="AE498" i="252"/>
  <c r="L498" i="252"/>
  <c r="AF498" i="252"/>
  <c r="AQ498" i="252"/>
  <c r="L497" i="252"/>
  <c r="I497" i="252"/>
  <c r="AS496" i="252"/>
  <c r="AR496" i="252"/>
  <c r="AO496" i="252"/>
  <c r="AM496" i="252"/>
  <c r="AU496" i="252"/>
  <c r="AI496" i="252"/>
  <c r="AG496" i="252"/>
  <c r="AT496" i="252"/>
  <c r="AE496" i="252"/>
  <c r="L496" i="252"/>
  <c r="AF496" i="252"/>
  <c r="AQ496" i="252"/>
  <c r="AS495" i="252"/>
  <c r="AR495" i="252"/>
  <c r="AO495" i="252"/>
  <c r="AM495" i="252"/>
  <c r="AU495" i="252"/>
  <c r="AI495" i="252"/>
  <c r="AG495" i="252"/>
  <c r="AT495" i="252"/>
  <c r="AE495" i="252"/>
  <c r="L495" i="252"/>
  <c r="AF495" i="252"/>
  <c r="AQ495" i="252"/>
  <c r="AV495" i="252"/>
  <c r="AS494" i="252"/>
  <c r="AR494" i="252"/>
  <c r="AO494" i="252"/>
  <c r="AM494" i="252"/>
  <c r="AU494" i="252"/>
  <c r="AI494" i="252"/>
  <c r="AG494" i="252"/>
  <c r="AT494" i="252"/>
  <c r="AE494" i="252"/>
  <c r="L494" i="252"/>
  <c r="AF494" i="252"/>
  <c r="AQ494" i="252"/>
  <c r="AS493" i="252"/>
  <c r="AR493" i="252"/>
  <c r="AO493" i="252"/>
  <c r="AM493" i="252"/>
  <c r="AU493" i="252"/>
  <c r="AI493" i="252"/>
  <c r="AG493" i="252"/>
  <c r="AT493" i="252"/>
  <c r="AE493" i="252"/>
  <c r="L493" i="252"/>
  <c r="AF493" i="252"/>
  <c r="AQ493" i="252"/>
  <c r="E493" i="252"/>
  <c r="AS492" i="252"/>
  <c r="AR492" i="252"/>
  <c r="AO492" i="252"/>
  <c r="AM492" i="252"/>
  <c r="AU492" i="252"/>
  <c r="AV492" i="252"/>
  <c r="AI492" i="252"/>
  <c r="AG492" i="252"/>
  <c r="AT492" i="252"/>
  <c r="AE492" i="252"/>
  <c r="L492" i="252"/>
  <c r="AF492" i="252"/>
  <c r="AQ492" i="252"/>
  <c r="AS491" i="252"/>
  <c r="AR491" i="252"/>
  <c r="AO491" i="252"/>
  <c r="AM491" i="252"/>
  <c r="AU491" i="252"/>
  <c r="AI491" i="252"/>
  <c r="AG491" i="252"/>
  <c r="AT491" i="252"/>
  <c r="AE491" i="252"/>
  <c r="L491" i="252"/>
  <c r="I491" i="252"/>
  <c r="E491" i="252"/>
  <c r="AS490" i="252"/>
  <c r="AR490" i="252"/>
  <c r="AO490" i="252"/>
  <c r="AM490" i="252"/>
  <c r="AU490" i="252"/>
  <c r="AI490" i="252"/>
  <c r="AG490" i="252"/>
  <c r="AT490" i="252"/>
  <c r="AE490" i="252"/>
  <c r="L490" i="252"/>
  <c r="AF490" i="252"/>
  <c r="AQ490" i="252"/>
  <c r="E490" i="252"/>
  <c r="AS489" i="252"/>
  <c r="AR489" i="252"/>
  <c r="AO489" i="252"/>
  <c r="AM489" i="252"/>
  <c r="AU489" i="252"/>
  <c r="AI489" i="252"/>
  <c r="AG489" i="252"/>
  <c r="AT489" i="252"/>
  <c r="AE489" i="252"/>
  <c r="L489" i="252"/>
  <c r="I489" i="252"/>
  <c r="E489" i="252"/>
  <c r="AS488" i="252"/>
  <c r="AR488" i="252"/>
  <c r="AO488" i="252"/>
  <c r="AM488" i="252"/>
  <c r="AU488" i="252"/>
  <c r="AI488" i="252"/>
  <c r="AG488" i="252"/>
  <c r="AT488" i="252"/>
  <c r="AE488" i="252"/>
  <c r="L488" i="252"/>
  <c r="AF488" i="252"/>
  <c r="AQ488" i="252"/>
  <c r="E488" i="252"/>
  <c r="AS487" i="252"/>
  <c r="AR487" i="252"/>
  <c r="AO487" i="252"/>
  <c r="AM487" i="252"/>
  <c r="AU487" i="252"/>
  <c r="AI487" i="252"/>
  <c r="AG487" i="252"/>
  <c r="AT487" i="252"/>
  <c r="AE487" i="252"/>
  <c r="L487" i="252"/>
  <c r="I487" i="252"/>
  <c r="E487" i="252"/>
  <c r="AS486" i="252"/>
  <c r="AR486" i="252"/>
  <c r="AO486" i="252"/>
  <c r="AM486" i="252"/>
  <c r="AU486" i="252"/>
  <c r="AI486" i="252"/>
  <c r="AG486" i="252"/>
  <c r="AT486" i="252"/>
  <c r="AE486" i="252"/>
  <c r="L486" i="252"/>
  <c r="AF486" i="252"/>
  <c r="AQ486" i="252"/>
  <c r="AV486" i="252"/>
  <c r="E486" i="252"/>
  <c r="AS485" i="252"/>
  <c r="AR485" i="252"/>
  <c r="AO485" i="252"/>
  <c r="AM485" i="252"/>
  <c r="AU485" i="252"/>
  <c r="AI485" i="252"/>
  <c r="AG485" i="252"/>
  <c r="AT485" i="252"/>
  <c r="AE485" i="252"/>
  <c r="L485" i="252"/>
  <c r="I485" i="252"/>
  <c r="E485" i="252"/>
  <c r="AS484" i="252"/>
  <c r="AR484" i="252"/>
  <c r="AO484" i="252"/>
  <c r="AM484" i="252"/>
  <c r="AU484" i="252"/>
  <c r="AI484" i="252"/>
  <c r="AG484" i="252"/>
  <c r="AT484" i="252"/>
  <c r="AE484" i="252"/>
  <c r="L484" i="252"/>
  <c r="AF484" i="252"/>
  <c r="AQ484" i="252"/>
  <c r="E484" i="252"/>
  <c r="AS483" i="252"/>
  <c r="AR483" i="252"/>
  <c r="AO483" i="252"/>
  <c r="AM483" i="252"/>
  <c r="AU483" i="252"/>
  <c r="AI483" i="252"/>
  <c r="AG483" i="252"/>
  <c r="AT483" i="252"/>
  <c r="AE483" i="252"/>
  <c r="L483" i="252"/>
  <c r="E483" i="252"/>
  <c r="AS482" i="252"/>
  <c r="AR482" i="252"/>
  <c r="AO482" i="252"/>
  <c r="AM482" i="252"/>
  <c r="AU482" i="252"/>
  <c r="AI482" i="252"/>
  <c r="AG482" i="252"/>
  <c r="AT482" i="252"/>
  <c r="AE482" i="252"/>
  <c r="L482" i="252"/>
  <c r="AF482" i="252"/>
  <c r="AQ482" i="252"/>
  <c r="AV482" i="252"/>
  <c r="E482" i="252"/>
  <c r="AS481" i="252"/>
  <c r="AR481" i="252"/>
  <c r="AO481" i="252"/>
  <c r="AM481" i="252"/>
  <c r="AU481" i="252"/>
  <c r="AI481" i="252"/>
  <c r="AG481" i="252"/>
  <c r="AT481" i="252"/>
  <c r="AE481" i="252"/>
  <c r="L481" i="252"/>
  <c r="I481" i="252"/>
  <c r="E481" i="252"/>
  <c r="AS480" i="252"/>
  <c r="AR480" i="252"/>
  <c r="AO480" i="252"/>
  <c r="AM480" i="252"/>
  <c r="AU480" i="252"/>
  <c r="AI480" i="252"/>
  <c r="AG480" i="252"/>
  <c r="AT480" i="252"/>
  <c r="AE480" i="252"/>
  <c r="L480" i="252"/>
  <c r="AF480" i="252"/>
  <c r="AQ480" i="252"/>
  <c r="E480" i="252"/>
  <c r="AS479" i="252"/>
  <c r="AR479" i="252"/>
  <c r="AO479" i="252"/>
  <c r="AM479" i="252"/>
  <c r="AU479" i="252"/>
  <c r="AI479" i="252"/>
  <c r="AG479" i="252"/>
  <c r="AT479" i="252"/>
  <c r="AE479" i="252"/>
  <c r="L479" i="252"/>
  <c r="I479" i="252"/>
  <c r="E479" i="252"/>
  <c r="AS478" i="252"/>
  <c r="AR478" i="252"/>
  <c r="AO478" i="252"/>
  <c r="AM478" i="252"/>
  <c r="AU478" i="252"/>
  <c r="AI478" i="252"/>
  <c r="AG478" i="252"/>
  <c r="AT478" i="252"/>
  <c r="AE478" i="252"/>
  <c r="L478" i="252"/>
  <c r="AF478" i="252"/>
  <c r="AQ478" i="252"/>
  <c r="E478" i="252"/>
  <c r="AS477" i="252"/>
  <c r="AR477" i="252"/>
  <c r="AO477" i="252"/>
  <c r="AM477" i="252"/>
  <c r="AU477" i="252"/>
  <c r="AI477" i="252"/>
  <c r="AG477" i="252"/>
  <c r="AT477" i="252"/>
  <c r="AE477" i="252"/>
  <c r="L477" i="252"/>
  <c r="I477" i="252"/>
  <c r="E477" i="252"/>
  <c r="AS476" i="252"/>
  <c r="AR476" i="252"/>
  <c r="AO476" i="252"/>
  <c r="AM476" i="252"/>
  <c r="AU476" i="252"/>
  <c r="AI476" i="252"/>
  <c r="AG476" i="252"/>
  <c r="AT476" i="252"/>
  <c r="AE476" i="252"/>
  <c r="L476" i="252"/>
  <c r="AF476" i="252"/>
  <c r="AQ476" i="252"/>
  <c r="E476" i="252"/>
  <c r="AS475" i="252"/>
  <c r="AR475" i="252"/>
  <c r="AO475" i="252"/>
  <c r="AM475" i="252"/>
  <c r="AU475" i="252"/>
  <c r="AI475" i="252"/>
  <c r="AG475" i="252"/>
  <c r="AT475" i="252"/>
  <c r="AE475" i="252"/>
  <c r="L475" i="252"/>
  <c r="I475" i="252"/>
  <c r="E475" i="252"/>
  <c r="AS474" i="252"/>
  <c r="AR474" i="252"/>
  <c r="AO474" i="252"/>
  <c r="AM474" i="252"/>
  <c r="AU474" i="252"/>
  <c r="AI474" i="252"/>
  <c r="AG474" i="252"/>
  <c r="AT474" i="252"/>
  <c r="AE474" i="252"/>
  <c r="L474" i="252"/>
  <c r="AF474" i="252"/>
  <c r="AQ474" i="252"/>
  <c r="AV474" i="252"/>
  <c r="E474" i="252"/>
  <c r="AS473" i="252"/>
  <c r="AR473" i="252"/>
  <c r="AO473" i="252"/>
  <c r="AM473" i="252"/>
  <c r="AU473" i="252"/>
  <c r="AI473" i="252"/>
  <c r="AG473" i="252"/>
  <c r="AT473" i="252"/>
  <c r="AE473" i="252"/>
  <c r="L473" i="252"/>
  <c r="I473" i="252"/>
  <c r="E473" i="252"/>
  <c r="AS472" i="252"/>
  <c r="AR472" i="252"/>
  <c r="AO472" i="252"/>
  <c r="AM472" i="252"/>
  <c r="AU472" i="252"/>
  <c r="AI472" i="252"/>
  <c r="AG472" i="252"/>
  <c r="AT472" i="252"/>
  <c r="AE472" i="252"/>
  <c r="L472" i="252"/>
  <c r="AF472" i="252"/>
  <c r="AQ472" i="252"/>
  <c r="E472" i="252"/>
  <c r="AS471" i="252"/>
  <c r="AR471" i="252"/>
  <c r="AO471" i="252"/>
  <c r="AM471" i="252"/>
  <c r="AU471" i="252"/>
  <c r="AI471" i="252"/>
  <c r="AG471" i="252"/>
  <c r="AT471" i="252"/>
  <c r="AE471" i="252"/>
  <c r="L471" i="252"/>
  <c r="I471" i="252"/>
  <c r="E471" i="252"/>
  <c r="AS470" i="252"/>
  <c r="AR470" i="252"/>
  <c r="AO470" i="252"/>
  <c r="AM470" i="252"/>
  <c r="AU470" i="252"/>
  <c r="AI470" i="252"/>
  <c r="AG470" i="252"/>
  <c r="AT470" i="252"/>
  <c r="AE470" i="252"/>
  <c r="L470" i="252"/>
  <c r="AF470" i="252"/>
  <c r="AQ470" i="252"/>
  <c r="E470" i="252"/>
  <c r="AS469" i="252"/>
  <c r="AR469" i="252"/>
  <c r="AO469" i="252"/>
  <c r="AM469" i="252"/>
  <c r="AU469" i="252"/>
  <c r="AI469" i="252"/>
  <c r="AG469" i="252"/>
  <c r="AT469" i="252"/>
  <c r="AE469" i="252"/>
  <c r="L469" i="252"/>
  <c r="I469" i="252"/>
  <c r="E469" i="252"/>
  <c r="AS468" i="252"/>
  <c r="AR468" i="252"/>
  <c r="AO468" i="252"/>
  <c r="AM468" i="252"/>
  <c r="AU468" i="252"/>
  <c r="AI468" i="252"/>
  <c r="AG468" i="252"/>
  <c r="AT468" i="252"/>
  <c r="AE468" i="252"/>
  <c r="L468" i="252"/>
  <c r="AF468" i="252"/>
  <c r="AQ468" i="252"/>
  <c r="AV468" i="252"/>
  <c r="E468" i="252"/>
  <c r="AS467" i="252"/>
  <c r="AR467" i="252"/>
  <c r="AO467" i="252"/>
  <c r="AM467" i="252"/>
  <c r="AU467" i="252"/>
  <c r="AI467" i="252"/>
  <c r="AG467" i="252"/>
  <c r="AT467" i="252"/>
  <c r="AE467" i="252"/>
  <c r="L467" i="252"/>
  <c r="AF467" i="252"/>
  <c r="AQ467" i="252"/>
  <c r="E467" i="252"/>
  <c r="AS466" i="252"/>
  <c r="AR466" i="252"/>
  <c r="AO466" i="252"/>
  <c r="AM466" i="252"/>
  <c r="AU466" i="252"/>
  <c r="AI466" i="252"/>
  <c r="AG466" i="252"/>
  <c r="AT466" i="252"/>
  <c r="AE466" i="252"/>
  <c r="L466" i="252"/>
  <c r="AF466" i="252"/>
  <c r="AQ466" i="252"/>
  <c r="AV466" i="252"/>
  <c r="E466" i="252"/>
  <c r="AS465" i="252"/>
  <c r="AR465" i="252"/>
  <c r="AO465" i="252"/>
  <c r="AM465" i="252"/>
  <c r="AU465" i="252"/>
  <c r="AI465" i="252"/>
  <c r="AG465" i="252"/>
  <c r="AT465" i="252"/>
  <c r="AE465" i="252"/>
  <c r="L465" i="252"/>
  <c r="AF465" i="252"/>
  <c r="AQ465" i="252"/>
  <c r="E465" i="252"/>
  <c r="AS464" i="252"/>
  <c r="AR464" i="252"/>
  <c r="AO464" i="252"/>
  <c r="AM464" i="252"/>
  <c r="AU464" i="252"/>
  <c r="AI464" i="252"/>
  <c r="AG464" i="252"/>
  <c r="AT464" i="252"/>
  <c r="AE464" i="252"/>
  <c r="L464" i="252"/>
  <c r="AF464" i="252"/>
  <c r="AQ464" i="252"/>
  <c r="AV464" i="252"/>
  <c r="E464" i="252"/>
  <c r="AS463" i="252"/>
  <c r="AR463" i="252"/>
  <c r="AO463" i="252"/>
  <c r="AM463" i="252"/>
  <c r="AU463" i="252"/>
  <c r="AI463" i="252"/>
  <c r="AG463" i="252"/>
  <c r="AT463" i="252"/>
  <c r="AE463" i="252"/>
  <c r="L463" i="252"/>
  <c r="AF463" i="252"/>
  <c r="AQ463" i="252"/>
  <c r="E463" i="252"/>
  <c r="AS462" i="252"/>
  <c r="AR462" i="252"/>
  <c r="AO462" i="252"/>
  <c r="AM462" i="252"/>
  <c r="AU462" i="252"/>
  <c r="AI462" i="252"/>
  <c r="AG462" i="252"/>
  <c r="AT462" i="252"/>
  <c r="AE462" i="252"/>
  <c r="L462" i="252"/>
  <c r="AF462" i="252"/>
  <c r="AQ462" i="252"/>
  <c r="E462" i="252"/>
  <c r="AS461" i="252"/>
  <c r="AR461" i="252"/>
  <c r="AO461" i="252"/>
  <c r="AM461" i="252"/>
  <c r="AU461" i="252"/>
  <c r="AI461" i="252"/>
  <c r="AG461" i="252"/>
  <c r="AT461" i="252"/>
  <c r="AE461" i="252"/>
  <c r="L461" i="252"/>
  <c r="AF461" i="252"/>
  <c r="AQ461" i="252"/>
  <c r="E461" i="252"/>
  <c r="AS460" i="252"/>
  <c r="AR460" i="252"/>
  <c r="AO460" i="252"/>
  <c r="AM460" i="252"/>
  <c r="AU460" i="252"/>
  <c r="AI460" i="252"/>
  <c r="AG460" i="252"/>
  <c r="AT460" i="252"/>
  <c r="AE460" i="252"/>
  <c r="L460" i="252"/>
  <c r="AF460" i="252"/>
  <c r="AQ460" i="252"/>
  <c r="E460" i="252"/>
  <c r="AS459" i="252"/>
  <c r="AR459" i="252"/>
  <c r="AO459" i="252"/>
  <c r="AM459" i="252"/>
  <c r="AU459" i="252"/>
  <c r="AI459" i="252"/>
  <c r="AG459" i="252"/>
  <c r="AT459" i="252"/>
  <c r="AE459" i="252"/>
  <c r="L459" i="252"/>
  <c r="I459" i="252"/>
  <c r="E459" i="252"/>
  <c r="AS458" i="252"/>
  <c r="AR458" i="252"/>
  <c r="AO458" i="252"/>
  <c r="AM458" i="252"/>
  <c r="AU458" i="252"/>
  <c r="AI458" i="252"/>
  <c r="AG458" i="252"/>
  <c r="AT458" i="252"/>
  <c r="AE458" i="252"/>
  <c r="L458" i="252"/>
  <c r="AF458" i="252"/>
  <c r="AQ458" i="252"/>
  <c r="E458" i="252"/>
  <c r="AS457" i="252"/>
  <c r="AR457" i="252"/>
  <c r="AO457" i="252"/>
  <c r="AM457" i="252"/>
  <c r="AU457" i="252"/>
  <c r="AI457" i="252"/>
  <c r="AG457" i="252"/>
  <c r="AT457" i="252"/>
  <c r="AE457" i="252"/>
  <c r="L457" i="252"/>
  <c r="I457" i="252"/>
  <c r="E457" i="252"/>
  <c r="AS456" i="252"/>
  <c r="AR456" i="252"/>
  <c r="AO456" i="252"/>
  <c r="AM456" i="252"/>
  <c r="AU456" i="252"/>
  <c r="AI456" i="252"/>
  <c r="AG456" i="252"/>
  <c r="AT456" i="252"/>
  <c r="AE456" i="252"/>
  <c r="L456" i="252"/>
  <c r="AF456" i="252"/>
  <c r="AQ456" i="252"/>
  <c r="AV456" i="252"/>
  <c r="E456" i="252"/>
  <c r="AS455" i="252"/>
  <c r="AR455" i="252"/>
  <c r="AO455" i="252"/>
  <c r="AM455" i="252"/>
  <c r="AU455" i="252"/>
  <c r="AI455" i="252"/>
  <c r="AG455" i="252"/>
  <c r="AT455" i="252"/>
  <c r="AE455" i="252"/>
  <c r="L455" i="252"/>
  <c r="I455" i="252"/>
  <c r="E455" i="252"/>
  <c r="AS454" i="252"/>
  <c r="AR454" i="252"/>
  <c r="AO454" i="252"/>
  <c r="AM454" i="252"/>
  <c r="AU454" i="252"/>
  <c r="AI454" i="252"/>
  <c r="AG454" i="252"/>
  <c r="AT454" i="252"/>
  <c r="AE454" i="252"/>
  <c r="L454" i="252"/>
  <c r="AF454" i="252"/>
  <c r="AQ454" i="252"/>
  <c r="E454" i="252"/>
  <c r="AS453" i="252"/>
  <c r="AR453" i="252"/>
  <c r="AO453" i="252"/>
  <c r="AM453" i="252"/>
  <c r="AU453" i="252"/>
  <c r="AI453" i="252"/>
  <c r="AG453" i="252"/>
  <c r="AT453" i="252"/>
  <c r="AE453" i="252"/>
  <c r="L453" i="252"/>
  <c r="I453" i="252"/>
  <c r="E453" i="252"/>
  <c r="AS452" i="252"/>
  <c r="AR452" i="252"/>
  <c r="AO452" i="252"/>
  <c r="AM452" i="252"/>
  <c r="AU452" i="252"/>
  <c r="AI452" i="252"/>
  <c r="AG452" i="252"/>
  <c r="AT452" i="252"/>
  <c r="AE452" i="252"/>
  <c r="L452" i="252"/>
  <c r="AF452" i="252"/>
  <c r="AQ452" i="252"/>
  <c r="AV452" i="252"/>
  <c r="E452" i="252"/>
  <c r="AS451" i="252"/>
  <c r="AR451" i="252"/>
  <c r="AO451" i="252"/>
  <c r="AM451" i="252"/>
  <c r="AU451" i="252"/>
  <c r="AI451" i="252"/>
  <c r="AG451" i="252"/>
  <c r="AT451" i="252"/>
  <c r="AE451" i="252"/>
  <c r="L451" i="252"/>
  <c r="I451" i="252"/>
  <c r="AS450" i="252"/>
  <c r="AR450" i="252"/>
  <c r="AO450" i="252"/>
  <c r="AM450" i="252"/>
  <c r="AU450" i="252"/>
  <c r="AI450" i="252"/>
  <c r="AG450" i="252"/>
  <c r="AT450" i="252"/>
  <c r="AE450" i="252"/>
  <c r="L450" i="252"/>
  <c r="I450" i="252"/>
  <c r="AS449" i="252"/>
  <c r="AR449" i="252"/>
  <c r="AO449" i="252"/>
  <c r="AM449" i="252"/>
  <c r="AU449" i="252"/>
  <c r="AI449" i="252"/>
  <c r="AG449" i="252"/>
  <c r="AT449" i="252"/>
  <c r="AE449" i="252"/>
  <c r="L449" i="252"/>
  <c r="I449" i="252"/>
  <c r="AS448" i="252"/>
  <c r="AR448" i="252"/>
  <c r="AO448" i="252"/>
  <c r="AM448" i="252"/>
  <c r="AU448" i="252"/>
  <c r="AI448" i="252"/>
  <c r="AG448" i="252"/>
  <c r="AT448" i="252"/>
  <c r="AE448" i="252"/>
  <c r="L448" i="252"/>
  <c r="I448" i="252"/>
  <c r="AS447" i="252"/>
  <c r="AR447" i="252"/>
  <c r="AO447" i="252"/>
  <c r="AM447" i="252"/>
  <c r="AU447" i="252"/>
  <c r="AI447" i="252"/>
  <c r="AG447" i="252"/>
  <c r="AT447" i="252"/>
  <c r="AE447" i="252"/>
  <c r="L447" i="252"/>
  <c r="I447" i="252"/>
  <c r="AS446" i="252"/>
  <c r="AR446" i="252"/>
  <c r="AO446" i="252"/>
  <c r="AM446" i="252"/>
  <c r="AU446" i="252"/>
  <c r="AI446" i="252"/>
  <c r="AG446" i="252"/>
  <c r="AT446" i="252"/>
  <c r="AE446" i="252"/>
  <c r="L446" i="252"/>
  <c r="I446" i="252"/>
  <c r="AS445" i="252"/>
  <c r="AR445" i="252"/>
  <c r="AO445" i="252"/>
  <c r="AM445" i="252"/>
  <c r="AU445" i="252"/>
  <c r="AI445" i="252"/>
  <c r="AG445" i="252"/>
  <c r="AT445" i="252"/>
  <c r="AE445" i="252"/>
  <c r="L445" i="252"/>
  <c r="I445" i="252"/>
  <c r="E445" i="252"/>
  <c r="AS444" i="252"/>
  <c r="AR444" i="252"/>
  <c r="AO444" i="252"/>
  <c r="AM444" i="252"/>
  <c r="AU444" i="252"/>
  <c r="AI444" i="252"/>
  <c r="AG444" i="252"/>
  <c r="AT444" i="252"/>
  <c r="AE444" i="252"/>
  <c r="L444" i="252"/>
  <c r="AF444" i="252"/>
  <c r="AQ444" i="252"/>
  <c r="E444" i="252"/>
  <c r="AS443" i="252"/>
  <c r="AR443" i="252"/>
  <c r="AO443" i="252"/>
  <c r="AM443" i="252"/>
  <c r="AU443" i="252"/>
  <c r="AI443" i="252"/>
  <c r="AG443" i="252"/>
  <c r="AT443" i="252"/>
  <c r="AE443" i="252"/>
  <c r="L443" i="252"/>
  <c r="I443" i="252"/>
  <c r="E443" i="252"/>
  <c r="AS442" i="252"/>
  <c r="AR442" i="252"/>
  <c r="AO442" i="252"/>
  <c r="AM442" i="252"/>
  <c r="AU442" i="252"/>
  <c r="AI442" i="252"/>
  <c r="AG442" i="252"/>
  <c r="AT442" i="252"/>
  <c r="AE442" i="252"/>
  <c r="L442" i="252"/>
  <c r="AF442" i="252"/>
  <c r="AQ442" i="252"/>
  <c r="E442" i="252"/>
  <c r="AS441" i="252"/>
  <c r="AR441" i="252"/>
  <c r="AO441" i="252"/>
  <c r="AM441" i="252"/>
  <c r="AU441" i="252"/>
  <c r="AI441" i="252"/>
  <c r="AG441" i="252"/>
  <c r="AT441" i="252"/>
  <c r="AE441" i="252"/>
  <c r="L441" i="252"/>
  <c r="I441" i="252"/>
  <c r="E441" i="252"/>
  <c r="AS440" i="252"/>
  <c r="AR440" i="252"/>
  <c r="AO440" i="252"/>
  <c r="AM440" i="252"/>
  <c r="AU440" i="252"/>
  <c r="AI440" i="252"/>
  <c r="AG440" i="252"/>
  <c r="AT440" i="252"/>
  <c r="AE440" i="252"/>
  <c r="L440" i="252"/>
  <c r="AF440" i="252"/>
  <c r="AQ440" i="252"/>
  <c r="AV440" i="252"/>
  <c r="E440" i="252"/>
  <c r="AS439" i="252"/>
  <c r="AR439" i="252"/>
  <c r="AO439" i="252"/>
  <c r="AM439" i="252"/>
  <c r="AU439" i="252"/>
  <c r="AI439" i="252"/>
  <c r="AG439" i="252"/>
  <c r="AT439" i="252"/>
  <c r="AE439" i="252"/>
  <c r="L439" i="252"/>
  <c r="I439" i="252"/>
  <c r="E439" i="252"/>
  <c r="AS438" i="252"/>
  <c r="AR438" i="252"/>
  <c r="AO438" i="252"/>
  <c r="AM438" i="252"/>
  <c r="AU438" i="252"/>
  <c r="AI438" i="252"/>
  <c r="AG438" i="252"/>
  <c r="AT438" i="252"/>
  <c r="AE438" i="252"/>
  <c r="L438" i="252"/>
  <c r="AF438" i="252"/>
  <c r="AQ438" i="252"/>
  <c r="E438" i="252"/>
  <c r="AS437" i="252"/>
  <c r="AR437" i="252"/>
  <c r="AO437" i="252"/>
  <c r="AM437" i="252"/>
  <c r="AU437" i="252"/>
  <c r="AI437" i="252"/>
  <c r="AG437" i="252"/>
  <c r="AT437" i="252"/>
  <c r="AE437" i="252"/>
  <c r="L437" i="252"/>
  <c r="I437" i="252"/>
  <c r="E437" i="252"/>
  <c r="AS436" i="252"/>
  <c r="AR436" i="252"/>
  <c r="AO436" i="252"/>
  <c r="AM436" i="252"/>
  <c r="AU436" i="252"/>
  <c r="AI436" i="252"/>
  <c r="AG436" i="252"/>
  <c r="AT436" i="252"/>
  <c r="AE436" i="252"/>
  <c r="L436" i="252"/>
  <c r="AF436" i="252"/>
  <c r="AQ436" i="252"/>
  <c r="E436" i="252"/>
  <c r="AS435" i="252"/>
  <c r="AR435" i="252"/>
  <c r="AO435" i="252"/>
  <c r="AM435" i="252"/>
  <c r="AU435" i="252"/>
  <c r="AI435" i="252"/>
  <c r="AG435" i="252"/>
  <c r="AT435" i="252"/>
  <c r="AE435" i="252"/>
  <c r="L435" i="252"/>
  <c r="I435" i="252"/>
  <c r="E435" i="252"/>
  <c r="AS434" i="252"/>
  <c r="AR434" i="252"/>
  <c r="AO434" i="252"/>
  <c r="AM434" i="252"/>
  <c r="AU434" i="252"/>
  <c r="AI434" i="252"/>
  <c r="AG434" i="252"/>
  <c r="AT434" i="252"/>
  <c r="AE434" i="252"/>
  <c r="L434" i="252"/>
  <c r="AF434" i="252"/>
  <c r="AQ434" i="252"/>
  <c r="E434" i="252"/>
  <c r="AS433" i="252"/>
  <c r="AR433" i="252"/>
  <c r="AO433" i="252"/>
  <c r="AM433" i="252"/>
  <c r="AU433" i="252"/>
  <c r="AI433" i="252"/>
  <c r="AG433" i="252"/>
  <c r="AT433" i="252"/>
  <c r="AE433" i="252"/>
  <c r="L433" i="252"/>
  <c r="I433" i="252"/>
  <c r="E433" i="252"/>
  <c r="AS432" i="252"/>
  <c r="AR432" i="252"/>
  <c r="AO432" i="252"/>
  <c r="AM432" i="252"/>
  <c r="AU432" i="252"/>
  <c r="AI432" i="252"/>
  <c r="AG432" i="252"/>
  <c r="AT432" i="252"/>
  <c r="AE432" i="252"/>
  <c r="L432" i="252"/>
  <c r="AF432" i="252"/>
  <c r="AQ432" i="252"/>
  <c r="AV432" i="252"/>
  <c r="E432" i="252"/>
  <c r="AS431" i="252"/>
  <c r="AR431" i="252"/>
  <c r="AO431" i="252"/>
  <c r="AM431" i="252"/>
  <c r="AU431" i="252"/>
  <c r="AI431" i="252"/>
  <c r="AG431" i="252"/>
  <c r="AT431" i="252"/>
  <c r="AE431" i="252"/>
  <c r="L431" i="252"/>
  <c r="I431" i="252"/>
  <c r="E431" i="252"/>
  <c r="AS430" i="252"/>
  <c r="AR430" i="252"/>
  <c r="AO430" i="252"/>
  <c r="AM430" i="252"/>
  <c r="AU430" i="252"/>
  <c r="AI430" i="252"/>
  <c r="AG430" i="252"/>
  <c r="AT430" i="252"/>
  <c r="AE430" i="252"/>
  <c r="L430" i="252"/>
  <c r="AF430" i="252"/>
  <c r="AQ430" i="252"/>
  <c r="E430" i="252"/>
  <c r="AS429" i="252"/>
  <c r="AR429" i="252"/>
  <c r="AO429" i="252"/>
  <c r="AM429" i="252"/>
  <c r="AU429" i="252"/>
  <c r="AI429" i="252"/>
  <c r="AG429" i="252"/>
  <c r="AT429" i="252"/>
  <c r="AE429" i="252"/>
  <c r="L429" i="252"/>
  <c r="I429" i="252"/>
  <c r="E429" i="252"/>
  <c r="AS428" i="252"/>
  <c r="AR428" i="252"/>
  <c r="AO428" i="252"/>
  <c r="AM428" i="252"/>
  <c r="AU428" i="252"/>
  <c r="AI428" i="252"/>
  <c r="AG428" i="252"/>
  <c r="AT428" i="252"/>
  <c r="AE428" i="252"/>
  <c r="L428" i="252"/>
  <c r="AF428" i="252"/>
  <c r="AQ428" i="252"/>
  <c r="E428" i="252"/>
  <c r="AS427" i="252"/>
  <c r="AR427" i="252"/>
  <c r="AO427" i="252"/>
  <c r="AM427" i="252"/>
  <c r="AU427" i="252"/>
  <c r="AI427" i="252"/>
  <c r="AG427" i="252"/>
  <c r="AT427" i="252"/>
  <c r="AE427" i="252"/>
  <c r="L427" i="252"/>
  <c r="I427" i="252"/>
  <c r="E427" i="252"/>
  <c r="AS426" i="252"/>
  <c r="AR426" i="252"/>
  <c r="AO426" i="252"/>
  <c r="AM426" i="252"/>
  <c r="AU426" i="252"/>
  <c r="AI426" i="252"/>
  <c r="AG426" i="252"/>
  <c r="AT426" i="252"/>
  <c r="AE426" i="252"/>
  <c r="L426" i="252"/>
  <c r="AF426" i="252"/>
  <c r="AQ426" i="252"/>
  <c r="E426" i="252"/>
  <c r="AS425" i="252"/>
  <c r="AR425" i="252"/>
  <c r="AO425" i="252"/>
  <c r="AM425" i="252"/>
  <c r="AU425" i="252"/>
  <c r="AI425" i="252"/>
  <c r="AG425" i="252"/>
  <c r="AT425" i="252"/>
  <c r="AE425" i="252"/>
  <c r="L425" i="252"/>
  <c r="AF425" i="252"/>
  <c r="AQ425" i="252"/>
  <c r="E425" i="252"/>
  <c r="AS424" i="252"/>
  <c r="AR424" i="252"/>
  <c r="AO424" i="252"/>
  <c r="AM424" i="252"/>
  <c r="AU424" i="252"/>
  <c r="AI424" i="252"/>
  <c r="AG424" i="252"/>
  <c r="AT424" i="252"/>
  <c r="AE424" i="252"/>
  <c r="L424" i="252"/>
  <c r="AF424" i="252"/>
  <c r="AQ424" i="252"/>
  <c r="E424" i="252"/>
  <c r="AS423" i="252"/>
  <c r="AR423" i="252"/>
  <c r="AO423" i="252"/>
  <c r="AM423" i="252"/>
  <c r="AU423" i="252"/>
  <c r="AI423" i="252"/>
  <c r="AG423" i="252"/>
  <c r="AT423" i="252"/>
  <c r="AE423" i="252"/>
  <c r="L423" i="252"/>
  <c r="AF423" i="252"/>
  <c r="AQ423" i="252"/>
  <c r="AV423" i="252"/>
  <c r="E423" i="252"/>
  <c r="AS422" i="252"/>
  <c r="AR422" i="252"/>
  <c r="AO422" i="252"/>
  <c r="AM422" i="252"/>
  <c r="AU422" i="252"/>
  <c r="AI422" i="252"/>
  <c r="AG422" i="252"/>
  <c r="AT422" i="252"/>
  <c r="AE422" i="252"/>
  <c r="L422" i="252"/>
  <c r="AF422" i="252"/>
  <c r="AQ422" i="252"/>
  <c r="E422" i="252"/>
  <c r="AS421" i="252"/>
  <c r="AR421" i="252"/>
  <c r="AO421" i="252"/>
  <c r="AM421" i="252"/>
  <c r="AU421" i="252"/>
  <c r="AI421" i="252"/>
  <c r="AG421" i="252"/>
  <c r="AT421" i="252"/>
  <c r="AE421" i="252"/>
  <c r="L421" i="252"/>
  <c r="AF421" i="252"/>
  <c r="AQ421" i="252"/>
  <c r="E421" i="252"/>
  <c r="AS420" i="252"/>
  <c r="AR420" i="252"/>
  <c r="AO420" i="252"/>
  <c r="AM420" i="252"/>
  <c r="AU420" i="252"/>
  <c r="AI420" i="252"/>
  <c r="AG420" i="252"/>
  <c r="AT420" i="252"/>
  <c r="AE420" i="252"/>
  <c r="L420" i="252"/>
  <c r="AF420" i="252"/>
  <c r="AQ420" i="252"/>
  <c r="AV420" i="252"/>
  <c r="E420" i="252"/>
  <c r="AS419" i="252"/>
  <c r="AR419" i="252"/>
  <c r="AO419" i="252"/>
  <c r="AM419" i="252"/>
  <c r="AU419" i="252"/>
  <c r="AI419" i="252"/>
  <c r="AG419" i="252"/>
  <c r="AT419" i="252"/>
  <c r="AE419" i="252"/>
  <c r="L419" i="252"/>
  <c r="AF419" i="252"/>
  <c r="AQ419" i="252"/>
  <c r="AV419" i="252"/>
  <c r="E419" i="252"/>
  <c r="AS418" i="252"/>
  <c r="AR418" i="252"/>
  <c r="AO418" i="252"/>
  <c r="AM418" i="252"/>
  <c r="AU418" i="252"/>
  <c r="AI418" i="252"/>
  <c r="AG418" i="252"/>
  <c r="AT418" i="252"/>
  <c r="AE418" i="252"/>
  <c r="L418" i="252"/>
  <c r="AF418" i="252"/>
  <c r="AQ418" i="252"/>
  <c r="E418" i="252"/>
  <c r="AS417" i="252"/>
  <c r="AR417" i="252"/>
  <c r="AO417" i="252"/>
  <c r="AM417" i="252"/>
  <c r="AU417" i="252"/>
  <c r="AI417" i="252"/>
  <c r="AG417" i="252"/>
  <c r="AT417" i="252"/>
  <c r="AE417" i="252"/>
  <c r="L417" i="252"/>
  <c r="AF417" i="252"/>
  <c r="AQ417" i="252"/>
  <c r="E417" i="252"/>
  <c r="AS416" i="252"/>
  <c r="AR416" i="252"/>
  <c r="AO416" i="252"/>
  <c r="AM416" i="252"/>
  <c r="AU416" i="252"/>
  <c r="AI416" i="252"/>
  <c r="AG416" i="252"/>
  <c r="AT416" i="252"/>
  <c r="AE416" i="252"/>
  <c r="L416" i="252"/>
  <c r="AF416" i="252"/>
  <c r="AQ416" i="252"/>
  <c r="E416" i="252"/>
  <c r="AS415" i="252"/>
  <c r="AR415" i="252"/>
  <c r="AO415" i="252"/>
  <c r="AM415" i="252"/>
  <c r="AU415" i="252"/>
  <c r="AI415" i="252"/>
  <c r="AG415" i="252"/>
  <c r="AT415" i="252"/>
  <c r="AE415" i="252"/>
  <c r="L415" i="252"/>
  <c r="AF415" i="252"/>
  <c r="AQ415" i="252"/>
  <c r="AV415" i="252"/>
  <c r="E415" i="252"/>
  <c r="AS414" i="252"/>
  <c r="AR414" i="252"/>
  <c r="AO414" i="252"/>
  <c r="AM414" i="252"/>
  <c r="AU414" i="252"/>
  <c r="AI414" i="252"/>
  <c r="AG414" i="252"/>
  <c r="AT414" i="252"/>
  <c r="AE414" i="252"/>
  <c r="L414" i="252"/>
  <c r="E414" i="252"/>
  <c r="AS413" i="252"/>
  <c r="AR413" i="252"/>
  <c r="AO413" i="252"/>
  <c r="AM413" i="252"/>
  <c r="AU413" i="252"/>
  <c r="AI413" i="252"/>
  <c r="AG413" i="252"/>
  <c r="AT413" i="252"/>
  <c r="AE413" i="252"/>
  <c r="L413" i="252"/>
  <c r="AF413" i="252"/>
  <c r="AQ413" i="252"/>
  <c r="AV413" i="252"/>
  <c r="E413" i="252"/>
  <c r="AR412" i="252"/>
  <c r="AO412" i="252"/>
  <c r="L412" i="252"/>
  <c r="I412" i="252"/>
  <c r="E412" i="252"/>
  <c r="AS411" i="252"/>
  <c r="AR411" i="252"/>
  <c r="AO411" i="252"/>
  <c r="AM411" i="252"/>
  <c r="AU411" i="252"/>
  <c r="AI411" i="252"/>
  <c r="AG411" i="252"/>
  <c r="AT411" i="252"/>
  <c r="AE411" i="252"/>
  <c r="L411" i="252"/>
  <c r="AF411" i="252"/>
  <c r="AQ411" i="252"/>
  <c r="AV411" i="252"/>
  <c r="E411" i="252"/>
  <c r="AS410" i="252"/>
  <c r="AR410" i="252"/>
  <c r="AO410" i="252"/>
  <c r="AM410" i="252"/>
  <c r="AU410" i="252"/>
  <c r="AI410" i="252"/>
  <c r="AG410" i="252"/>
  <c r="AT410" i="252"/>
  <c r="AE410" i="252"/>
  <c r="L410" i="252"/>
  <c r="AF410" i="252"/>
  <c r="AQ410" i="252"/>
  <c r="E410" i="252"/>
  <c r="AS409" i="252"/>
  <c r="AR409" i="252"/>
  <c r="AO409" i="252"/>
  <c r="AM409" i="252"/>
  <c r="AU409" i="252"/>
  <c r="AI409" i="252"/>
  <c r="AG409" i="252"/>
  <c r="AT409" i="252"/>
  <c r="AE409" i="252"/>
  <c r="L409" i="252"/>
  <c r="E409" i="252"/>
  <c r="AS408" i="252"/>
  <c r="AR408" i="252"/>
  <c r="AO408" i="252"/>
  <c r="AM408" i="252"/>
  <c r="AU408" i="252"/>
  <c r="AI408" i="252"/>
  <c r="AG408" i="252"/>
  <c r="AT408" i="252"/>
  <c r="AE408" i="252"/>
  <c r="L408" i="252"/>
  <c r="AF408" i="252"/>
  <c r="AQ408" i="252"/>
  <c r="E408" i="252"/>
  <c r="AS407" i="252"/>
  <c r="AR407" i="252"/>
  <c r="AO407" i="252"/>
  <c r="AM407" i="252"/>
  <c r="AU407" i="252"/>
  <c r="AI407" i="252"/>
  <c r="AG407" i="252"/>
  <c r="AT407" i="252"/>
  <c r="AE407" i="252"/>
  <c r="L407" i="252"/>
  <c r="AF407" i="252"/>
  <c r="AQ407" i="252"/>
  <c r="AV407" i="252"/>
  <c r="E407" i="252"/>
  <c r="AS406" i="252"/>
  <c r="AR406" i="252"/>
  <c r="AO406" i="252"/>
  <c r="AM406" i="252"/>
  <c r="AU406" i="252"/>
  <c r="AI406" i="252"/>
  <c r="AG406" i="252"/>
  <c r="AT406" i="252"/>
  <c r="AE406" i="252"/>
  <c r="L406" i="252"/>
  <c r="AF406" i="252"/>
  <c r="AQ406" i="252"/>
  <c r="E406" i="252"/>
  <c r="AS405" i="252"/>
  <c r="AV405" i="252"/>
  <c r="AR405" i="252"/>
  <c r="AO405" i="252"/>
  <c r="AM405" i="252"/>
  <c r="AU405" i="252"/>
  <c r="AI405" i="252"/>
  <c r="AG405" i="252"/>
  <c r="AT405" i="252"/>
  <c r="AE405" i="252"/>
  <c r="L405" i="252"/>
  <c r="AF405" i="252"/>
  <c r="AQ405" i="252"/>
  <c r="E405" i="252"/>
  <c r="AS404" i="252"/>
  <c r="AR404" i="252"/>
  <c r="AO404" i="252"/>
  <c r="AM404" i="252"/>
  <c r="AU404" i="252"/>
  <c r="AI404" i="252"/>
  <c r="AG404" i="252"/>
  <c r="AT404" i="252"/>
  <c r="AE404" i="252"/>
  <c r="L404" i="252"/>
  <c r="AF404" i="252"/>
  <c r="AQ404" i="252"/>
  <c r="AV404" i="252"/>
  <c r="E404" i="252"/>
  <c r="AS403" i="252"/>
  <c r="AR403" i="252"/>
  <c r="AO403" i="252"/>
  <c r="AM403" i="252"/>
  <c r="AU403" i="252"/>
  <c r="AI403" i="252"/>
  <c r="AG403" i="252"/>
  <c r="AT403" i="252"/>
  <c r="AE403" i="252"/>
  <c r="L403" i="252"/>
  <c r="AF403" i="252"/>
  <c r="AQ403" i="252"/>
  <c r="E403" i="252"/>
  <c r="AS402" i="252"/>
  <c r="AR402" i="252"/>
  <c r="AO402" i="252"/>
  <c r="AM402" i="252"/>
  <c r="AU402" i="252"/>
  <c r="AI402" i="252"/>
  <c r="AG402" i="252"/>
  <c r="AT402" i="252"/>
  <c r="AE402" i="252"/>
  <c r="L402" i="252"/>
  <c r="AF402" i="252"/>
  <c r="AQ402" i="252"/>
  <c r="E402" i="252"/>
  <c r="AS401" i="252"/>
  <c r="AR401" i="252"/>
  <c r="AO401" i="252"/>
  <c r="AM401" i="252"/>
  <c r="AU401" i="252"/>
  <c r="AI401" i="252"/>
  <c r="AG401" i="252"/>
  <c r="AT401" i="252"/>
  <c r="AE401" i="252"/>
  <c r="L401" i="252"/>
  <c r="AF401" i="252"/>
  <c r="AQ401" i="252"/>
  <c r="AV401" i="252"/>
  <c r="E401" i="252"/>
  <c r="AS400" i="252"/>
  <c r="AR400" i="252"/>
  <c r="AO400" i="252"/>
  <c r="AM400" i="252"/>
  <c r="AU400" i="252"/>
  <c r="AI400" i="252"/>
  <c r="AG400" i="252"/>
  <c r="AT400" i="252"/>
  <c r="AE400" i="252"/>
  <c r="L400" i="252"/>
  <c r="AF400" i="252"/>
  <c r="AQ400" i="252"/>
  <c r="E400" i="252"/>
  <c r="AS399" i="252"/>
  <c r="AR399" i="252"/>
  <c r="AO399" i="252"/>
  <c r="AM399" i="252"/>
  <c r="AU399" i="252"/>
  <c r="AI399" i="252"/>
  <c r="AG399" i="252"/>
  <c r="AT399" i="252"/>
  <c r="AE399" i="252"/>
  <c r="L399" i="252"/>
  <c r="AF399" i="252"/>
  <c r="AQ399" i="252"/>
  <c r="E399" i="252"/>
  <c r="AS398" i="252"/>
  <c r="AR398" i="252"/>
  <c r="AO398" i="252"/>
  <c r="AM398" i="252"/>
  <c r="AU398" i="252"/>
  <c r="AI398" i="252"/>
  <c r="AG398" i="252"/>
  <c r="AT398" i="252"/>
  <c r="AE398" i="252"/>
  <c r="L398" i="252"/>
  <c r="AF398" i="252"/>
  <c r="AQ398" i="252"/>
  <c r="AV398" i="252"/>
  <c r="E398" i="252"/>
  <c r="AS397" i="252"/>
  <c r="AR397" i="252"/>
  <c r="AO397" i="252"/>
  <c r="AM397" i="252"/>
  <c r="AU397" i="252"/>
  <c r="AI397" i="252"/>
  <c r="AG397" i="252"/>
  <c r="AT397" i="252"/>
  <c r="AE397" i="252"/>
  <c r="L397" i="252"/>
  <c r="AF397" i="252"/>
  <c r="AQ397" i="252"/>
  <c r="E397" i="252"/>
  <c r="AS396" i="252"/>
  <c r="AR396" i="252"/>
  <c r="AO396" i="252"/>
  <c r="AM396" i="252"/>
  <c r="AU396" i="252"/>
  <c r="AI396" i="252"/>
  <c r="AG396" i="252"/>
  <c r="AT396" i="252"/>
  <c r="AE396" i="252"/>
  <c r="L396" i="252"/>
  <c r="AF396" i="252"/>
  <c r="AQ396" i="252"/>
  <c r="AV396" i="252"/>
  <c r="E396" i="252"/>
  <c r="AS395" i="252"/>
  <c r="AR395" i="252"/>
  <c r="AO395" i="252"/>
  <c r="AM395" i="252"/>
  <c r="AU395" i="252"/>
  <c r="AV395" i="252"/>
  <c r="AI395" i="252"/>
  <c r="AG395" i="252"/>
  <c r="AT395" i="252"/>
  <c r="AE395" i="252"/>
  <c r="L395" i="252"/>
  <c r="AF395" i="252"/>
  <c r="AQ395" i="252"/>
  <c r="E395" i="252"/>
  <c r="AS394" i="252"/>
  <c r="AR394" i="252"/>
  <c r="AO394" i="252"/>
  <c r="AM394" i="252"/>
  <c r="AU394" i="252"/>
  <c r="AI394" i="252"/>
  <c r="AG394" i="252"/>
  <c r="AT394" i="252"/>
  <c r="AE394" i="252"/>
  <c r="L394" i="252"/>
  <c r="AF394" i="252"/>
  <c r="AQ394" i="252"/>
  <c r="AV394" i="252"/>
  <c r="E394" i="252"/>
  <c r="AS393" i="252"/>
  <c r="AR393" i="252"/>
  <c r="AO393" i="252"/>
  <c r="AM393" i="252"/>
  <c r="AU393" i="252"/>
  <c r="AI393" i="252"/>
  <c r="AG393" i="252"/>
  <c r="AT393" i="252"/>
  <c r="AE393" i="252"/>
  <c r="L393" i="252"/>
  <c r="AF393" i="252"/>
  <c r="AQ393" i="252"/>
  <c r="E393" i="252"/>
  <c r="AS392" i="252"/>
  <c r="AR392" i="252"/>
  <c r="AO392" i="252"/>
  <c r="AM392" i="252"/>
  <c r="AU392" i="252"/>
  <c r="AI392" i="252"/>
  <c r="AG392" i="252"/>
  <c r="AT392" i="252"/>
  <c r="AE392" i="252"/>
  <c r="L392" i="252"/>
  <c r="AF392" i="252"/>
  <c r="AQ392" i="252"/>
  <c r="E392" i="252"/>
  <c r="AS391" i="252"/>
  <c r="AR391" i="252"/>
  <c r="AO391" i="252"/>
  <c r="AM391" i="252"/>
  <c r="AU391" i="252"/>
  <c r="AI391" i="252"/>
  <c r="AG391" i="252"/>
  <c r="AT391" i="252"/>
  <c r="L391" i="252"/>
  <c r="AF391" i="252"/>
  <c r="AQ391" i="252"/>
  <c r="E391" i="252"/>
  <c r="AS390" i="252"/>
  <c r="AV390" i="252"/>
  <c r="AR390" i="252"/>
  <c r="AO390" i="252"/>
  <c r="AM390" i="252"/>
  <c r="AU390" i="252"/>
  <c r="AI390" i="252"/>
  <c r="AG390" i="252"/>
  <c r="AT390" i="252"/>
  <c r="AE390" i="252"/>
  <c r="L390" i="252"/>
  <c r="AF390" i="252"/>
  <c r="AQ390" i="252"/>
  <c r="E390" i="252"/>
  <c r="AS389" i="252"/>
  <c r="AV389" i="252"/>
  <c r="AR389" i="252"/>
  <c r="AO389" i="252"/>
  <c r="AM389" i="252"/>
  <c r="AU389" i="252"/>
  <c r="AI389" i="252"/>
  <c r="AG389" i="252"/>
  <c r="AT389" i="252"/>
  <c r="AE389" i="252"/>
  <c r="L389" i="252"/>
  <c r="AF389" i="252"/>
  <c r="AQ389" i="252"/>
  <c r="E389" i="252"/>
  <c r="AS388" i="252"/>
  <c r="AR388" i="252"/>
  <c r="AO388" i="252"/>
  <c r="AM388" i="252"/>
  <c r="AU388" i="252"/>
  <c r="AI388" i="252"/>
  <c r="AG388" i="252"/>
  <c r="AT388" i="252"/>
  <c r="L388" i="252"/>
  <c r="AF388" i="252"/>
  <c r="AQ388" i="252"/>
  <c r="AV388" i="252"/>
  <c r="E388" i="252"/>
  <c r="AS387" i="252"/>
  <c r="AR387" i="252"/>
  <c r="AO387" i="252"/>
  <c r="AM387" i="252"/>
  <c r="AU387" i="252"/>
  <c r="AI387" i="252"/>
  <c r="AG387" i="252"/>
  <c r="AT387" i="252"/>
  <c r="AE387" i="252"/>
  <c r="L387" i="252"/>
  <c r="AF387" i="252"/>
  <c r="AQ387" i="252"/>
  <c r="E387" i="252"/>
  <c r="AS386" i="252"/>
  <c r="AR386" i="252"/>
  <c r="AO386" i="252"/>
  <c r="AM386" i="252"/>
  <c r="AU386" i="252"/>
  <c r="AV386" i="252"/>
  <c r="AI386" i="252"/>
  <c r="AG386" i="252"/>
  <c r="AT386" i="252"/>
  <c r="AE386" i="252"/>
  <c r="L386" i="252"/>
  <c r="AF386" i="252"/>
  <c r="AQ386" i="252"/>
  <c r="E386" i="252"/>
  <c r="AS385" i="252"/>
  <c r="AR385" i="252"/>
  <c r="AO385" i="252"/>
  <c r="AM385" i="252"/>
  <c r="AU385" i="252"/>
  <c r="AI385" i="252"/>
  <c r="AG385" i="252"/>
  <c r="AT385" i="252"/>
  <c r="AE385" i="252"/>
  <c r="L385" i="252"/>
  <c r="AF385" i="252"/>
  <c r="AQ385" i="252"/>
  <c r="AV385" i="252"/>
  <c r="E385" i="252"/>
  <c r="AS384" i="252"/>
  <c r="AR384" i="252"/>
  <c r="AO384" i="252"/>
  <c r="AM384" i="252"/>
  <c r="AU384" i="252"/>
  <c r="AI384" i="252"/>
  <c r="AG384" i="252"/>
  <c r="AT384" i="252"/>
  <c r="AE384" i="252"/>
  <c r="L384" i="252"/>
  <c r="AF384" i="252"/>
  <c r="AQ384" i="252"/>
  <c r="E384" i="252"/>
  <c r="AS383" i="252"/>
  <c r="AR383" i="252"/>
  <c r="AO383" i="252"/>
  <c r="AM383" i="252"/>
  <c r="AU383" i="252"/>
  <c r="AI383" i="252"/>
  <c r="AG383" i="252"/>
  <c r="AT383" i="252"/>
  <c r="AE383" i="252"/>
  <c r="L383" i="252"/>
  <c r="AF383" i="252"/>
  <c r="AQ383" i="252"/>
  <c r="AV383" i="252"/>
  <c r="E383" i="252"/>
  <c r="AS382" i="252"/>
  <c r="AR382" i="252"/>
  <c r="AO382" i="252"/>
  <c r="AM382" i="252"/>
  <c r="AU382" i="252"/>
  <c r="AI382" i="252"/>
  <c r="AG382" i="252"/>
  <c r="AT382" i="252"/>
  <c r="AE382" i="252"/>
  <c r="L382" i="252"/>
  <c r="AF382" i="252"/>
  <c r="AQ382" i="252"/>
  <c r="E382" i="252"/>
  <c r="AS381" i="252"/>
  <c r="AR381" i="252"/>
  <c r="AO381" i="252"/>
  <c r="AM381" i="252"/>
  <c r="AU381" i="252"/>
  <c r="AI381" i="252"/>
  <c r="AG381" i="252"/>
  <c r="AT381" i="252"/>
  <c r="AE381" i="252"/>
  <c r="L381" i="252"/>
  <c r="AF381" i="252"/>
  <c r="AQ381" i="252"/>
  <c r="E381" i="252"/>
  <c r="AS380" i="252"/>
  <c r="AR380" i="252"/>
  <c r="AO380" i="252"/>
  <c r="AM380" i="252"/>
  <c r="AU380" i="252"/>
  <c r="AI380" i="252"/>
  <c r="AG380" i="252"/>
  <c r="AT380" i="252"/>
  <c r="AV380" i="252"/>
  <c r="AE380" i="252"/>
  <c r="L380" i="252"/>
  <c r="AF380" i="252"/>
  <c r="AQ380" i="252"/>
  <c r="E380" i="252"/>
  <c r="AS379" i="252"/>
  <c r="AR379" i="252"/>
  <c r="AO379" i="252"/>
  <c r="AM379" i="252"/>
  <c r="AU379" i="252"/>
  <c r="AI379" i="252"/>
  <c r="AG379" i="252"/>
  <c r="AT379" i="252"/>
  <c r="AE379" i="252"/>
  <c r="L379" i="252"/>
  <c r="AF379" i="252"/>
  <c r="AQ379" i="252"/>
  <c r="E379" i="252"/>
  <c r="AS378" i="252"/>
  <c r="AR378" i="252"/>
  <c r="AO378" i="252"/>
  <c r="AM378" i="252"/>
  <c r="AU378" i="252"/>
  <c r="AI378" i="252"/>
  <c r="AG378" i="252"/>
  <c r="AT378" i="252"/>
  <c r="AE378" i="252"/>
  <c r="L378" i="252"/>
  <c r="AF378" i="252"/>
  <c r="AQ378" i="252"/>
  <c r="AV378" i="252"/>
  <c r="E378" i="252"/>
  <c r="AS377" i="252"/>
  <c r="AR377" i="252"/>
  <c r="AO377" i="252"/>
  <c r="AM377" i="252"/>
  <c r="AU377" i="252"/>
  <c r="AI377" i="252"/>
  <c r="AG377" i="252"/>
  <c r="AT377" i="252"/>
  <c r="AE377" i="252"/>
  <c r="L377" i="252"/>
  <c r="AF377" i="252"/>
  <c r="AQ377" i="252"/>
  <c r="AV377" i="252"/>
  <c r="E377" i="252"/>
  <c r="AS376" i="252"/>
  <c r="AR376" i="252"/>
  <c r="AO376" i="252"/>
  <c r="AM376" i="252"/>
  <c r="AU376" i="252"/>
  <c r="AI376" i="252"/>
  <c r="AG376" i="252"/>
  <c r="AT376" i="252"/>
  <c r="AE376" i="252"/>
  <c r="L376" i="252"/>
  <c r="AF376" i="252"/>
  <c r="AQ376" i="252"/>
  <c r="E376" i="252"/>
  <c r="AS375" i="252"/>
  <c r="AR375" i="252"/>
  <c r="AO375" i="252"/>
  <c r="AM375" i="252"/>
  <c r="AU375" i="252"/>
  <c r="AI375" i="252"/>
  <c r="AG375" i="252"/>
  <c r="AT375" i="252"/>
  <c r="AE375" i="252"/>
  <c r="L375" i="252"/>
  <c r="E375" i="252"/>
  <c r="AS374" i="252"/>
  <c r="AR374" i="252"/>
  <c r="AO374" i="252"/>
  <c r="AM374" i="252"/>
  <c r="AU374" i="252"/>
  <c r="AI374" i="252"/>
  <c r="AG374" i="252"/>
  <c r="AT374" i="252"/>
  <c r="AE374" i="252"/>
  <c r="L374" i="252"/>
  <c r="E374" i="252"/>
  <c r="AS373" i="252"/>
  <c r="AR373" i="252"/>
  <c r="AO373" i="252"/>
  <c r="AM373" i="252"/>
  <c r="AU373" i="252"/>
  <c r="AI373" i="252"/>
  <c r="AG373" i="252"/>
  <c r="AT373" i="252"/>
  <c r="AE373" i="252"/>
  <c r="L373" i="252"/>
  <c r="AF373" i="252"/>
  <c r="AQ373" i="252"/>
  <c r="AV373" i="252"/>
  <c r="E373" i="252"/>
  <c r="AS372" i="252"/>
  <c r="AR372" i="252"/>
  <c r="AO372" i="252"/>
  <c r="AM372" i="252"/>
  <c r="AU372" i="252"/>
  <c r="AI372" i="252"/>
  <c r="AG372" i="252"/>
  <c r="AT372" i="252"/>
  <c r="AE372" i="252"/>
  <c r="L372" i="252"/>
  <c r="AF372" i="252"/>
  <c r="AQ372" i="252"/>
  <c r="E372" i="252"/>
  <c r="AS371" i="252"/>
  <c r="AR371" i="252"/>
  <c r="AO371" i="252"/>
  <c r="AM371" i="252"/>
  <c r="AU371" i="252"/>
  <c r="AI371" i="252"/>
  <c r="AG371" i="252"/>
  <c r="AT371" i="252"/>
  <c r="AE371" i="252"/>
  <c r="L371" i="252"/>
  <c r="AF371" i="252"/>
  <c r="AQ371" i="252"/>
  <c r="E371" i="252"/>
  <c r="AS370" i="252"/>
  <c r="AR370" i="252"/>
  <c r="AO370" i="252"/>
  <c r="AM370" i="252"/>
  <c r="AU370" i="252"/>
  <c r="AI370" i="252"/>
  <c r="AG370" i="252"/>
  <c r="AT370" i="252"/>
  <c r="AE370" i="252"/>
  <c r="L370" i="252"/>
  <c r="AF370" i="252"/>
  <c r="AQ370" i="252"/>
  <c r="AV370" i="252"/>
  <c r="E370" i="252"/>
  <c r="AS369" i="252"/>
  <c r="AR369" i="252"/>
  <c r="AO369" i="252"/>
  <c r="AM369" i="252"/>
  <c r="AU369" i="252"/>
  <c r="AI369" i="252"/>
  <c r="AG369" i="252"/>
  <c r="AT369" i="252"/>
  <c r="AE369" i="252"/>
  <c r="L369" i="252"/>
  <c r="AF369" i="252"/>
  <c r="AQ369" i="252"/>
  <c r="E369" i="252"/>
  <c r="AS368" i="252"/>
  <c r="AR368" i="252"/>
  <c r="AO368" i="252"/>
  <c r="AM368" i="252"/>
  <c r="AU368" i="252"/>
  <c r="AI368" i="252"/>
  <c r="AG368" i="252"/>
  <c r="AT368" i="252"/>
  <c r="AV368" i="252"/>
  <c r="AE368" i="252"/>
  <c r="L368" i="252"/>
  <c r="AF368" i="252"/>
  <c r="AQ368" i="252"/>
  <c r="E368" i="252"/>
  <c r="AS367" i="252"/>
  <c r="AR367" i="252"/>
  <c r="AO367" i="252"/>
  <c r="AM367" i="252"/>
  <c r="AU367" i="252"/>
  <c r="AI367" i="252"/>
  <c r="AG367" i="252"/>
  <c r="AT367" i="252"/>
  <c r="AE367" i="252"/>
  <c r="L367" i="252"/>
  <c r="AF367" i="252"/>
  <c r="AQ367" i="252"/>
  <c r="E367" i="252"/>
  <c r="AS366" i="252"/>
  <c r="AR366" i="252"/>
  <c r="AO366" i="252"/>
  <c r="AM366" i="252"/>
  <c r="AU366" i="252"/>
  <c r="AI366" i="252"/>
  <c r="AG366" i="252"/>
  <c r="AT366" i="252"/>
  <c r="AE366" i="252"/>
  <c r="L366" i="252"/>
  <c r="AF366" i="252"/>
  <c r="AQ366" i="252"/>
  <c r="E366" i="252"/>
  <c r="AS365" i="252"/>
  <c r="AR365" i="252"/>
  <c r="AO365" i="252"/>
  <c r="AM365" i="252"/>
  <c r="AU365" i="252"/>
  <c r="AI365" i="252"/>
  <c r="AG365" i="252"/>
  <c r="AT365" i="252"/>
  <c r="AV365" i="252"/>
  <c r="AE365" i="252"/>
  <c r="L365" i="252"/>
  <c r="AF365" i="252"/>
  <c r="AQ365" i="252"/>
  <c r="E365" i="252"/>
  <c r="AS364" i="252"/>
  <c r="AR364" i="252"/>
  <c r="AO364" i="252"/>
  <c r="AM364" i="252"/>
  <c r="AU364" i="252"/>
  <c r="AI364" i="252"/>
  <c r="AG364" i="252"/>
  <c r="AT364" i="252"/>
  <c r="AE364" i="252"/>
  <c r="L364" i="252"/>
  <c r="AF364" i="252"/>
  <c r="AQ364" i="252"/>
  <c r="E364" i="252"/>
  <c r="AS363" i="252"/>
  <c r="AR363" i="252"/>
  <c r="AO363" i="252"/>
  <c r="AM363" i="252"/>
  <c r="AU363" i="252"/>
  <c r="AI363" i="252"/>
  <c r="AG363" i="252"/>
  <c r="AT363" i="252"/>
  <c r="AE363" i="252"/>
  <c r="L363" i="252"/>
  <c r="AF363" i="252"/>
  <c r="AQ363" i="252"/>
  <c r="E363" i="252"/>
  <c r="AS362" i="252"/>
  <c r="AR362" i="252"/>
  <c r="AO362" i="252"/>
  <c r="AM362" i="252"/>
  <c r="AU362" i="252"/>
  <c r="AI362" i="252"/>
  <c r="AG362" i="252"/>
  <c r="AT362" i="252"/>
  <c r="AE362" i="252"/>
  <c r="L362" i="252"/>
  <c r="AF362" i="252"/>
  <c r="AQ362" i="252"/>
  <c r="E362" i="252"/>
  <c r="AS361" i="252"/>
  <c r="AR361" i="252"/>
  <c r="AO361" i="252"/>
  <c r="AM361" i="252"/>
  <c r="AU361" i="252"/>
  <c r="AI361" i="252"/>
  <c r="AG361" i="252"/>
  <c r="AT361" i="252"/>
  <c r="AE361" i="252"/>
  <c r="L361" i="252"/>
  <c r="AF361" i="252"/>
  <c r="AQ361" i="252"/>
  <c r="E361" i="252"/>
  <c r="AS360" i="252"/>
  <c r="AR360" i="252"/>
  <c r="AO360" i="252"/>
  <c r="AM360" i="252"/>
  <c r="AU360" i="252"/>
  <c r="AI360" i="252"/>
  <c r="AG360" i="252"/>
  <c r="AT360" i="252"/>
  <c r="AE360" i="252"/>
  <c r="L360" i="252"/>
  <c r="AF360" i="252"/>
  <c r="AQ360" i="252"/>
  <c r="E360" i="252"/>
  <c r="AS359" i="252"/>
  <c r="AR359" i="252"/>
  <c r="AO359" i="252"/>
  <c r="AM359" i="252"/>
  <c r="AU359" i="252"/>
  <c r="AI359" i="252"/>
  <c r="AG359" i="252"/>
  <c r="AT359" i="252"/>
  <c r="AE359" i="252"/>
  <c r="L359" i="252"/>
  <c r="E359" i="252"/>
  <c r="AS358" i="252"/>
  <c r="AR358" i="252"/>
  <c r="AO358" i="252"/>
  <c r="AM358" i="252"/>
  <c r="AU358" i="252"/>
  <c r="AI358" i="252"/>
  <c r="AG358" i="252"/>
  <c r="AT358" i="252"/>
  <c r="AE358" i="252"/>
  <c r="L358" i="252"/>
  <c r="AF358" i="252"/>
  <c r="AQ358" i="252"/>
  <c r="E358" i="252"/>
  <c r="AS356" i="252"/>
  <c r="AR356" i="252"/>
  <c r="AO356" i="252"/>
  <c r="AM356" i="252"/>
  <c r="AU356" i="252"/>
  <c r="AI356" i="252"/>
  <c r="AG356" i="252"/>
  <c r="AT356" i="252"/>
  <c r="AE356" i="252"/>
  <c r="L356" i="252"/>
  <c r="AF356" i="252"/>
  <c r="AQ356" i="252"/>
  <c r="E356" i="252"/>
  <c r="AS355" i="252"/>
  <c r="AR355" i="252"/>
  <c r="AO355" i="252"/>
  <c r="AM355" i="252"/>
  <c r="AU355" i="252"/>
  <c r="AI355" i="252"/>
  <c r="AG355" i="252"/>
  <c r="AT355" i="252"/>
  <c r="AE355" i="252"/>
  <c r="L355" i="252"/>
  <c r="E355" i="252"/>
  <c r="AS354" i="252"/>
  <c r="AR354" i="252"/>
  <c r="AO354" i="252"/>
  <c r="AM354" i="252"/>
  <c r="AU354" i="252"/>
  <c r="AI354" i="252"/>
  <c r="AG354" i="252"/>
  <c r="AT354" i="252"/>
  <c r="AE354" i="252"/>
  <c r="L354" i="252"/>
  <c r="AF354" i="252"/>
  <c r="AQ354" i="252"/>
  <c r="E354" i="252"/>
  <c r="AS353" i="252"/>
  <c r="AR353" i="252"/>
  <c r="AO353" i="252"/>
  <c r="AM353" i="252"/>
  <c r="AU353" i="252"/>
  <c r="AI353" i="252"/>
  <c r="AG353" i="252"/>
  <c r="AT353" i="252"/>
  <c r="AE353" i="252"/>
  <c r="L353" i="252"/>
  <c r="AF353" i="252"/>
  <c r="AQ353" i="252"/>
  <c r="AV353" i="252"/>
  <c r="E353" i="252"/>
  <c r="AS352" i="252"/>
  <c r="AR352" i="252"/>
  <c r="AO352" i="252"/>
  <c r="AM352" i="252"/>
  <c r="AU352" i="252"/>
  <c r="AI352" i="252"/>
  <c r="AG352" i="252"/>
  <c r="AT352" i="252"/>
  <c r="AE352" i="252"/>
  <c r="L352" i="252"/>
  <c r="AF352" i="252"/>
  <c r="AQ352" i="252"/>
  <c r="AV352" i="252"/>
  <c r="E352" i="252"/>
  <c r="AS351" i="252"/>
  <c r="AR351" i="252"/>
  <c r="AO351" i="252"/>
  <c r="AM351" i="252"/>
  <c r="AU351" i="252"/>
  <c r="AI351" i="252"/>
  <c r="AG351" i="252"/>
  <c r="AT351" i="252"/>
  <c r="AE351" i="252"/>
  <c r="L351" i="252"/>
  <c r="AF351" i="252"/>
  <c r="AQ351" i="252"/>
  <c r="E351" i="252"/>
  <c r="AS350" i="252"/>
  <c r="AR350" i="252"/>
  <c r="AO350" i="252"/>
  <c r="AM350" i="252"/>
  <c r="AU350" i="252"/>
  <c r="AI350" i="252"/>
  <c r="AG350" i="252"/>
  <c r="AT350" i="252"/>
  <c r="AE350" i="252"/>
  <c r="L350" i="252"/>
  <c r="AF350" i="252"/>
  <c r="AQ350" i="252"/>
  <c r="E350" i="252"/>
  <c r="AS349" i="252"/>
  <c r="AR349" i="252"/>
  <c r="AO349" i="252"/>
  <c r="AM349" i="252"/>
  <c r="AU349" i="252"/>
  <c r="AI349" i="252"/>
  <c r="AG349" i="252"/>
  <c r="AT349" i="252"/>
  <c r="AE349" i="252"/>
  <c r="L349" i="252"/>
  <c r="AF349" i="252"/>
  <c r="AQ349" i="252"/>
  <c r="AV349" i="252"/>
  <c r="E349" i="252"/>
  <c r="AS348" i="252"/>
  <c r="AR348" i="252"/>
  <c r="AO348" i="252"/>
  <c r="AM348" i="252"/>
  <c r="AU348" i="252"/>
  <c r="AI348" i="252"/>
  <c r="AG348" i="252"/>
  <c r="AT348" i="252"/>
  <c r="AE348" i="252"/>
  <c r="L348" i="252"/>
  <c r="AF348" i="252"/>
  <c r="AQ348" i="252"/>
  <c r="AV348" i="252"/>
  <c r="E348" i="252"/>
  <c r="AR347" i="252"/>
  <c r="AO347" i="252"/>
  <c r="L347" i="252"/>
  <c r="AF347" i="252"/>
  <c r="AQ347" i="252"/>
  <c r="E347" i="252"/>
  <c r="AS346" i="252"/>
  <c r="AR346" i="252"/>
  <c r="AO346" i="252"/>
  <c r="AM346" i="252"/>
  <c r="AU346" i="252"/>
  <c r="AI346" i="252"/>
  <c r="AG346" i="252"/>
  <c r="AT346" i="252"/>
  <c r="AE346" i="252"/>
  <c r="L346" i="252"/>
  <c r="AF346" i="252"/>
  <c r="AQ346" i="252"/>
  <c r="E346" i="252"/>
  <c r="AS345" i="252"/>
  <c r="AR345" i="252"/>
  <c r="AO345" i="252"/>
  <c r="AM345" i="252"/>
  <c r="AU345" i="252"/>
  <c r="AI345" i="252"/>
  <c r="AG345" i="252"/>
  <c r="AT345" i="252"/>
  <c r="AE345" i="252"/>
  <c r="L345" i="252"/>
  <c r="AF345" i="252"/>
  <c r="AQ345" i="252"/>
  <c r="AV345" i="252"/>
  <c r="E345" i="252"/>
  <c r="AS344" i="252"/>
  <c r="AR344" i="252"/>
  <c r="AV344" i="252"/>
  <c r="AO344" i="252"/>
  <c r="AM344" i="252"/>
  <c r="AU344" i="252"/>
  <c r="AI344" i="252"/>
  <c r="AG344" i="252"/>
  <c r="AT344" i="252"/>
  <c r="AE344" i="252"/>
  <c r="L344" i="252"/>
  <c r="AF344" i="252"/>
  <c r="AQ344" i="252"/>
  <c r="E344" i="252"/>
  <c r="AS343" i="252"/>
  <c r="AR343" i="252"/>
  <c r="AO343" i="252"/>
  <c r="AM343" i="252"/>
  <c r="AU343" i="252"/>
  <c r="AI343" i="252"/>
  <c r="AG343" i="252"/>
  <c r="AT343" i="252"/>
  <c r="AE343" i="252"/>
  <c r="L343" i="252"/>
  <c r="AF343" i="252"/>
  <c r="AQ343" i="252"/>
  <c r="AV343" i="252"/>
  <c r="E343" i="252"/>
  <c r="AS342" i="252"/>
  <c r="AR342" i="252"/>
  <c r="AO342" i="252"/>
  <c r="AM342" i="252"/>
  <c r="AU342" i="252"/>
  <c r="AI342" i="252"/>
  <c r="AG342" i="252"/>
  <c r="AT342" i="252"/>
  <c r="AE342" i="252"/>
  <c r="L342" i="252"/>
  <c r="E342" i="252"/>
  <c r="AS341" i="252"/>
  <c r="AR341" i="252"/>
  <c r="AO341" i="252"/>
  <c r="AM341" i="252"/>
  <c r="AU341" i="252"/>
  <c r="AI341" i="252"/>
  <c r="AG341" i="252"/>
  <c r="AT341" i="252"/>
  <c r="AE341" i="252"/>
  <c r="L341" i="252"/>
  <c r="AF341" i="252"/>
  <c r="AQ341" i="252"/>
  <c r="E341" i="252"/>
  <c r="AS340" i="252"/>
  <c r="AR340" i="252"/>
  <c r="AO340" i="252"/>
  <c r="AM340" i="252"/>
  <c r="AU340" i="252"/>
  <c r="AI340" i="252"/>
  <c r="AG340" i="252"/>
  <c r="AT340" i="252"/>
  <c r="AE340" i="252"/>
  <c r="L340" i="252"/>
  <c r="I340" i="252"/>
  <c r="AS339" i="252"/>
  <c r="AR339" i="252"/>
  <c r="AO339" i="252"/>
  <c r="AM339" i="252"/>
  <c r="AU339" i="252"/>
  <c r="AI339" i="252"/>
  <c r="AG339" i="252"/>
  <c r="AT339" i="252"/>
  <c r="AE339" i="252"/>
  <c r="L339" i="252"/>
  <c r="AF339" i="252"/>
  <c r="AQ339" i="252"/>
  <c r="AS338" i="252"/>
  <c r="AR338" i="252"/>
  <c r="AO338" i="252"/>
  <c r="AM338" i="252"/>
  <c r="AU338" i="252"/>
  <c r="AI338" i="252"/>
  <c r="AG338" i="252"/>
  <c r="AT338" i="252"/>
  <c r="AE338" i="252"/>
  <c r="L338" i="252"/>
  <c r="AF338" i="252"/>
  <c r="AQ338" i="252"/>
  <c r="AS337" i="252"/>
  <c r="AR337" i="252"/>
  <c r="AO337" i="252"/>
  <c r="AM337" i="252"/>
  <c r="AU337" i="252"/>
  <c r="AI337" i="252"/>
  <c r="AG337" i="252"/>
  <c r="AT337" i="252"/>
  <c r="AE337" i="252"/>
  <c r="L337" i="252"/>
  <c r="AF337" i="252"/>
  <c r="AQ337" i="252"/>
  <c r="AS336" i="252"/>
  <c r="AR336" i="252"/>
  <c r="AO336" i="252"/>
  <c r="AM336" i="252"/>
  <c r="AU336" i="252"/>
  <c r="AI336" i="252"/>
  <c r="AG336" i="252"/>
  <c r="AT336" i="252"/>
  <c r="AE336" i="252"/>
  <c r="L336" i="252"/>
  <c r="AF336" i="252"/>
  <c r="AQ336" i="252"/>
  <c r="AS335" i="252"/>
  <c r="AR335" i="252"/>
  <c r="AO335" i="252"/>
  <c r="AM335" i="252"/>
  <c r="AU335" i="252"/>
  <c r="AI335" i="252"/>
  <c r="AG335" i="252"/>
  <c r="AT335" i="252"/>
  <c r="AE335" i="252"/>
  <c r="L335" i="252"/>
  <c r="AF335" i="252"/>
  <c r="AQ335" i="252"/>
  <c r="AV335" i="252"/>
  <c r="I335" i="252"/>
  <c r="AS334" i="252"/>
  <c r="AR334" i="252"/>
  <c r="AO334" i="252"/>
  <c r="AM334" i="252"/>
  <c r="AU334" i="252"/>
  <c r="AI334" i="252"/>
  <c r="AG334" i="252"/>
  <c r="AT334" i="252"/>
  <c r="AE334" i="252"/>
  <c r="L334" i="252"/>
  <c r="AF334" i="252"/>
  <c r="AQ334" i="252"/>
  <c r="E334" i="252"/>
  <c r="AS333" i="252"/>
  <c r="AR333" i="252"/>
  <c r="AO333" i="252"/>
  <c r="AM333" i="252"/>
  <c r="AU333" i="252"/>
  <c r="AI333" i="252"/>
  <c r="AG333" i="252"/>
  <c r="AT333" i="252"/>
  <c r="AE333" i="252"/>
  <c r="L333" i="252"/>
  <c r="AF333" i="252"/>
  <c r="AQ333" i="252"/>
  <c r="E333" i="252"/>
  <c r="AS332" i="252"/>
  <c r="AR332" i="252"/>
  <c r="AO332" i="252"/>
  <c r="AM332" i="252"/>
  <c r="AU332" i="252"/>
  <c r="AI332" i="252"/>
  <c r="AG332" i="252"/>
  <c r="AT332" i="252"/>
  <c r="AE332" i="252"/>
  <c r="L332" i="252"/>
  <c r="AF332" i="252"/>
  <c r="AQ332" i="252"/>
  <c r="E332" i="252"/>
  <c r="AS331" i="252"/>
  <c r="AR331" i="252"/>
  <c r="AO331" i="252"/>
  <c r="AM331" i="252"/>
  <c r="AU331" i="252"/>
  <c r="AI331" i="252"/>
  <c r="AG331" i="252"/>
  <c r="AT331" i="252"/>
  <c r="AE331" i="252"/>
  <c r="L331" i="252"/>
  <c r="AF331" i="252"/>
  <c r="AQ331" i="252"/>
  <c r="E331" i="252"/>
  <c r="AS330" i="252"/>
  <c r="AR330" i="252"/>
  <c r="AO330" i="252"/>
  <c r="AM330" i="252"/>
  <c r="AU330" i="252"/>
  <c r="AI330" i="252"/>
  <c r="AG330" i="252"/>
  <c r="AT330" i="252"/>
  <c r="AE330" i="252"/>
  <c r="L330" i="252"/>
  <c r="AF330" i="252"/>
  <c r="AQ330" i="252"/>
  <c r="E330" i="252"/>
  <c r="AS329" i="252"/>
  <c r="AR329" i="252"/>
  <c r="AO329" i="252"/>
  <c r="AM329" i="252"/>
  <c r="AU329" i="252"/>
  <c r="AI329" i="252"/>
  <c r="AG329" i="252"/>
  <c r="AT329" i="252"/>
  <c r="AE329" i="252"/>
  <c r="L329" i="252"/>
  <c r="AF329" i="252"/>
  <c r="AQ329" i="252"/>
  <c r="E329" i="252"/>
  <c r="AS328" i="252"/>
  <c r="AR328" i="252"/>
  <c r="AO328" i="252"/>
  <c r="AM328" i="252"/>
  <c r="AU328" i="252"/>
  <c r="AI328" i="252"/>
  <c r="AG328" i="252"/>
  <c r="AT328" i="252"/>
  <c r="AE328" i="252"/>
  <c r="L328" i="252"/>
  <c r="AF328" i="252"/>
  <c r="AQ328" i="252"/>
  <c r="E328" i="252"/>
  <c r="AS327" i="252"/>
  <c r="AR327" i="252"/>
  <c r="AO327" i="252"/>
  <c r="AM327" i="252"/>
  <c r="AU327" i="252"/>
  <c r="AI327" i="252"/>
  <c r="AG327" i="252"/>
  <c r="AT327" i="252"/>
  <c r="AE327" i="252"/>
  <c r="L327" i="252"/>
  <c r="AF327" i="252"/>
  <c r="AQ327" i="252"/>
  <c r="E327" i="252"/>
  <c r="AS326" i="252"/>
  <c r="AR326" i="252"/>
  <c r="AO326" i="252"/>
  <c r="AM326" i="252"/>
  <c r="AU326" i="252"/>
  <c r="AI326" i="252"/>
  <c r="AG326" i="252"/>
  <c r="AT326" i="252"/>
  <c r="AE326" i="252"/>
  <c r="L326" i="252"/>
  <c r="AF326" i="252"/>
  <c r="AQ326" i="252"/>
  <c r="E326" i="252"/>
  <c r="AS325" i="252"/>
  <c r="AR325" i="252"/>
  <c r="AO325" i="252"/>
  <c r="AM325" i="252"/>
  <c r="AU325" i="252"/>
  <c r="AI325" i="252"/>
  <c r="AG325" i="252"/>
  <c r="AT325" i="252"/>
  <c r="AE325" i="252"/>
  <c r="L325" i="252"/>
  <c r="AF325" i="252"/>
  <c r="AQ325" i="252"/>
  <c r="E325" i="252"/>
  <c r="AS324" i="252"/>
  <c r="AR324" i="252"/>
  <c r="AO324" i="252"/>
  <c r="AM324" i="252"/>
  <c r="AU324" i="252"/>
  <c r="AI324" i="252"/>
  <c r="AG324" i="252"/>
  <c r="AT324" i="252"/>
  <c r="AE324" i="252"/>
  <c r="L324" i="252"/>
  <c r="AF324" i="252"/>
  <c r="AQ324" i="252"/>
  <c r="E324" i="252"/>
  <c r="AS323" i="252"/>
  <c r="AR323" i="252"/>
  <c r="AO323" i="252"/>
  <c r="AM323" i="252"/>
  <c r="AU323" i="252"/>
  <c r="AI323" i="252"/>
  <c r="AG323" i="252"/>
  <c r="AT323" i="252"/>
  <c r="AV323" i="252"/>
  <c r="AE323" i="252"/>
  <c r="L323" i="252"/>
  <c r="AF323" i="252"/>
  <c r="AQ323" i="252"/>
  <c r="E323" i="252"/>
  <c r="AS322" i="252"/>
  <c r="AR322" i="252"/>
  <c r="AO322" i="252"/>
  <c r="AM322" i="252"/>
  <c r="AU322" i="252"/>
  <c r="AI322" i="252"/>
  <c r="AG322" i="252"/>
  <c r="AT322" i="252"/>
  <c r="AE322" i="252"/>
  <c r="L322" i="252"/>
  <c r="AF322" i="252"/>
  <c r="AQ322" i="252"/>
  <c r="AV322" i="252"/>
  <c r="E322" i="252"/>
  <c r="AS321" i="252"/>
  <c r="AR321" i="252"/>
  <c r="AO321" i="252"/>
  <c r="AM321" i="252"/>
  <c r="AU321" i="252"/>
  <c r="AI321" i="252"/>
  <c r="AG321" i="252"/>
  <c r="AT321" i="252"/>
  <c r="AE321" i="252"/>
  <c r="L321" i="252"/>
  <c r="AF321" i="252"/>
  <c r="AQ321" i="252"/>
  <c r="AV321" i="252"/>
  <c r="E321" i="252"/>
  <c r="AS320" i="252"/>
  <c r="AR320" i="252"/>
  <c r="AO320" i="252"/>
  <c r="AM320" i="252"/>
  <c r="AU320" i="252"/>
  <c r="AI320" i="252"/>
  <c r="AG320" i="252"/>
  <c r="AT320" i="252"/>
  <c r="AE320" i="252"/>
  <c r="L320" i="252"/>
  <c r="AF320" i="252"/>
  <c r="AQ320" i="252"/>
  <c r="E320" i="252"/>
  <c r="AS319" i="252"/>
  <c r="AR319" i="252"/>
  <c r="AO319" i="252"/>
  <c r="AM319" i="252"/>
  <c r="AU319" i="252"/>
  <c r="AI319" i="252"/>
  <c r="AG319" i="252"/>
  <c r="AT319" i="252"/>
  <c r="AE319" i="252"/>
  <c r="L319" i="252"/>
  <c r="AF319" i="252"/>
  <c r="AQ319" i="252"/>
  <c r="AV319" i="252"/>
  <c r="E319" i="252"/>
  <c r="AS318" i="252"/>
  <c r="AR318" i="252"/>
  <c r="AO318" i="252"/>
  <c r="AM318" i="252"/>
  <c r="AU318" i="252"/>
  <c r="AI318" i="252"/>
  <c r="AG318" i="252"/>
  <c r="AT318" i="252"/>
  <c r="AE318" i="252"/>
  <c r="L318" i="252"/>
  <c r="AF318" i="252"/>
  <c r="AQ318" i="252"/>
  <c r="AV318" i="252"/>
  <c r="E318" i="252"/>
  <c r="AS317" i="252"/>
  <c r="AR317" i="252"/>
  <c r="AO317" i="252"/>
  <c r="AM317" i="252"/>
  <c r="AU317" i="252"/>
  <c r="AI317" i="252"/>
  <c r="AG317" i="252"/>
  <c r="AT317" i="252"/>
  <c r="AV317" i="252"/>
  <c r="AE317" i="252"/>
  <c r="L317" i="252"/>
  <c r="AF317" i="252"/>
  <c r="AQ317" i="252"/>
  <c r="E317" i="252"/>
  <c r="AS316" i="252"/>
  <c r="AR316" i="252"/>
  <c r="AO316" i="252"/>
  <c r="AM316" i="252"/>
  <c r="AU316" i="252"/>
  <c r="AI316" i="252"/>
  <c r="AG316" i="252"/>
  <c r="AT316" i="252"/>
  <c r="AE316" i="252"/>
  <c r="L316" i="252"/>
  <c r="E316" i="252"/>
  <c r="AR315" i="252"/>
  <c r="AO315" i="252"/>
  <c r="L315" i="252"/>
  <c r="I315" i="252"/>
  <c r="AS314" i="252"/>
  <c r="AR314" i="252"/>
  <c r="AO314" i="252"/>
  <c r="AM314" i="252"/>
  <c r="AU314" i="252"/>
  <c r="AI314" i="252"/>
  <c r="AG314" i="252"/>
  <c r="AT314" i="252"/>
  <c r="AV314" i="252"/>
  <c r="AE314" i="252"/>
  <c r="L314" i="252"/>
  <c r="AF314" i="252"/>
  <c r="AQ314" i="252"/>
  <c r="AS313" i="252"/>
  <c r="AR313" i="252"/>
  <c r="AO313" i="252"/>
  <c r="AM313" i="252"/>
  <c r="AU313" i="252"/>
  <c r="AI313" i="252"/>
  <c r="AG313" i="252"/>
  <c r="AT313" i="252"/>
  <c r="AE313" i="252"/>
  <c r="L313" i="252"/>
  <c r="AF313" i="252"/>
  <c r="AQ313" i="252"/>
  <c r="AS312" i="252"/>
  <c r="AR312" i="252"/>
  <c r="AO312" i="252"/>
  <c r="AM312" i="252"/>
  <c r="AU312" i="252"/>
  <c r="AI312" i="252"/>
  <c r="AG312" i="252"/>
  <c r="AT312" i="252"/>
  <c r="AE312" i="252"/>
  <c r="L312" i="252"/>
  <c r="AF312" i="252"/>
  <c r="AQ312" i="252"/>
  <c r="AS311" i="252"/>
  <c r="AR311" i="252"/>
  <c r="AO311" i="252"/>
  <c r="AM311" i="252"/>
  <c r="AU311" i="252"/>
  <c r="AI311" i="252"/>
  <c r="AG311" i="252"/>
  <c r="AT311" i="252"/>
  <c r="AE311" i="252"/>
  <c r="L311" i="252"/>
  <c r="AF311" i="252"/>
  <c r="AQ311" i="252"/>
  <c r="AS310" i="252"/>
  <c r="AR310" i="252"/>
  <c r="AO310" i="252"/>
  <c r="AM310" i="252"/>
  <c r="AU310" i="252"/>
  <c r="AI310" i="252"/>
  <c r="AG310" i="252"/>
  <c r="AT310" i="252"/>
  <c r="AE310" i="252"/>
  <c r="L310" i="252"/>
  <c r="AF310" i="252"/>
  <c r="AQ310" i="252"/>
  <c r="AS309" i="252"/>
  <c r="AR309" i="252"/>
  <c r="AO309" i="252"/>
  <c r="AM309" i="252"/>
  <c r="AU309" i="252"/>
  <c r="AI309" i="252"/>
  <c r="AG309" i="252"/>
  <c r="AT309" i="252"/>
  <c r="AE309" i="252"/>
  <c r="L309" i="252"/>
  <c r="AF309" i="252"/>
  <c r="AQ309" i="252"/>
  <c r="AS308" i="252"/>
  <c r="AR308" i="252"/>
  <c r="AO308" i="252"/>
  <c r="AM308" i="252"/>
  <c r="AU308" i="252"/>
  <c r="AI308" i="252"/>
  <c r="AG308" i="252"/>
  <c r="AT308" i="252"/>
  <c r="AE308" i="252"/>
  <c r="L308" i="252"/>
  <c r="AF308" i="252"/>
  <c r="AQ308" i="252"/>
  <c r="AS307" i="252"/>
  <c r="AR307" i="252"/>
  <c r="AO307" i="252"/>
  <c r="AM307" i="252"/>
  <c r="AU307" i="252"/>
  <c r="AI307" i="252"/>
  <c r="AG307" i="252"/>
  <c r="AT307" i="252"/>
  <c r="AE307" i="252"/>
  <c r="L307" i="252"/>
  <c r="AF307" i="252"/>
  <c r="AQ307" i="252"/>
  <c r="AS306" i="252"/>
  <c r="AR306" i="252"/>
  <c r="AO306" i="252"/>
  <c r="AM306" i="252"/>
  <c r="AU306" i="252"/>
  <c r="AI306" i="252"/>
  <c r="AG306" i="252"/>
  <c r="AT306" i="252"/>
  <c r="AE306" i="252"/>
  <c r="L306" i="252"/>
  <c r="AF306" i="252"/>
  <c r="AQ306" i="252"/>
  <c r="AV306" i="252"/>
  <c r="AS305" i="252"/>
  <c r="AR305" i="252"/>
  <c r="AO305" i="252"/>
  <c r="AM305" i="252"/>
  <c r="AU305" i="252"/>
  <c r="AI305" i="252"/>
  <c r="AG305" i="252"/>
  <c r="AT305" i="252"/>
  <c r="AE305" i="252"/>
  <c r="L305" i="252"/>
  <c r="AF305" i="252"/>
  <c r="AQ305" i="252"/>
  <c r="AS304" i="252"/>
  <c r="AR304" i="252"/>
  <c r="AO304" i="252"/>
  <c r="AM304" i="252"/>
  <c r="AU304" i="252"/>
  <c r="AI304" i="252"/>
  <c r="AG304" i="252"/>
  <c r="AT304" i="252"/>
  <c r="AE304" i="252"/>
  <c r="L304" i="252"/>
  <c r="AF304" i="252"/>
  <c r="AQ304" i="252"/>
  <c r="AS303" i="252"/>
  <c r="AR303" i="252"/>
  <c r="AO303" i="252"/>
  <c r="AM303" i="252"/>
  <c r="AU303" i="252"/>
  <c r="AV303" i="252"/>
  <c r="AI303" i="252"/>
  <c r="AG303" i="252"/>
  <c r="AT303" i="252"/>
  <c r="AE303" i="252"/>
  <c r="L303" i="252"/>
  <c r="AF303" i="252"/>
  <c r="AQ303" i="252"/>
  <c r="AS302" i="252"/>
  <c r="AR302" i="252"/>
  <c r="AO302" i="252"/>
  <c r="AM302" i="252"/>
  <c r="AU302" i="252"/>
  <c r="AI302" i="252"/>
  <c r="AG302" i="252"/>
  <c r="AT302" i="252"/>
  <c r="AE302" i="252"/>
  <c r="L302" i="252"/>
  <c r="AF302" i="252"/>
  <c r="AQ302" i="252"/>
  <c r="AS301" i="252"/>
  <c r="AR301" i="252"/>
  <c r="AO301" i="252"/>
  <c r="AM301" i="252"/>
  <c r="AU301" i="252"/>
  <c r="AI301" i="252"/>
  <c r="AG301" i="252"/>
  <c r="AT301" i="252"/>
  <c r="AE301" i="252"/>
  <c r="L301" i="252"/>
  <c r="AF301" i="252"/>
  <c r="AQ301" i="252"/>
  <c r="AS300" i="252"/>
  <c r="AR300" i="252"/>
  <c r="AO300" i="252"/>
  <c r="AM300" i="252"/>
  <c r="AU300" i="252"/>
  <c r="AI300" i="252"/>
  <c r="AG300" i="252"/>
  <c r="AT300" i="252"/>
  <c r="AE300" i="252"/>
  <c r="L300" i="252"/>
  <c r="AF300" i="252"/>
  <c r="AQ300" i="252"/>
  <c r="AV300" i="252"/>
  <c r="AS299" i="252"/>
  <c r="AR299" i="252"/>
  <c r="AO299" i="252"/>
  <c r="AM299" i="252"/>
  <c r="AU299" i="252"/>
  <c r="AI299" i="252"/>
  <c r="AG299" i="252"/>
  <c r="AT299" i="252"/>
  <c r="AE299" i="252"/>
  <c r="L299" i="252"/>
  <c r="AF299" i="252"/>
  <c r="AQ299" i="252"/>
  <c r="AS298" i="252"/>
  <c r="AR298" i="252"/>
  <c r="AO298" i="252"/>
  <c r="AM298" i="252"/>
  <c r="AU298" i="252"/>
  <c r="AI298" i="252"/>
  <c r="AG298" i="252"/>
  <c r="AT298" i="252"/>
  <c r="AE298" i="252"/>
  <c r="L298" i="252"/>
  <c r="AF298" i="252"/>
  <c r="AQ298" i="252"/>
  <c r="AS297" i="252"/>
  <c r="AR297" i="252"/>
  <c r="AO297" i="252"/>
  <c r="AM297" i="252"/>
  <c r="AU297" i="252"/>
  <c r="AI297" i="252"/>
  <c r="AG297" i="252"/>
  <c r="AT297" i="252"/>
  <c r="AE297" i="252"/>
  <c r="L297" i="252"/>
  <c r="AF297" i="252"/>
  <c r="AQ297" i="252"/>
  <c r="AS296" i="252"/>
  <c r="AR296" i="252"/>
  <c r="AO296" i="252"/>
  <c r="AM296" i="252"/>
  <c r="AU296" i="252"/>
  <c r="AI296" i="252"/>
  <c r="AG296" i="252"/>
  <c r="AT296" i="252"/>
  <c r="AE296" i="252"/>
  <c r="L296" i="252"/>
  <c r="AF296" i="252"/>
  <c r="AQ296" i="252"/>
  <c r="AV296" i="252"/>
  <c r="AO295" i="252"/>
  <c r="AE295" i="252"/>
  <c r="I295" i="252"/>
  <c r="AS294" i="252"/>
  <c r="AR294" i="252"/>
  <c r="AO294" i="252"/>
  <c r="AM294" i="252"/>
  <c r="AU294" i="252"/>
  <c r="AI294" i="252"/>
  <c r="AG294" i="252"/>
  <c r="AT294" i="252"/>
  <c r="L294" i="252"/>
  <c r="AS293" i="252"/>
  <c r="AR293" i="252"/>
  <c r="AO293" i="252"/>
  <c r="AM293" i="252"/>
  <c r="AU293" i="252"/>
  <c r="AI293" i="252"/>
  <c r="AG293" i="252"/>
  <c r="AT293" i="252"/>
  <c r="AV293" i="252"/>
  <c r="AE293" i="252"/>
  <c r="L293" i="252"/>
  <c r="AF293" i="252"/>
  <c r="AQ293" i="252"/>
  <c r="E293" i="252"/>
  <c r="AS292" i="252"/>
  <c r="AV292" i="252"/>
  <c r="AR292" i="252"/>
  <c r="AO292" i="252"/>
  <c r="AM292" i="252"/>
  <c r="AU292" i="252"/>
  <c r="AI292" i="252"/>
  <c r="AG292" i="252"/>
  <c r="AT292" i="252"/>
  <c r="AE292" i="252"/>
  <c r="L292" i="252"/>
  <c r="AF292" i="252"/>
  <c r="AQ292" i="252"/>
  <c r="AS41" i="252"/>
  <c r="AR41" i="252"/>
  <c r="AO41" i="252"/>
  <c r="AM41" i="252"/>
  <c r="AU41" i="252"/>
  <c r="AI41" i="252"/>
  <c r="AG41" i="252"/>
  <c r="AT41" i="252"/>
  <c r="L41" i="252"/>
  <c r="AF41" i="252"/>
  <c r="AQ41" i="252"/>
  <c r="AS291" i="252"/>
  <c r="AR291" i="252"/>
  <c r="AO291" i="252"/>
  <c r="AM291" i="252"/>
  <c r="AU291" i="252"/>
  <c r="AI291" i="252"/>
  <c r="AG291" i="252"/>
  <c r="AT291" i="252"/>
  <c r="L291" i="252"/>
  <c r="AS290" i="252"/>
  <c r="AR290" i="252"/>
  <c r="AO290" i="252"/>
  <c r="AM290" i="252"/>
  <c r="AU290" i="252"/>
  <c r="AI290" i="252"/>
  <c r="AG290" i="252"/>
  <c r="AT290" i="252"/>
  <c r="AE290" i="252"/>
  <c r="L290" i="252"/>
  <c r="I290" i="252"/>
  <c r="AF290" i="252"/>
  <c r="AQ290" i="252"/>
  <c r="AS289" i="252"/>
  <c r="AR289" i="252"/>
  <c r="AO289" i="252"/>
  <c r="AM289" i="252"/>
  <c r="AU289" i="252"/>
  <c r="AI289" i="252"/>
  <c r="AG289" i="252"/>
  <c r="AT289" i="252"/>
  <c r="AE289" i="252"/>
  <c r="L289" i="252"/>
  <c r="AF289" i="252"/>
  <c r="AQ289" i="252"/>
  <c r="AV289" i="252"/>
  <c r="AS288" i="252"/>
  <c r="AR288" i="252"/>
  <c r="AO288" i="252"/>
  <c r="AM288" i="252"/>
  <c r="AU288" i="252"/>
  <c r="AI288" i="252"/>
  <c r="AG288" i="252"/>
  <c r="AT288" i="252"/>
  <c r="AE288" i="252"/>
  <c r="L288" i="252"/>
  <c r="AF288" i="252"/>
  <c r="AQ288" i="252"/>
  <c r="AS287" i="252"/>
  <c r="AR287" i="252"/>
  <c r="AO287" i="252"/>
  <c r="AM287" i="252"/>
  <c r="AU287" i="252"/>
  <c r="AI287" i="252"/>
  <c r="AG287" i="252"/>
  <c r="AT287" i="252"/>
  <c r="AE287" i="252"/>
  <c r="L287" i="252"/>
  <c r="AF287" i="252"/>
  <c r="AQ287" i="252"/>
  <c r="AV287" i="252"/>
  <c r="AS286" i="252"/>
  <c r="AR286" i="252"/>
  <c r="AO286" i="252"/>
  <c r="AM286" i="252"/>
  <c r="AU286" i="252"/>
  <c r="AI286" i="252"/>
  <c r="AG286" i="252"/>
  <c r="AT286" i="252"/>
  <c r="AE286" i="252"/>
  <c r="L286" i="252"/>
  <c r="AF286" i="252"/>
  <c r="AQ286" i="252"/>
  <c r="AV286" i="252"/>
  <c r="AS285" i="252"/>
  <c r="AR285" i="252"/>
  <c r="AO285" i="252"/>
  <c r="AM285" i="252"/>
  <c r="AU285" i="252"/>
  <c r="AI285" i="252"/>
  <c r="AG285" i="252"/>
  <c r="AT285" i="252"/>
  <c r="AE285" i="252"/>
  <c r="L285" i="252"/>
  <c r="AS284" i="252"/>
  <c r="AR284" i="252"/>
  <c r="AO284" i="252"/>
  <c r="AM284" i="252"/>
  <c r="AU284" i="252"/>
  <c r="AI284" i="252"/>
  <c r="AG284" i="252"/>
  <c r="AT284" i="252"/>
  <c r="AE284" i="252"/>
  <c r="L284" i="252"/>
  <c r="AF284" i="252"/>
  <c r="AQ284" i="252"/>
  <c r="AV284" i="252"/>
  <c r="AS283" i="252"/>
  <c r="AR283" i="252"/>
  <c r="AO283" i="252"/>
  <c r="AM283" i="252"/>
  <c r="AU283" i="252"/>
  <c r="AI283" i="252"/>
  <c r="AG283" i="252"/>
  <c r="AT283" i="252"/>
  <c r="AE283" i="252"/>
  <c r="L283" i="252"/>
  <c r="AF283" i="252"/>
  <c r="AQ283" i="252"/>
  <c r="AV283" i="252"/>
  <c r="AS282" i="252"/>
  <c r="AR282" i="252"/>
  <c r="AO282" i="252"/>
  <c r="AM282" i="252"/>
  <c r="AU282" i="252"/>
  <c r="AI282" i="252"/>
  <c r="AG282" i="252"/>
  <c r="AT282" i="252"/>
  <c r="AE282" i="252"/>
  <c r="L282" i="252"/>
  <c r="AF282" i="252"/>
  <c r="AQ282" i="252"/>
  <c r="AS281" i="252"/>
  <c r="AR281" i="252"/>
  <c r="AO281" i="252"/>
  <c r="AM281" i="252"/>
  <c r="AU281" i="252"/>
  <c r="AI281" i="252"/>
  <c r="AG281" i="252"/>
  <c r="AT281" i="252"/>
  <c r="AE281" i="252"/>
  <c r="L281" i="252"/>
  <c r="AF281" i="252"/>
  <c r="AQ281" i="252"/>
  <c r="AS280" i="252"/>
  <c r="AR280" i="252"/>
  <c r="AO280" i="252"/>
  <c r="AM280" i="252"/>
  <c r="AU280" i="252"/>
  <c r="AI280" i="252"/>
  <c r="AG280" i="252"/>
  <c r="AT280" i="252"/>
  <c r="AE280" i="252"/>
  <c r="L280" i="252"/>
  <c r="AF280" i="252"/>
  <c r="AQ280" i="252"/>
  <c r="AS279" i="252"/>
  <c r="AR279" i="252"/>
  <c r="AO279" i="252"/>
  <c r="AM279" i="252"/>
  <c r="AU279" i="252"/>
  <c r="AI279" i="252"/>
  <c r="AG279" i="252"/>
  <c r="AT279" i="252"/>
  <c r="AE279" i="252"/>
  <c r="L279" i="252"/>
  <c r="AF279" i="252"/>
  <c r="AQ279" i="252"/>
  <c r="AS278" i="252"/>
  <c r="AR278" i="252"/>
  <c r="AO278" i="252"/>
  <c r="AM278" i="252"/>
  <c r="AU278" i="252"/>
  <c r="AI278" i="252"/>
  <c r="AG278" i="252"/>
  <c r="AT278" i="252"/>
  <c r="AE278" i="252"/>
  <c r="L278" i="252"/>
  <c r="AF278" i="252"/>
  <c r="AQ278" i="252"/>
  <c r="AV278" i="252"/>
  <c r="AS277" i="252"/>
  <c r="AR277" i="252"/>
  <c r="AO277" i="252"/>
  <c r="AM277" i="252"/>
  <c r="AU277" i="252"/>
  <c r="AI277" i="252"/>
  <c r="AG277" i="252"/>
  <c r="AT277" i="252"/>
  <c r="AE277" i="252"/>
  <c r="L277" i="252"/>
  <c r="AF277" i="252"/>
  <c r="AQ277" i="252"/>
  <c r="AS276" i="252"/>
  <c r="AR276" i="252"/>
  <c r="AO276" i="252"/>
  <c r="AM276" i="252"/>
  <c r="AU276" i="252"/>
  <c r="AI276" i="252"/>
  <c r="AG276" i="252"/>
  <c r="AT276" i="252"/>
  <c r="AE276" i="252"/>
  <c r="L276" i="252"/>
  <c r="AF276" i="252"/>
  <c r="AQ276" i="252"/>
  <c r="AV276" i="252"/>
  <c r="AS275" i="252"/>
  <c r="AR275" i="252"/>
  <c r="AO275" i="252"/>
  <c r="AM275" i="252"/>
  <c r="AU275" i="252"/>
  <c r="AI275" i="252"/>
  <c r="AG275" i="252"/>
  <c r="AT275" i="252"/>
  <c r="AE275" i="252"/>
  <c r="L275" i="252"/>
  <c r="AF275" i="252"/>
  <c r="AQ275" i="252"/>
  <c r="AS274" i="252"/>
  <c r="AR274" i="252"/>
  <c r="AO274" i="252"/>
  <c r="AM274" i="252"/>
  <c r="AU274" i="252"/>
  <c r="AI274" i="252"/>
  <c r="AG274" i="252"/>
  <c r="AT274" i="252"/>
  <c r="AE274" i="252"/>
  <c r="L274" i="252"/>
  <c r="AF274" i="252"/>
  <c r="AQ274" i="252"/>
  <c r="AS273" i="252"/>
  <c r="AR273" i="252"/>
  <c r="AO273" i="252"/>
  <c r="AM273" i="252"/>
  <c r="AU273" i="252"/>
  <c r="AI273" i="252"/>
  <c r="AG273" i="252"/>
  <c r="AT273" i="252"/>
  <c r="AE273" i="252"/>
  <c r="L273" i="252"/>
  <c r="AF273" i="252"/>
  <c r="AQ273" i="252"/>
  <c r="AS272" i="252"/>
  <c r="AR272" i="252"/>
  <c r="AO272" i="252"/>
  <c r="AM272" i="252"/>
  <c r="AU272" i="252"/>
  <c r="AI272" i="252"/>
  <c r="AG272" i="252"/>
  <c r="AT272" i="252"/>
  <c r="AE272" i="252"/>
  <c r="L272" i="252"/>
  <c r="I272" i="252"/>
  <c r="AS271" i="252"/>
  <c r="AR271" i="252"/>
  <c r="AO271" i="252"/>
  <c r="AM271" i="252"/>
  <c r="AU271" i="252"/>
  <c r="AI271" i="252"/>
  <c r="AG271" i="252"/>
  <c r="AT271" i="252"/>
  <c r="AE271" i="252"/>
  <c r="L271" i="252"/>
  <c r="I271" i="252"/>
  <c r="AS270" i="252"/>
  <c r="AR270" i="252"/>
  <c r="AO270" i="252"/>
  <c r="AM270" i="252"/>
  <c r="AU270" i="252"/>
  <c r="AI270" i="252"/>
  <c r="AG270" i="252"/>
  <c r="AT270" i="252"/>
  <c r="AE270" i="252"/>
  <c r="L270" i="252"/>
  <c r="I270" i="252"/>
  <c r="AS269" i="252"/>
  <c r="AR269" i="252"/>
  <c r="AO269" i="252"/>
  <c r="AM269" i="252"/>
  <c r="AU269" i="252"/>
  <c r="AI269" i="252"/>
  <c r="AG269" i="252"/>
  <c r="AT269" i="252"/>
  <c r="AE269" i="252"/>
  <c r="L269" i="252"/>
  <c r="I269" i="252"/>
  <c r="AS268" i="252"/>
  <c r="AR268" i="252"/>
  <c r="AO268" i="252"/>
  <c r="AM268" i="252"/>
  <c r="AU268" i="252"/>
  <c r="AI268" i="252"/>
  <c r="AG268" i="252"/>
  <c r="AT268" i="252"/>
  <c r="AE268" i="252"/>
  <c r="L268" i="252"/>
  <c r="I268" i="252"/>
  <c r="AS267" i="252"/>
  <c r="AR267" i="252"/>
  <c r="AO267" i="252"/>
  <c r="AM267" i="252"/>
  <c r="AU267" i="252"/>
  <c r="AI267" i="252"/>
  <c r="AG267" i="252"/>
  <c r="AT267" i="252"/>
  <c r="AE267" i="252"/>
  <c r="L267" i="252"/>
  <c r="I267" i="252"/>
  <c r="AO266" i="252"/>
  <c r="L266" i="252"/>
  <c r="I266" i="252"/>
  <c r="AS265" i="252"/>
  <c r="AR265" i="252"/>
  <c r="AO265" i="252"/>
  <c r="AM265" i="252"/>
  <c r="AU265" i="252"/>
  <c r="AI265" i="252"/>
  <c r="AG265" i="252"/>
  <c r="AT265" i="252"/>
  <c r="AE265" i="252"/>
  <c r="L265" i="252"/>
  <c r="AF265" i="252"/>
  <c r="AQ265" i="252"/>
  <c r="AS264" i="252"/>
  <c r="AR264" i="252"/>
  <c r="AO264" i="252"/>
  <c r="AM264" i="252"/>
  <c r="AU264" i="252"/>
  <c r="AI264" i="252"/>
  <c r="AG264" i="252"/>
  <c r="AT264" i="252"/>
  <c r="AE264" i="252"/>
  <c r="L264" i="252"/>
  <c r="AF264" i="252"/>
  <c r="AQ264" i="252"/>
  <c r="AV264" i="252"/>
  <c r="AS263" i="252"/>
  <c r="AR263" i="252"/>
  <c r="AO263" i="252"/>
  <c r="AM263" i="252"/>
  <c r="AU263" i="252"/>
  <c r="AI263" i="252"/>
  <c r="AG263" i="252"/>
  <c r="AT263" i="252"/>
  <c r="AE263" i="252"/>
  <c r="L263" i="252"/>
  <c r="AF263" i="252"/>
  <c r="AQ263" i="252"/>
  <c r="AV263" i="252"/>
  <c r="AS262" i="252"/>
  <c r="AR262" i="252"/>
  <c r="AO262" i="252"/>
  <c r="AM262" i="252"/>
  <c r="AU262" i="252"/>
  <c r="AI262" i="252"/>
  <c r="AG262" i="252"/>
  <c r="AT262" i="252"/>
  <c r="AE262" i="252"/>
  <c r="L262" i="252"/>
  <c r="AS261" i="252"/>
  <c r="AR261" i="252"/>
  <c r="AO261" i="252"/>
  <c r="AM261" i="252"/>
  <c r="AU261" i="252"/>
  <c r="AI261" i="252"/>
  <c r="AG261" i="252"/>
  <c r="AT261" i="252"/>
  <c r="AE261" i="252"/>
  <c r="L261" i="252"/>
  <c r="AF261" i="252"/>
  <c r="AQ261" i="252"/>
  <c r="AS260" i="252"/>
  <c r="AR260" i="252"/>
  <c r="AO260" i="252"/>
  <c r="AM260" i="252"/>
  <c r="AU260" i="252"/>
  <c r="AI260" i="252"/>
  <c r="AG260" i="252"/>
  <c r="AT260" i="252"/>
  <c r="AE260" i="252"/>
  <c r="L260" i="252"/>
  <c r="AF260" i="252"/>
  <c r="AQ260" i="252"/>
  <c r="AS259" i="252"/>
  <c r="AR259" i="252"/>
  <c r="AO259" i="252"/>
  <c r="AM259" i="252"/>
  <c r="AU259" i="252"/>
  <c r="AI259" i="252"/>
  <c r="AG259" i="252"/>
  <c r="AT259" i="252"/>
  <c r="AE259" i="252"/>
  <c r="L259" i="252"/>
  <c r="AF259" i="252"/>
  <c r="AQ259" i="252"/>
  <c r="AV259" i="252"/>
  <c r="AS258" i="252"/>
  <c r="AR258" i="252"/>
  <c r="AO258" i="252"/>
  <c r="AM258" i="252"/>
  <c r="AU258" i="252"/>
  <c r="AI258" i="252"/>
  <c r="AG258" i="252"/>
  <c r="AT258" i="252"/>
  <c r="AE258" i="252"/>
  <c r="L258" i="252"/>
  <c r="AF258" i="252"/>
  <c r="AQ258" i="252"/>
  <c r="AS257" i="252"/>
  <c r="AR257" i="252"/>
  <c r="AO257" i="252"/>
  <c r="AM257" i="252"/>
  <c r="AU257" i="252"/>
  <c r="AI257" i="252"/>
  <c r="AG257" i="252"/>
  <c r="AT257" i="252"/>
  <c r="AE257" i="252"/>
  <c r="L257" i="252"/>
  <c r="AF257" i="252"/>
  <c r="AQ257" i="252"/>
  <c r="AS256" i="252"/>
  <c r="AR256" i="252"/>
  <c r="AO256" i="252"/>
  <c r="AM256" i="252"/>
  <c r="AU256" i="252"/>
  <c r="AI256" i="252"/>
  <c r="AG256" i="252"/>
  <c r="AT256" i="252"/>
  <c r="AE256" i="252"/>
  <c r="L256" i="252"/>
  <c r="AF256" i="252"/>
  <c r="AQ256" i="252"/>
  <c r="AV256" i="252"/>
  <c r="AS255" i="252"/>
  <c r="AR255" i="252"/>
  <c r="AO255" i="252"/>
  <c r="AM255" i="252"/>
  <c r="AU255" i="252"/>
  <c r="AI255" i="252"/>
  <c r="AG255" i="252"/>
  <c r="AT255" i="252"/>
  <c r="AE255" i="252"/>
  <c r="L255" i="252"/>
  <c r="AF255" i="252"/>
  <c r="AQ255" i="252"/>
  <c r="AV255" i="252"/>
  <c r="AS254" i="252"/>
  <c r="AR254" i="252"/>
  <c r="AO254" i="252"/>
  <c r="AM254" i="252"/>
  <c r="AU254" i="252"/>
  <c r="AI254" i="252"/>
  <c r="AG254" i="252"/>
  <c r="AT254" i="252"/>
  <c r="AE254" i="252"/>
  <c r="L254" i="252"/>
  <c r="AF254" i="252"/>
  <c r="AQ254" i="252"/>
  <c r="AS253" i="252"/>
  <c r="AR253" i="252"/>
  <c r="AO253" i="252"/>
  <c r="AM253" i="252"/>
  <c r="AU253" i="252"/>
  <c r="AI253" i="252"/>
  <c r="AG253" i="252"/>
  <c r="AT253" i="252"/>
  <c r="AE253" i="252"/>
  <c r="L253" i="252"/>
  <c r="AF253" i="252"/>
  <c r="AQ253" i="252"/>
  <c r="AS252" i="252"/>
  <c r="AR252" i="252"/>
  <c r="AO252" i="252"/>
  <c r="AM252" i="252"/>
  <c r="AU252" i="252"/>
  <c r="AI252" i="252"/>
  <c r="AG252" i="252"/>
  <c r="AT252" i="252"/>
  <c r="AE252" i="252"/>
  <c r="L252" i="252"/>
  <c r="AF252" i="252"/>
  <c r="AQ252" i="252"/>
  <c r="AS251" i="252"/>
  <c r="AR251" i="252"/>
  <c r="AO251" i="252"/>
  <c r="AM251" i="252"/>
  <c r="AU251" i="252"/>
  <c r="AI251" i="252"/>
  <c r="AG251" i="252"/>
  <c r="AT251" i="252"/>
  <c r="AE251" i="252"/>
  <c r="L251" i="252"/>
  <c r="AF251" i="252"/>
  <c r="AQ251" i="252"/>
  <c r="AS250" i="252"/>
  <c r="AR250" i="252"/>
  <c r="AO250" i="252"/>
  <c r="AM250" i="252"/>
  <c r="AU250" i="252"/>
  <c r="AI250" i="252"/>
  <c r="AG250" i="252"/>
  <c r="AT250" i="252"/>
  <c r="AE250" i="252"/>
  <c r="L250" i="252"/>
  <c r="AF250" i="252"/>
  <c r="AQ250" i="252"/>
  <c r="AS249" i="252"/>
  <c r="AR249" i="252"/>
  <c r="AV249" i="252"/>
  <c r="AO249" i="252"/>
  <c r="AM249" i="252"/>
  <c r="AU249" i="252"/>
  <c r="AI249" i="252"/>
  <c r="AG249" i="252"/>
  <c r="AT249" i="252"/>
  <c r="AE249" i="252"/>
  <c r="L249" i="252"/>
  <c r="AF249" i="252"/>
  <c r="AQ249" i="252"/>
  <c r="AS248" i="252"/>
  <c r="AR248" i="252"/>
  <c r="AO248" i="252"/>
  <c r="AM248" i="252"/>
  <c r="AU248" i="252"/>
  <c r="AI248" i="252"/>
  <c r="AG248" i="252"/>
  <c r="AT248" i="252"/>
  <c r="AE248" i="252"/>
  <c r="L248" i="252"/>
  <c r="AF248" i="252"/>
  <c r="AQ248" i="252"/>
  <c r="AV248" i="252"/>
  <c r="AS247" i="252"/>
  <c r="AR247" i="252"/>
  <c r="AO247" i="252"/>
  <c r="AM247" i="252"/>
  <c r="AU247" i="252"/>
  <c r="AI247" i="252"/>
  <c r="AG247" i="252"/>
  <c r="AT247" i="252"/>
  <c r="AE247" i="252"/>
  <c r="L247" i="252"/>
  <c r="AS246" i="252"/>
  <c r="AR246" i="252"/>
  <c r="AO246" i="252"/>
  <c r="AM246" i="252"/>
  <c r="AU246" i="252"/>
  <c r="AI246" i="252"/>
  <c r="AG246" i="252"/>
  <c r="AT246" i="252"/>
  <c r="AE246" i="252"/>
  <c r="L246" i="252"/>
  <c r="AF246" i="252"/>
  <c r="AQ246" i="252"/>
  <c r="AS245" i="252"/>
  <c r="AV245" i="252"/>
  <c r="AR245" i="252"/>
  <c r="AO245" i="252"/>
  <c r="AM245" i="252"/>
  <c r="AU245" i="252"/>
  <c r="AI245" i="252"/>
  <c r="AG245" i="252"/>
  <c r="AT245" i="252"/>
  <c r="AE245" i="252"/>
  <c r="L245" i="252"/>
  <c r="AF245" i="252"/>
  <c r="AQ245" i="252"/>
  <c r="AS244" i="252"/>
  <c r="AR244" i="252"/>
  <c r="AO244" i="252"/>
  <c r="AM244" i="252"/>
  <c r="AU244" i="252"/>
  <c r="AI244" i="252"/>
  <c r="AG244" i="252"/>
  <c r="AT244" i="252"/>
  <c r="AE244" i="252"/>
  <c r="L244" i="252"/>
  <c r="AF244" i="252"/>
  <c r="AQ244" i="252"/>
  <c r="AV244" i="252"/>
  <c r="AS243" i="252"/>
  <c r="AR243" i="252"/>
  <c r="AO243" i="252"/>
  <c r="AM243" i="252"/>
  <c r="AU243" i="252"/>
  <c r="AI243" i="252"/>
  <c r="AG243" i="252"/>
  <c r="AT243" i="252"/>
  <c r="AE243" i="252"/>
  <c r="L243" i="252"/>
  <c r="AF243" i="252"/>
  <c r="AQ243" i="252"/>
  <c r="AS242" i="252"/>
  <c r="AR242" i="252"/>
  <c r="AO242" i="252"/>
  <c r="AM242" i="252"/>
  <c r="AU242" i="252"/>
  <c r="AI242" i="252"/>
  <c r="AG242" i="252"/>
  <c r="AT242" i="252"/>
  <c r="AE242" i="252"/>
  <c r="L242" i="252"/>
  <c r="AF242" i="252"/>
  <c r="AQ242" i="252"/>
  <c r="AS241" i="252"/>
  <c r="AR241" i="252"/>
  <c r="AO241" i="252"/>
  <c r="AM241" i="252"/>
  <c r="AU241" i="252"/>
  <c r="AI241" i="252"/>
  <c r="AG241" i="252"/>
  <c r="AT241" i="252"/>
  <c r="AE241" i="252"/>
  <c r="L241" i="252"/>
  <c r="AF241" i="252"/>
  <c r="AQ241" i="252"/>
  <c r="AV241" i="252"/>
  <c r="AS240" i="252"/>
  <c r="AR240" i="252"/>
  <c r="AO240" i="252"/>
  <c r="AM240" i="252"/>
  <c r="AU240" i="252"/>
  <c r="AI240" i="252"/>
  <c r="AG240" i="252"/>
  <c r="AT240" i="252"/>
  <c r="AE240" i="252"/>
  <c r="L240" i="252"/>
  <c r="AF240" i="252"/>
  <c r="AQ240" i="252"/>
  <c r="AS239" i="252"/>
  <c r="AR239" i="252"/>
  <c r="AO239" i="252"/>
  <c r="AM239" i="252"/>
  <c r="AU239" i="252"/>
  <c r="AI239" i="252"/>
  <c r="AG239" i="252"/>
  <c r="AT239" i="252"/>
  <c r="AE239" i="252"/>
  <c r="L239" i="252"/>
  <c r="L238" i="252"/>
  <c r="I238" i="252"/>
  <c r="AS237" i="252"/>
  <c r="AR237" i="252"/>
  <c r="AO237" i="252"/>
  <c r="AM237" i="252"/>
  <c r="AU237" i="252"/>
  <c r="AI237" i="252"/>
  <c r="AG237" i="252"/>
  <c r="AT237" i="252"/>
  <c r="AE237" i="252"/>
  <c r="L237" i="252"/>
  <c r="AF237" i="252"/>
  <c r="AQ237" i="252"/>
  <c r="AS236" i="252"/>
  <c r="AR236" i="252"/>
  <c r="AO236" i="252"/>
  <c r="AM236" i="252"/>
  <c r="AU236" i="252"/>
  <c r="AI236" i="252"/>
  <c r="AG236" i="252"/>
  <c r="AT236" i="252"/>
  <c r="AE236" i="252"/>
  <c r="L236" i="252"/>
  <c r="AF236" i="252"/>
  <c r="AQ236" i="252"/>
  <c r="AS235" i="252"/>
  <c r="AR235" i="252"/>
  <c r="AO235" i="252"/>
  <c r="AM235" i="252"/>
  <c r="AU235" i="252"/>
  <c r="AI235" i="252"/>
  <c r="AG235" i="252"/>
  <c r="AT235" i="252"/>
  <c r="AE235" i="252"/>
  <c r="L235" i="252"/>
  <c r="AF235" i="252"/>
  <c r="AQ235" i="252"/>
  <c r="AS234" i="252"/>
  <c r="AR234" i="252"/>
  <c r="AO234" i="252"/>
  <c r="AM234" i="252"/>
  <c r="AU234" i="252"/>
  <c r="AI234" i="252"/>
  <c r="AG234" i="252"/>
  <c r="AT234" i="252"/>
  <c r="AE234" i="252"/>
  <c r="L234" i="252"/>
  <c r="AF234" i="252"/>
  <c r="AQ234" i="252"/>
  <c r="AS233" i="252"/>
  <c r="AR233" i="252"/>
  <c r="AO233" i="252"/>
  <c r="AM233" i="252"/>
  <c r="AU233" i="252"/>
  <c r="AI233" i="252"/>
  <c r="AG233" i="252"/>
  <c r="AT233" i="252"/>
  <c r="AE233" i="252"/>
  <c r="L233" i="252"/>
  <c r="AF233" i="252"/>
  <c r="AQ233" i="252"/>
  <c r="AV233" i="252"/>
  <c r="AS232" i="252"/>
  <c r="AR232" i="252"/>
  <c r="AO232" i="252"/>
  <c r="AM232" i="252"/>
  <c r="AU232" i="252"/>
  <c r="AI232" i="252"/>
  <c r="AG232" i="252"/>
  <c r="AT232" i="252"/>
  <c r="AE232" i="252"/>
  <c r="L232" i="252"/>
  <c r="AF232" i="252"/>
  <c r="AQ232" i="252"/>
  <c r="AV232" i="252"/>
  <c r="AS231" i="252"/>
  <c r="AR231" i="252"/>
  <c r="AO231" i="252"/>
  <c r="AM231" i="252"/>
  <c r="AU231" i="252"/>
  <c r="AI231" i="252"/>
  <c r="AG231" i="252"/>
  <c r="AT231" i="252"/>
  <c r="AE231" i="252"/>
  <c r="L231" i="252"/>
  <c r="AF231" i="252"/>
  <c r="AQ231" i="252"/>
  <c r="AV231" i="252"/>
  <c r="E231" i="252"/>
  <c r="AS230" i="252"/>
  <c r="AR230" i="252"/>
  <c r="AO230" i="252"/>
  <c r="AM230" i="252"/>
  <c r="AU230" i="252"/>
  <c r="AI230" i="252"/>
  <c r="AG230" i="252"/>
  <c r="AT230" i="252"/>
  <c r="AE230" i="252"/>
  <c r="L230" i="252"/>
  <c r="E230" i="252"/>
  <c r="AS23" i="252"/>
  <c r="AR23" i="252"/>
  <c r="AO23" i="252"/>
  <c r="AM23" i="252"/>
  <c r="AU23" i="252"/>
  <c r="AI23" i="252"/>
  <c r="AG23" i="252"/>
  <c r="AT23" i="252"/>
  <c r="AE23" i="252"/>
  <c r="L23" i="252"/>
  <c r="E23" i="252"/>
  <c r="AS22" i="252"/>
  <c r="AR22" i="252"/>
  <c r="AO22" i="252"/>
  <c r="AM22" i="252"/>
  <c r="AU22" i="252"/>
  <c r="AI22" i="252"/>
  <c r="AG22" i="252"/>
  <c r="AT22" i="252"/>
  <c r="AE22" i="252"/>
  <c r="L22" i="252"/>
  <c r="AF22" i="252"/>
  <c r="AQ22" i="252"/>
  <c r="AS21" i="252"/>
  <c r="AR21" i="252"/>
  <c r="AO21" i="252"/>
  <c r="AM21" i="252"/>
  <c r="AU21" i="252"/>
  <c r="AI21" i="252"/>
  <c r="AG21" i="252"/>
  <c r="AT21" i="252"/>
  <c r="AE21" i="252"/>
  <c r="L21" i="252"/>
  <c r="AF21" i="252"/>
  <c r="AQ21" i="252"/>
  <c r="AS20" i="252"/>
  <c r="AR20" i="252"/>
  <c r="AO20" i="252"/>
  <c r="AM20" i="252"/>
  <c r="AU20" i="252"/>
  <c r="AI20" i="252"/>
  <c r="AG20" i="252"/>
  <c r="AT20" i="252"/>
  <c r="AE20" i="252"/>
  <c r="L20" i="252"/>
  <c r="AS19" i="252"/>
  <c r="AR19" i="252"/>
  <c r="AO19" i="252"/>
  <c r="AM19" i="252"/>
  <c r="AU19" i="252"/>
  <c r="AI19" i="252"/>
  <c r="AG19" i="252"/>
  <c r="AT19" i="252"/>
  <c r="AE19" i="252"/>
  <c r="L19" i="252"/>
  <c r="AF19" i="252"/>
  <c r="AQ19" i="252"/>
  <c r="AV19" i="252"/>
  <c r="AS18" i="252"/>
  <c r="AR18" i="252"/>
  <c r="AO18" i="252"/>
  <c r="AM18" i="252"/>
  <c r="AU18" i="252"/>
  <c r="AI18" i="252"/>
  <c r="AG18" i="252"/>
  <c r="AT18" i="252"/>
  <c r="AV18" i="252"/>
  <c r="AE18" i="252"/>
  <c r="L18" i="252"/>
  <c r="AF18" i="252"/>
  <c r="AQ18" i="252"/>
  <c r="AS229" i="252"/>
  <c r="AR229" i="252"/>
  <c r="AO229" i="252"/>
  <c r="AM229" i="252"/>
  <c r="AU229" i="252"/>
  <c r="AI229" i="252"/>
  <c r="AG229" i="252"/>
  <c r="AT229" i="252"/>
  <c r="AE229" i="252"/>
  <c r="L229" i="252"/>
  <c r="AF229" i="252"/>
  <c r="AQ229" i="252"/>
  <c r="AV229" i="252"/>
  <c r="AS228" i="252"/>
  <c r="AR228" i="252"/>
  <c r="AO228" i="252"/>
  <c r="AM228" i="252"/>
  <c r="AU228" i="252"/>
  <c r="AI228" i="252"/>
  <c r="AG228" i="252"/>
  <c r="AT228" i="252"/>
  <c r="AE228" i="252"/>
  <c r="L228" i="252"/>
  <c r="AF228" i="252"/>
  <c r="AQ228" i="252"/>
  <c r="AV228" i="252"/>
  <c r="AS227" i="252"/>
  <c r="AR227" i="252"/>
  <c r="AO227" i="252"/>
  <c r="AM227" i="252"/>
  <c r="AU227" i="252"/>
  <c r="AI227" i="252"/>
  <c r="AG227" i="252"/>
  <c r="AT227" i="252"/>
  <c r="AE227" i="252"/>
  <c r="L227" i="252"/>
  <c r="AF227" i="252"/>
  <c r="AQ227" i="252"/>
  <c r="AV227" i="252"/>
  <c r="AS226" i="252"/>
  <c r="AR226" i="252"/>
  <c r="AO226" i="252"/>
  <c r="AM226" i="252"/>
  <c r="AU226" i="252"/>
  <c r="AI226" i="252"/>
  <c r="AG226" i="252"/>
  <c r="AT226" i="252"/>
  <c r="AE226" i="252"/>
  <c r="L226" i="252"/>
  <c r="AF226" i="252"/>
  <c r="AQ226" i="252"/>
  <c r="AS225" i="252"/>
  <c r="AR225" i="252"/>
  <c r="AO225" i="252"/>
  <c r="AM225" i="252"/>
  <c r="AU225" i="252"/>
  <c r="AI225" i="252"/>
  <c r="AG225" i="252"/>
  <c r="AT225" i="252"/>
  <c r="AE225" i="252"/>
  <c r="L225" i="252"/>
  <c r="AF225" i="252"/>
  <c r="AQ225" i="252"/>
  <c r="AV225" i="252"/>
  <c r="AS224" i="252"/>
  <c r="AR224" i="252"/>
  <c r="AO224" i="252"/>
  <c r="AM224" i="252"/>
  <c r="AU224" i="252"/>
  <c r="AI224" i="252"/>
  <c r="AG224" i="252"/>
  <c r="AT224" i="252"/>
  <c r="AE224" i="252"/>
  <c r="L224" i="252"/>
  <c r="AF224" i="252"/>
  <c r="AQ224" i="252"/>
  <c r="AV224" i="252"/>
  <c r="AS223" i="252"/>
  <c r="AR223" i="252"/>
  <c r="AO223" i="252"/>
  <c r="AM223" i="252"/>
  <c r="AU223" i="252"/>
  <c r="AI223" i="252"/>
  <c r="AG223" i="252"/>
  <c r="AT223" i="252"/>
  <c r="AE223" i="252"/>
  <c r="L223" i="252"/>
  <c r="AF223" i="252"/>
  <c r="AQ223" i="252"/>
  <c r="AS222" i="252"/>
  <c r="AR222" i="252"/>
  <c r="AO222" i="252"/>
  <c r="AM222" i="252"/>
  <c r="AU222" i="252"/>
  <c r="AI222" i="252"/>
  <c r="AG222" i="252"/>
  <c r="AT222" i="252"/>
  <c r="AE222" i="252"/>
  <c r="L222" i="252"/>
  <c r="AF222" i="252"/>
  <c r="AQ222" i="252"/>
  <c r="AS221" i="252"/>
  <c r="AR221" i="252"/>
  <c r="AO221" i="252"/>
  <c r="AM221" i="252"/>
  <c r="AU221" i="252"/>
  <c r="AI221" i="252"/>
  <c r="AG221" i="252"/>
  <c r="AT221" i="252"/>
  <c r="AE221" i="252"/>
  <c r="L221" i="252"/>
  <c r="AF221" i="252"/>
  <c r="AQ221" i="252"/>
  <c r="AS220" i="252"/>
  <c r="AR220" i="252"/>
  <c r="AO220" i="252"/>
  <c r="AM220" i="252"/>
  <c r="AU220" i="252"/>
  <c r="AI220" i="252"/>
  <c r="AG220" i="252"/>
  <c r="AT220" i="252"/>
  <c r="AE220" i="252"/>
  <c r="L220" i="252"/>
  <c r="AF220" i="252"/>
  <c r="AQ220" i="252"/>
  <c r="AS219" i="252"/>
  <c r="AR219" i="252"/>
  <c r="AO219" i="252"/>
  <c r="AM219" i="252"/>
  <c r="AU219" i="252"/>
  <c r="AI219" i="252"/>
  <c r="AG219" i="252"/>
  <c r="AT219" i="252"/>
  <c r="AE219" i="252"/>
  <c r="L219" i="252"/>
  <c r="AF219" i="252"/>
  <c r="AQ219" i="252"/>
  <c r="AV219" i="252"/>
  <c r="AS24" i="252"/>
  <c r="AR24" i="252"/>
  <c r="AO24" i="252"/>
  <c r="AM24" i="252"/>
  <c r="AU24" i="252"/>
  <c r="AI24" i="252"/>
  <c r="AG24" i="252"/>
  <c r="AT24" i="252"/>
  <c r="AE24" i="252"/>
  <c r="L24" i="252"/>
  <c r="AF24" i="252"/>
  <c r="AQ24" i="252"/>
  <c r="AS218" i="252"/>
  <c r="AR218" i="252"/>
  <c r="AO218" i="252"/>
  <c r="AM218" i="252"/>
  <c r="AU218" i="252"/>
  <c r="AI218" i="252"/>
  <c r="AG218" i="252"/>
  <c r="AT218" i="252"/>
  <c r="AE218" i="252"/>
  <c r="L218" i="252"/>
  <c r="AF218" i="252"/>
  <c r="AQ218" i="252"/>
  <c r="E218" i="252"/>
  <c r="AS217" i="252"/>
  <c r="AR217" i="252"/>
  <c r="AO217" i="252"/>
  <c r="AM217" i="252"/>
  <c r="AU217" i="252"/>
  <c r="AI217" i="252"/>
  <c r="AG217" i="252"/>
  <c r="AT217" i="252"/>
  <c r="AE217" i="252"/>
  <c r="L217" i="252"/>
  <c r="AF217" i="252"/>
  <c r="AQ217" i="252"/>
  <c r="E217" i="252"/>
  <c r="AS216" i="252"/>
  <c r="AR216" i="252"/>
  <c r="AO216" i="252"/>
  <c r="AM216" i="252"/>
  <c r="AU216" i="252"/>
  <c r="AI216" i="252"/>
  <c r="AG216" i="252"/>
  <c r="AT216" i="252"/>
  <c r="AE216" i="252"/>
  <c r="L216" i="252"/>
  <c r="AF216" i="252"/>
  <c r="AQ216" i="252"/>
  <c r="E216" i="252"/>
  <c r="AS215" i="252"/>
  <c r="AR215" i="252"/>
  <c r="AV215" i="252"/>
  <c r="AO215" i="252"/>
  <c r="AM215" i="252"/>
  <c r="AU215" i="252"/>
  <c r="AI215" i="252"/>
  <c r="AG215" i="252"/>
  <c r="AT215" i="252"/>
  <c r="AE215" i="252"/>
  <c r="L215" i="252"/>
  <c r="AF215" i="252"/>
  <c r="AQ215" i="252"/>
  <c r="E215" i="252"/>
  <c r="AS214" i="252"/>
  <c r="AR214" i="252"/>
  <c r="AO214" i="252"/>
  <c r="AM214" i="252"/>
  <c r="AU214" i="252"/>
  <c r="AI214" i="252"/>
  <c r="AG214" i="252"/>
  <c r="AT214" i="252"/>
  <c r="AE214" i="252"/>
  <c r="L214" i="252"/>
  <c r="E214" i="252"/>
  <c r="AS213" i="252"/>
  <c r="AR213" i="252"/>
  <c r="AO213" i="252"/>
  <c r="AM213" i="252"/>
  <c r="AU213" i="252"/>
  <c r="AI213" i="252"/>
  <c r="AG213" i="252"/>
  <c r="AT213" i="252"/>
  <c r="AE213" i="252"/>
  <c r="L213" i="252"/>
  <c r="AF213" i="252"/>
  <c r="AQ213" i="252"/>
  <c r="AV213" i="252"/>
  <c r="E213" i="252"/>
  <c r="AS212" i="252"/>
  <c r="AR212" i="252"/>
  <c r="AO212" i="252"/>
  <c r="AM212" i="252"/>
  <c r="AU212" i="252"/>
  <c r="AI212" i="252"/>
  <c r="AG212" i="252"/>
  <c r="AT212" i="252"/>
  <c r="AE212" i="252"/>
  <c r="L212" i="252"/>
  <c r="AF212" i="252"/>
  <c r="AQ212" i="252"/>
  <c r="E212" i="252"/>
  <c r="AS211" i="252"/>
  <c r="AR211" i="252"/>
  <c r="AO211" i="252"/>
  <c r="AM211" i="252"/>
  <c r="AU211" i="252"/>
  <c r="AI211" i="252"/>
  <c r="AG211" i="252"/>
  <c r="AT211" i="252"/>
  <c r="AE211" i="252"/>
  <c r="L211" i="252"/>
  <c r="E211" i="252"/>
  <c r="AS210" i="252"/>
  <c r="AR210" i="252"/>
  <c r="AO210" i="252"/>
  <c r="AM210" i="252"/>
  <c r="AU210" i="252"/>
  <c r="AI210" i="252"/>
  <c r="AG210" i="252"/>
  <c r="AT210" i="252"/>
  <c r="AE210" i="252"/>
  <c r="L210" i="252"/>
  <c r="AF210" i="252"/>
  <c r="AQ210" i="252"/>
  <c r="E210" i="252"/>
  <c r="AS209" i="252"/>
  <c r="AR209" i="252"/>
  <c r="AO209" i="252"/>
  <c r="AM209" i="252"/>
  <c r="AU209" i="252"/>
  <c r="AI209" i="252"/>
  <c r="AG209" i="252"/>
  <c r="AT209" i="252"/>
  <c r="AE209" i="252"/>
  <c r="L209" i="252"/>
  <c r="AF209" i="252"/>
  <c r="AQ209" i="252"/>
  <c r="AV209" i="252"/>
  <c r="E209" i="252"/>
  <c r="AS208" i="252"/>
  <c r="AR208" i="252"/>
  <c r="AO208" i="252"/>
  <c r="AM208" i="252"/>
  <c r="AU208" i="252"/>
  <c r="AI208" i="252"/>
  <c r="AG208" i="252"/>
  <c r="AT208" i="252"/>
  <c r="AE208" i="252"/>
  <c r="L208" i="252"/>
  <c r="AF208" i="252"/>
  <c r="AQ208" i="252"/>
  <c r="E208" i="252"/>
  <c r="AS207" i="252"/>
  <c r="AR207" i="252"/>
  <c r="AO207" i="252"/>
  <c r="AM207" i="252"/>
  <c r="AU207" i="252"/>
  <c r="AI207" i="252"/>
  <c r="AG207" i="252"/>
  <c r="AT207" i="252"/>
  <c r="AE207" i="252"/>
  <c r="L207" i="252"/>
  <c r="AF207" i="252"/>
  <c r="AQ207" i="252"/>
  <c r="E207" i="252"/>
  <c r="AS206" i="252"/>
  <c r="AR206" i="252"/>
  <c r="AO206" i="252"/>
  <c r="AM206" i="252"/>
  <c r="AU206" i="252"/>
  <c r="AI206" i="252"/>
  <c r="AG206" i="252"/>
  <c r="AT206" i="252"/>
  <c r="AE206" i="252"/>
  <c r="L206" i="252"/>
  <c r="E206" i="252"/>
  <c r="AS205" i="252"/>
  <c r="AR205" i="252"/>
  <c r="AO205" i="252"/>
  <c r="AM205" i="252"/>
  <c r="AU205" i="252"/>
  <c r="AI205" i="252"/>
  <c r="AG205" i="252"/>
  <c r="AT205" i="252"/>
  <c r="AE205" i="252"/>
  <c r="L205" i="252"/>
  <c r="AF205" i="252"/>
  <c r="AQ205" i="252"/>
  <c r="E205" i="252"/>
  <c r="AS204" i="252"/>
  <c r="AR204" i="252"/>
  <c r="AO204" i="252"/>
  <c r="AM204" i="252"/>
  <c r="AU204" i="252"/>
  <c r="AI204" i="252"/>
  <c r="AG204" i="252"/>
  <c r="AT204" i="252"/>
  <c r="AE204" i="252"/>
  <c r="L204" i="252"/>
  <c r="AF204" i="252"/>
  <c r="AQ204" i="252"/>
  <c r="AV204" i="252"/>
  <c r="E204" i="252"/>
  <c r="AS203" i="252"/>
  <c r="AR203" i="252"/>
  <c r="AO203" i="252"/>
  <c r="AM203" i="252"/>
  <c r="AU203" i="252"/>
  <c r="AI203" i="252"/>
  <c r="AG203" i="252"/>
  <c r="AT203" i="252"/>
  <c r="AV203" i="252"/>
  <c r="AE203" i="252"/>
  <c r="L203" i="252"/>
  <c r="AF203" i="252"/>
  <c r="AQ203" i="252"/>
  <c r="E203" i="252"/>
  <c r="AS202" i="252"/>
  <c r="AR202" i="252"/>
  <c r="AO202" i="252"/>
  <c r="AM202" i="252"/>
  <c r="AU202" i="252"/>
  <c r="AI202" i="252"/>
  <c r="AG202" i="252"/>
  <c r="AT202" i="252"/>
  <c r="AE202" i="252"/>
  <c r="L202" i="252"/>
  <c r="AF202" i="252"/>
  <c r="AQ202" i="252"/>
  <c r="E202" i="252"/>
  <c r="AS201" i="252"/>
  <c r="AR201" i="252"/>
  <c r="AO201" i="252"/>
  <c r="AM201" i="252"/>
  <c r="AU201" i="252"/>
  <c r="AI201" i="252"/>
  <c r="AG201" i="252"/>
  <c r="AT201" i="252"/>
  <c r="AE201" i="252"/>
  <c r="L201" i="252"/>
  <c r="AF201" i="252"/>
  <c r="AQ201" i="252"/>
  <c r="AV201" i="252"/>
  <c r="E201" i="252"/>
  <c r="AS200" i="252"/>
  <c r="AR200" i="252"/>
  <c r="AO200" i="252"/>
  <c r="AM200" i="252"/>
  <c r="AU200" i="252"/>
  <c r="AI200" i="252"/>
  <c r="AG200" i="252"/>
  <c r="AT200" i="252"/>
  <c r="AE200" i="252"/>
  <c r="L200" i="252"/>
  <c r="AF200" i="252"/>
  <c r="AQ200" i="252"/>
  <c r="AV200" i="252"/>
  <c r="E200" i="252"/>
  <c r="AS199" i="252"/>
  <c r="AR199" i="252"/>
  <c r="AO199" i="252"/>
  <c r="AM199" i="252"/>
  <c r="AU199" i="252"/>
  <c r="AI199" i="252"/>
  <c r="AG199" i="252"/>
  <c r="AT199" i="252"/>
  <c r="AE199" i="252"/>
  <c r="L199" i="252"/>
  <c r="AF199" i="252"/>
  <c r="AQ199" i="252"/>
  <c r="AV199" i="252"/>
  <c r="E199" i="252"/>
  <c r="AS198" i="252"/>
  <c r="AR198" i="252"/>
  <c r="AO198" i="252"/>
  <c r="AM198" i="252"/>
  <c r="AU198" i="252"/>
  <c r="AI198" i="252"/>
  <c r="AG198" i="252"/>
  <c r="AT198" i="252"/>
  <c r="AE198" i="252"/>
  <c r="L198" i="252"/>
  <c r="AF198" i="252"/>
  <c r="AQ198" i="252"/>
  <c r="AV198" i="252"/>
  <c r="E198" i="252"/>
  <c r="AS197" i="252"/>
  <c r="AR197" i="252"/>
  <c r="AO197" i="252"/>
  <c r="AM197" i="252"/>
  <c r="AU197" i="252"/>
  <c r="AI197" i="252"/>
  <c r="AG197" i="252"/>
  <c r="AT197" i="252"/>
  <c r="AV197" i="252"/>
  <c r="AE197" i="252"/>
  <c r="L197" i="252"/>
  <c r="AF197" i="252"/>
  <c r="AQ197" i="252"/>
  <c r="E197" i="252"/>
  <c r="AS196" i="252"/>
  <c r="AR196" i="252"/>
  <c r="AO196" i="252"/>
  <c r="AM196" i="252"/>
  <c r="AU196" i="252"/>
  <c r="AI196" i="252"/>
  <c r="AG196" i="252"/>
  <c r="AT196" i="252"/>
  <c r="AE196" i="252"/>
  <c r="L196" i="252"/>
  <c r="AF196" i="252"/>
  <c r="AQ196" i="252"/>
  <c r="E196" i="252"/>
  <c r="AS195" i="252"/>
  <c r="AR195" i="252"/>
  <c r="AO195" i="252"/>
  <c r="AM195" i="252"/>
  <c r="AU195" i="252"/>
  <c r="AI195" i="252"/>
  <c r="AG195" i="252"/>
  <c r="AT195" i="252"/>
  <c r="AE195" i="252"/>
  <c r="L195" i="252"/>
  <c r="AF195" i="252"/>
  <c r="AQ195" i="252"/>
  <c r="E195" i="252"/>
  <c r="AS194" i="252"/>
  <c r="AR194" i="252"/>
  <c r="AO194" i="252"/>
  <c r="AM194" i="252"/>
  <c r="AU194" i="252"/>
  <c r="AI194" i="252"/>
  <c r="AG194" i="252"/>
  <c r="AT194" i="252"/>
  <c r="AE194" i="252"/>
  <c r="L194" i="252"/>
  <c r="AF194" i="252"/>
  <c r="AQ194" i="252"/>
  <c r="AV194" i="252"/>
  <c r="E194" i="252"/>
  <c r="AS193" i="252"/>
  <c r="AR193" i="252"/>
  <c r="AO193" i="252"/>
  <c r="AM193" i="252"/>
  <c r="AU193" i="252"/>
  <c r="AI193" i="252"/>
  <c r="AG193" i="252"/>
  <c r="AT193" i="252"/>
  <c r="AE193" i="252"/>
  <c r="L193" i="252"/>
  <c r="AF193" i="252"/>
  <c r="AQ193" i="252"/>
  <c r="E193" i="252"/>
  <c r="AS192" i="252"/>
  <c r="AR192" i="252"/>
  <c r="AO192" i="252"/>
  <c r="AM192" i="252"/>
  <c r="AU192" i="252"/>
  <c r="AI192" i="252"/>
  <c r="AG192" i="252"/>
  <c r="AT192" i="252"/>
  <c r="AE192" i="252"/>
  <c r="L192" i="252"/>
  <c r="AF192" i="252"/>
  <c r="AQ192" i="252"/>
  <c r="AV192" i="252"/>
  <c r="E192" i="252"/>
  <c r="AS191" i="252"/>
  <c r="AR191" i="252"/>
  <c r="AO191" i="252"/>
  <c r="AM191" i="252"/>
  <c r="AU191" i="252"/>
  <c r="AI191" i="252"/>
  <c r="AG191" i="252"/>
  <c r="AT191" i="252"/>
  <c r="AE191" i="252"/>
  <c r="L191" i="252"/>
  <c r="AF191" i="252"/>
  <c r="AQ191" i="252"/>
  <c r="AV191" i="252"/>
  <c r="E191" i="252"/>
  <c r="AS190" i="252"/>
  <c r="AR190" i="252"/>
  <c r="AO190" i="252"/>
  <c r="AM190" i="252"/>
  <c r="AU190" i="252"/>
  <c r="AI190" i="252"/>
  <c r="AG190" i="252"/>
  <c r="AT190" i="252"/>
  <c r="AE190" i="252"/>
  <c r="L190" i="252"/>
  <c r="I190" i="252"/>
  <c r="E190" i="252"/>
  <c r="AS189" i="252"/>
  <c r="AR189" i="252"/>
  <c r="AO189" i="252"/>
  <c r="AM189" i="252"/>
  <c r="AU189" i="252"/>
  <c r="AI189" i="252"/>
  <c r="AG189" i="252"/>
  <c r="AT189" i="252"/>
  <c r="AE189" i="252"/>
  <c r="L189" i="252"/>
  <c r="AF189" i="252"/>
  <c r="AQ189" i="252"/>
  <c r="AV189" i="252"/>
  <c r="E189" i="252"/>
  <c r="AS188" i="252"/>
  <c r="AR188" i="252"/>
  <c r="AO188" i="252"/>
  <c r="AM188" i="252"/>
  <c r="AU188" i="252"/>
  <c r="AI188" i="252"/>
  <c r="AG188" i="252"/>
  <c r="AT188" i="252"/>
  <c r="AE188" i="252"/>
  <c r="L188" i="252"/>
  <c r="AF188" i="252"/>
  <c r="AQ188" i="252"/>
  <c r="AV188" i="252"/>
  <c r="E188" i="252"/>
  <c r="AS187" i="252"/>
  <c r="AR187" i="252"/>
  <c r="AO187" i="252"/>
  <c r="AM187" i="252"/>
  <c r="AU187" i="252"/>
  <c r="AI187" i="252"/>
  <c r="AG187" i="252"/>
  <c r="AT187" i="252"/>
  <c r="AE187" i="252"/>
  <c r="L187" i="252"/>
  <c r="AF187" i="252"/>
  <c r="AQ187" i="252"/>
  <c r="E187" i="252"/>
  <c r="AS186" i="252"/>
  <c r="AR186" i="252"/>
  <c r="AO186" i="252"/>
  <c r="AM186" i="252"/>
  <c r="AU186" i="252"/>
  <c r="AI186" i="252"/>
  <c r="AG186" i="252"/>
  <c r="AT186" i="252"/>
  <c r="AE186" i="252"/>
  <c r="L186" i="252"/>
  <c r="AF186" i="252"/>
  <c r="AQ186" i="252"/>
  <c r="E186" i="252"/>
  <c r="AS185" i="252"/>
  <c r="AR185" i="252"/>
  <c r="AO185" i="252"/>
  <c r="AM185" i="252"/>
  <c r="AU185" i="252"/>
  <c r="AI185" i="252"/>
  <c r="AG185" i="252"/>
  <c r="AT185" i="252"/>
  <c r="AE185" i="252"/>
  <c r="L185" i="252"/>
  <c r="AF185" i="252"/>
  <c r="AQ185" i="252"/>
  <c r="E185" i="252"/>
  <c r="AS184" i="252"/>
  <c r="AR184" i="252"/>
  <c r="AO184" i="252"/>
  <c r="AM184" i="252"/>
  <c r="AU184" i="252"/>
  <c r="AI184" i="252"/>
  <c r="AG184" i="252"/>
  <c r="AT184" i="252"/>
  <c r="AE184" i="252"/>
  <c r="L184" i="252"/>
  <c r="AF184" i="252"/>
  <c r="AQ184" i="252"/>
  <c r="AV184" i="252"/>
  <c r="E184" i="252"/>
  <c r="AS183" i="252"/>
  <c r="AR183" i="252"/>
  <c r="AO183" i="252"/>
  <c r="AM183" i="252"/>
  <c r="AU183" i="252"/>
  <c r="AI183" i="252"/>
  <c r="AG183" i="252"/>
  <c r="AT183" i="252"/>
  <c r="AE183" i="252"/>
  <c r="L183" i="252"/>
  <c r="I183" i="252"/>
  <c r="AF183" i="252"/>
  <c r="AQ183" i="252"/>
  <c r="AV183" i="252"/>
  <c r="E183" i="252"/>
  <c r="AS182" i="252"/>
  <c r="AR182" i="252"/>
  <c r="AO182" i="252"/>
  <c r="AM182" i="252"/>
  <c r="AU182" i="252"/>
  <c r="AI182" i="252"/>
  <c r="AG182" i="252"/>
  <c r="AT182" i="252"/>
  <c r="AE182" i="252"/>
  <c r="L182" i="252"/>
  <c r="E182" i="252"/>
  <c r="AS181" i="252"/>
  <c r="AR181" i="252"/>
  <c r="AO181" i="252"/>
  <c r="AM181" i="252"/>
  <c r="AU181" i="252"/>
  <c r="AI181" i="252"/>
  <c r="AG181" i="252"/>
  <c r="AT181" i="252"/>
  <c r="AV181" i="252"/>
  <c r="AE181" i="252"/>
  <c r="L181" i="252"/>
  <c r="AF181" i="252"/>
  <c r="AQ181" i="252"/>
  <c r="E181" i="252"/>
  <c r="AS180" i="252"/>
  <c r="AR180" i="252"/>
  <c r="AO180" i="252"/>
  <c r="AM180" i="252"/>
  <c r="AU180" i="252"/>
  <c r="AI180" i="252"/>
  <c r="AG180" i="252"/>
  <c r="AT180" i="252"/>
  <c r="AE180" i="252"/>
  <c r="L180" i="252"/>
  <c r="E180" i="252"/>
  <c r="AS179" i="252"/>
  <c r="AR179" i="252"/>
  <c r="AO179" i="252"/>
  <c r="AM179" i="252"/>
  <c r="AU179" i="252"/>
  <c r="AI179" i="252"/>
  <c r="AG179" i="252"/>
  <c r="AT179" i="252"/>
  <c r="AE179" i="252"/>
  <c r="L179" i="252"/>
  <c r="I179" i="252"/>
  <c r="AF179" i="252"/>
  <c r="AQ179" i="252"/>
  <c r="AV179" i="252"/>
  <c r="E179" i="252"/>
  <c r="AS178" i="252"/>
  <c r="AR178" i="252"/>
  <c r="AO178" i="252"/>
  <c r="AM178" i="252"/>
  <c r="AU178" i="252"/>
  <c r="AI178" i="252"/>
  <c r="AG178" i="252"/>
  <c r="AT178" i="252"/>
  <c r="AE178" i="252"/>
  <c r="L178" i="252"/>
  <c r="AF178" i="252"/>
  <c r="AQ178" i="252"/>
  <c r="AV178" i="252"/>
  <c r="E178" i="252"/>
  <c r="AS177" i="252"/>
  <c r="AR177" i="252"/>
  <c r="AO177" i="252"/>
  <c r="AM177" i="252"/>
  <c r="AU177" i="252"/>
  <c r="AI177" i="252"/>
  <c r="AG177" i="252"/>
  <c r="AT177" i="252"/>
  <c r="AE177" i="252"/>
  <c r="L177" i="252"/>
  <c r="AF177" i="252"/>
  <c r="AQ177" i="252"/>
  <c r="E177" i="252"/>
  <c r="AS176" i="252"/>
  <c r="AR176" i="252"/>
  <c r="AO176" i="252"/>
  <c r="AM176" i="252"/>
  <c r="AU176" i="252"/>
  <c r="AI176" i="252"/>
  <c r="AG176" i="252"/>
  <c r="AT176" i="252"/>
  <c r="AE176" i="252"/>
  <c r="L176" i="252"/>
  <c r="AF176" i="252"/>
  <c r="AQ176" i="252"/>
  <c r="AV176" i="252"/>
  <c r="E176" i="252"/>
  <c r="AS175" i="252"/>
  <c r="AR175" i="252"/>
  <c r="AO175" i="252"/>
  <c r="AM175" i="252"/>
  <c r="AU175" i="252"/>
  <c r="AI175" i="252"/>
  <c r="AG175" i="252"/>
  <c r="AT175" i="252"/>
  <c r="AE175" i="252"/>
  <c r="L175" i="252"/>
  <c r="AF175" i="252"/>
  <c r="AQ175" i="252"/>
  <c r="E175" i="252"/>
  <c r="AS174" i="252"/>
  <c r="AR174" i="252"/>
  <c r="AO174" i="252"/>
  <c r="AM174" i="252"/>
  <c r="AU174" i="252"/>
  <c r="AI174" i="252"/>
  <c r="AG174" i="252"/>
  <c r="AT174" i="252"/>
  <c r="AE174" i="252"/>
  <c r="L174" i="252"/>
  <c r="I174" i="252"/>
  <c r="E174" i="252"/>
  <c r="AS173" i="252"/>
  <c r="AR173" i="252"/>
  <c r="AO173" i="252"/>
  <c r="AM173" i="252"/>
  <c r="AU173" i="252"/>
  <c r="AI173" i="252"/>
  <c r="AG173" i="252"/>
  <c r="AT173" i="252"/>
  <c r="AE173" i="252"/>
  <c r="L173" i="252"/>
  <c r="AF173" i="252"/>
  <c r="AQ173" i="252"/>
  <c r="E173" i="252"/>
  <c r="AS172" i="252"/>
  <c r="AR172" i="252"/>
  <c r="AO172" i="252"/>
  <c r="AM172" i="252"/>
  <c r="AU172" i="252"/>
  <c r="AI172" i="252"/>
  <c r="AG172" i="252"/>
  <c r="AT172" i="252"/>
  <c r="AE172" i="252"/>
  <c r="L172" i="252"/>
  <c r="E172" i="252"/>
  <c r="AS171" i="252"/>
  <c r="AR171" i="252"/>
  <c r="AO171" i="252"/>
  <c r="AM171" i="252"/>
  <c r="AU171" i="252"/>
  <c r="AI171" i="252"/>
  <c r="AG171" i="252"/>
  <c r="AT171" i="252"/>
  <c r="AE171" i="252"/>
  <c r="L171" i="252"/>
  <c r="E171" i="252"/>
  <c r="AS170" i="252"/>
  <c r="AR170" i="252"/>
  <c r="AO170" i="252"/>
  <c r="AM170" i="252"/>
  <c r="AU170" i="252"/>
  <c r="AI170" i="252"/>
  <c r="AG170" i="252"/>
  <c r="AT170" i="252"/>
  <c r="AE170" i="252"/>
  <c r="L170" i="252"/>
  <c r="AF170" i="252"/>
  <c r="AQ170" i="252"/>
  <c r="E170" i="252"/>
  <c r="AS169" i="252"/>
  <c r="AR169" i="252"/>
  <c r="AO169" i="252"/>
  <c r="AM169" i="252"/>
  <c r="AU169" i="252"/>
  <c r="AI169" i="252"/>
  <c r="AG169" i="252"/>
  <c r="AT169" i="252"/>
  <c r="AE169" i="252"/>
  <c r="L169" i="252"/>
  <c r="AF169" i="252"/>
  <c r="AQ169" i="252"/>
  <c r="AV169" i="252"/>
  <c r="E169" i="252"/>
  <c r="AS168" i="252"/>
  <c r="AR168" i="252"/>
  <c r="AO168" i="252"/>
  <c r="AM168" i="252"/>
  <c r="AU168" i="252"/>
  <c r="AI168" i="252"/>
  <c r="AG168" i="252"/>
  <c r="AT168" i="252"/>
  <c r="AE168" i="252"/>
  <c r="L168" i="252"/>
  <c r="AF168" i="252"/>
  <c r="AQ168" i="252"/>
  <c r="E168" i="252"/>
  <c r="AS167" i="252"/>
  <c r="AR167" i="252"/>
  <c r="AO167" i="252"/>
  <c r="AM167" i="252"/>
  <c r="AU167" i="252"/>
  <c r="AI167" i="252"/>
  <c r="AG167" i="252"/>
  <c r="AT167" i="252"/>
  <c r="AE167" i="252"/>
  <c r="L167" i="252"/>
  <c r="AF167" i="252"/>
  <c r="AQ167" i="252"/>
  <c r="AV167" i="252"/>
  <c r="E167" i="252"/>
  <c r="AS166" i="252"/>
  <c r="AR166" i="252"/>
  <c r="AO166" i="252"/>
  <c r="AM166" i="252"/>
  <c r="AU166" i="252"/>
  <c r="AI166" i="252"/>
  <c r="AG166" i="252"/>
  <c r="AT166" i="252"/>
  <c r="AE166" i="252"/>
  <c r="L166" i="252"/>
  <c r="AF166" i="252"/>
  <c r="AQ166" i="252"/>
  <c r="AV166" i="252"/>
  <c r="E166" i="252"/>
  <c r="AS165" i="252"/>
  <c r="AR165" i="252"/>
  <c r="AO165" i="252"/>
  <c r="AM165" i="252"/>
  <c r="AU165" i="252"/>
  <c r="AI165" i="252"/>
  <c r="AG165" i="252"/>
  <c r="AT165" i="252"/>
  <c r="AE165" i="252"/>
  <c r="L165" i="252"/>
  <c r="E165" i="252"/>
  <c r="AS164" i="252"/>
  <c r="AR164" i="252"/>
  <c r="AO164" i="252"/>
  <c r="AM164" i="252"/>
  <c r="AU164" i="252"/>
  <c r="AI164" i="252"/>
  <c r="AG164" i="252"/>
  <c r="AT164" i="252"/>
  <c r="AE164" i="252"/>
  <c r="L164" i="252"/>
  <c r="AF164" i="252"/>
  <c r="AQ164" i="252"/>
  <c r="AV164" i="252"/>
  <c r="E164" i="252"/>
  <c r="AS163" i="252"/>
  <c r="AR163" i="252"/>
  <c r="AO163" i="252"/>
  <c r="AM163" i="252"/>
  <c r="AU163" i="252"/>
  <c r="AI163" i="252"/>
  <c r="AG163" i="252"/>
  <c r="AT163" i="252"/>
  <c r="AE163" i="252"/>
  <c r="L163" i="252"/>
  <c r="AF163" i="252"/>
  <c r="AQ163" i="252"/>
  <c r="E163" i="252"/>
  <c r="AS162" i="252"/>
  <c r="AV162" i="252"/>
  <c r="AR162" i="252"/>
  <c r="AO162" i="252"/>
  <c r="AM162" i="252"/>
  <c r="AU162" i="252"/>
  <c r="AI162" i="252"/>
  <c r="AG162" i="252"/>
  <c r="AT162" i="252"/>
  <c r="AE162" i="252"/>
  <c r="L162" i="252"/>
  <c r="AF162" i="252"/>
  <c r="AQ162" i="252"/>
  <c r="E162" i="252"/>
  <c r="AS161" i="252"/>
  <c r="AR161" i="252"/>
  <c r="AO161" i="252"/>
  <c r="AM161" i="252"/>
  <c r="AU161" i="252"/>
  <c r="AI161" i="252"/>
  <c r="AG161" i="252"/>
  <c r="AT161" i="252"/>
  <c r="AE161" i="252"/>
  <c r="L161" i="252"/>
  <c r="E161" i="252"/>
  <c r="AS160" i="252"/>
  <c r="AR160" i="252"/>
  <c r="AO160" i="252"/>
  <c r="AM160" i="252"/>
  <c r="AU160" i="252"/>
  <c r="AI160" i="252"/>
  <c r="AG160" i="252"/>
  <c r="AT160" i="252"/>
  <c r="AE160" i="252"/>
  <c r="L160" i="252"/>
  <c r="AF160" i="252"/>
  <c r="AQ160" i="252"/>
  <c r="E160" i="252"/>
  <c r="AS159" i="252"/>
  <c r="AR159" i="252"/>
  <c r="AO159" i="252"/>
  <c r="AM159" i="252"/>
  <c r="AU159" i="252"/>
  <c r="AI159" i="252"/>
  <c r="AG159" i="252"/>
  <c r="AT159" i="252"/>
  <c r="AE159" i="252"/>
  <c r="L159" i="252"/>
  <c r="AF159" i="252"/>
  <c r="AQ159" i="252"/>
  <c r="AV159" i="252"/>
  <c r="E159" i="252"/>
  <c r="AS158" i="252"/>
  <c r="AR158" i="252"/>
  <c r="AO158" i="252"/>
  <c r="AM158" i="252"/>
  <c r="AU158" i="252"/>
  <c r="AI158" i="252"/>
  <c r="AG158" i="252"/>
  <c r="AT158" i="252"/>
  <c r="AE158" i="252"/>
  <c r="L158" i="252"/>
  <c r="AF158" i="252"/>
  <c r="AQ158" i="252"/>
  <c r="E158" i="252"/>
  <c r="AS157" i="252"/>
  <c r="AR157" i="252"/>
  <c r="AO157" i="252"/>
  <c r="AM157" i="252"/>
  <c r="AU157" i="252"/>
  <c r="AI157" i="252"/>
  <c r="AG157" i="252"/>
  <c r="AT157" i="252"/>
  <c r="AE157" i="252"/>
  <c r="L157" i="252"/>
  <c r="AF157" i="252"/>
  <c r="AQ157" i="252"/>
  <c r="E157" i="252"/>
  <c r="AS156" i="252"/>
  <c r="AR156" i="252"/>
  <c r="AO156" i="252"/>
  <c r="AM156" i="252"/>
  <c r="AU156" i="252"/>
  <c r="AI156" i="252"/>
  <c r="AG156" i="252"/>
  <c r="AT156" i="252"/>
  <c r="AE156" i="252"/>
  <c r="L156" i="252"/>
  <c r="AF156" i="252"/>
  <c r="AQ156" i="252"/>
  <c r="E156" i="252"/>
  <c r="AS155" i="252"/>
  <c r="AR155" i="252"/>
  <c r="AO155" i="252"/>
  <c r="AM155" i="252"/>
  <c r="AU155" i="252"/>
  <c r="AI155" i="252"/>
  <c r="AG155" i="252"/>
  <c r="AT155" i="252"/>
  <c r="AV155" i="252"/>
  <c r="AE155" i="252"/>
  <c r="L155" i="252"/>
  <c r="AF155" i="252"/>
  <c r="AQ155" i="252"/>
  <c r="E155" i="252"/>
  <c r="AS154" i="252"/>
  <c r="AR154" i="252"/>
  <c r="AO154" i="252"/>
  <c r="AM154" i="252"/>
  <c r="AU154" i="252"/>
  <c r="AI154" i="252"/>
  <c r="AG154" i="252"/>
  <c r="AT154" i="252"/>
  <c r="AE154" i="252"/>
  <c r="L154" i="252"/>
  <c r="AF154" i="252"/>
  <c r="AQ154" i="252"/>
  <c r="E154" i="252"/>
  <c r="AS153" i="252"/>
  <c r="AR153" i="252"/>
  <c r="AO153" i="252"/>
  <c r="AM153" i="252"/>
  <c r="AU153" i="252"/>
  <c r="AI153" i="252"/>
  <c r="AG153" i="252"/>
  <c r="AT153" i="252"/>
  <c r="AE153" i="252"/>
  <c r="L153" i="252"/>
  <c r="AF153" i="252"/>
  <c r="AQ153" i="252"/>
  <c r="E153" i="252"/>
  <c r="AS152" i="252"/>
  <c r="AR152" i="252"/>
  <c r="AO152" i="252"/>
  <c r="AM152" i="252"/>
  <c r="AU152" i="252"/>
  <c r="AI152" i="252"/>
  <c r="AG152" i="252"/>
  <c r="AT152" i="252"/>
  <c r="AE152" i="252"/>
  <c r="L152" i="252"/>
  <c r="AF152" i="252"/>
  <c r="AQ152" i="252"/>
  <c r="AV152" i="252"/>
  <c r="E152" i="252"/>
  <c r="AS151" i="252"/>
  <c r="AR151" i="252"/>
  <c r="AO151" i="252"/>
  <c r="AM151" i="252"/>
  <c r="AU151" i="252"/>
  <c r="AI151" i="252"/>
  <c r="AG151" i="252"/>
  <c r="AT151" i="252"/>
  <c r="AE151" i="252"/>
  <c r="L151" i="252"/>
  <c r="AF151" i="252"/>
  <c r="AQ151" i="252"/>
  <c r="E151" i="252"/>
  <c r="AS150" i="252"/>
  <c r="AR150" i="252"/>
  <c r="AO150" i="252"/>
  <c r="AM150" i="252"/>
  <c r="AU150" i="252"/>
  <c r="AI150" i="252"/>
  <c r="AG150" i="252"/>
  <c r="AT150" i="252"/>
  <c r="AE150" i="252"/>
  <c r="L150" i="252"/>
  <c r="AF150" i="252"/>
  <c r="AQ150" i="252"/>
  <c r="E150" i="252"/>
  <c r="AS149" i="252"/>
  <c r="AR149" i="252"/>
  <c r="AO149" i="252"/>
  <c r="AM149" i="252"/>
  <c r="AU149" i="252"/>
  <c r="AI149" i="252"/>
  <c r="AG149" i="252"/>
  <c r="AT149" i="252"/>
  <c r="AE149" i="252"/>
  <c r="L149" i="252"/>
  <c r="AF149" i="252"/>
  <c r="AQ149" i="252"/>
  <c r="E149" i="252"/>
  <c r="AS148" i="252"/>
  <c r="AR148" i="252"/>
  <c r="AO148" i="252"/>
  <c r="AM148" i="252"/>
  <c r="AU148" i="252"/>
  <c r="AI148" i="252"/>
  <c r="AG148" i="252"/>
  <c r="AT148" i="252"/>
  <c r="AE148" i="252"/>
  <c r="L148" i="252"/>
  <c r="AF148" i="252"/>
  <c r="AQ148" i="252"/>
  <c r="AV148" i="252"/>
  <c r="E148" i="252"/>
  <c r="AS147" i="252"/>
  <c r="AR147" i="252"/>
  <c r="AO147" i="252"/>
  <c r="AM147" i="252"/>
  <c r="AU147" i="252"/>
  <c r="AI147" i="252"/>
  <c r="AG147" i="252"/>
  <c r="AT147" i="252"/>
  <c r="AE147" i="252"/>
  <c r="L147" i="252"/>
  <c r="AF147" i="252"/>
  <c r="AQ147" i="252"/>
  <c r="E147" i="252"/>
  <c r="AS146" i="252"/>
  <c r="AR146" i="252"/>
  <c r="AO146" i="252"/>
  <c r="AM146" i="252"/>
  <c r="AU146" i="252"/>
  <c r="AI146" i="252"/>
  <c r="AG146" i="252"/>
  <c r="AT146" i="252"/>
  <c r="AE146" i="252"/>
  <c r="L146" i="252"/>
  <c r="AF146" i="252"/>
  <c r="AQ146" i="252"/>
  <c r="AV146" i="252"/>
  <c r="E146" i="252"/>
  <c r="AS145" i="252"/>
  <c r="AR145" i="252"/>
  <c r="AO145" i="252"/>
  <c r="AM145" i="252"/>
  <c r="AU145" i="252"/>
  <c r="AI145" i="252"/>
  <c r="AG145" i="252"/>
  <c r="AT145" i="252"/>
  <c r="AE145" i="252"/>
  <c r="L145" i="252"/>
  <c r="I145" i="252"/>
  <c r="E145" i="252"/>
  <c r="AS144" i="252"/>
  <c r="AV144" i="252"/>
  <c r="AR144" i="252"/>
  <c r="AO144" i="252"/>
  <c r="AM144" i="252"/>
  <c r="AU144" i="252"/>
  <c r="AI144" i="252"/>
  <c r="AG144" i="252"/>
  <c r="AT144" i="252"/>
  <c r="AE144" i="252"/>
  <c r="L144" i="252"/>
  <c r="AF144" i="252"/>
  <c r="AQ144" i="252"/>
  <c r="E144" i="252"/>
  <c r="AS143" i="252"/>
  <c r="AR143" i="252"/>
  <c r="AO143" i="252"/>
  <c r="AM143" i="252"/>
  <c r="AU143" i="252"/>
  <c r="AI143" i="252"/>
  <c r="AG143" i="252"/>
  <c r="AT143" i="252"/>
  <c r="AE143" i="252"/>
  <c r="L143" i="252"/>
  <c r="AF143" i="252"/>
  <c r="AQ143" i="252"/>
  <c r="AV143" i="252"/>
  <c r="E143" i="252"/>
  <c r="AS142" i="252"/>
  <c r="AR142" i="252"/>
  <c r="AV142" i="252"/>
  <c r="AO142" i="252"/>
  <c r="AM142" i="252"/>
  <c r="AU142" i="252"/>
  <c r="AI142" i="252"/>
  <c r="AG142" i="252"/>
  <c r="AT142" i="252"/>
  <c r="AE142" i="252"/>
  <c r="L142" i="252"/>
  <c r="AF142" i="252"/>
  <c r="AQ142" i="252"/>
  <c r="E142" i="252"/>
  <c r="AS141" i="252"/>
  <c r="AR141" i="252"/>
  <c r="AO141" i="252"/>
  <c r="AM141" i="252"/>
  <c r="AU141" i="252"/>
  <c r="AI141" i="252"/>
  <c r="AG141" i="252"/>
  <c r="AT141" i="252"/>
  <c r="AE141" i="252"/>
  <c r="L141" i="252"/>
  <c r="AF141" i="252"/>
  <c r="AQ141" i="252"/>
  <c r="AV141" i="252"/>
  <c r="E141" i="252"/>
  <c r="AS140" i="252"/>
  <c r="AR140" i="252"/>
  <c r="AO140" i="252"/>
  <c r="AM140" i="252"/>
  <c r="AU140" i="252"/>
  <c r="AI140" i="252"/>
  <c r="AG140" i="252"/>
  <c r="AT140" i="252"/>
  <c r="AE140" i="252"/>
  <c r="L140" i="252"/>
  <c r="E140" i="252"/>
  <c r="AS139" i="252"/>
  <c r="AR139" i="252"/>
  <c r="AO139" i="252"/>
  <c r="AM139" i="252"/>
  <c r="AU139" i="252"/>
  <c r="AI139" i="252"/>
  <c r="AG139" i="252"/>
  <c r="AT139" i="252"/>
  <c r="AE139" i="252"/>
  <c r="L139" i="252"/>
  <c r="AF139" i="252"/>
  <c r="AQ139" i="252"/>
  <c r="E139" i="252"/>
  <c r="AS138" i="252"/>
  <c r="AR138" i="252"/>
  <c r="AO138" i="252"/>
  <c r="AM138" i="252"/>
  <c r="AU138" i="252"/>
  <c r="AI138" i="252"/>
  <c r="AG138" i="252"/>
  <c r="AT138" i="252"/>
  <c r="AE138" i="252"/>
  <c r="L138" i="252"/>
  <c r="AF138" i="252"/>
  <c r="AQ138" i="252"/>
  <c r="E138" i="252"/>
  <c r="AS137" i="252"/>
  <c r="AR137" i="252"/>
  <c r="AO137" i="252"/>
  <c r="AM137" i="252"/>
  <c r="AU137" i="252"/>
  <c r="AI137" i="252"/>
  <c r="AG137" i="252"/>
  <c r="AT137" i="252"/>
  <c r="AE137" i="252"/>
  <c r="L137" i="252"/>
  <c r="AF137" i="252"/>
  <c r="AQ137" i="252"/>
  <c r="I137" i="252"/>
  <c r="E137" i="252"/>
  <c r="AS136" i="252"/>
  <c r="AR136" i="252"/>
  <c r="AO136" i="252"/>
  <c r="AM136" i="252"/>
  <c r="AU136" i="252"/>
  <c r="AI136" i="252"/>
  <c r="AG136" i="252"/>
  <c r="AT136" i="252"/>
  <c r="AE136" i="252"/>
  <c r="L136" i="252"/>
  <c r="AF136" i="252"/>
  <c r="AQ136" i="252"/>
  <c r="E136" i="252"/>
  <c r="AS135" i="252"/>
  <c r="AR135" i="252"/>
  <c r="AO135" i="252"/>
  <c r="AM135" i="252"/>
  <c r="AU135" i="252"/>
  <c r="AI135" i="252"/>
  <c r="AG135" i="252"/>
  <c r="AT135" i="252"/>
  <c r="AE135" i="252"/>
  <c r="L135" i="252"/>
  <c r="E135" i="252"/>
  <c r="AS134" i="252"/>
  <c r="AR134" i="252"/>
  <c r="AO134" i="252"/>
  <c r="AM134" i="252"/>
  <c r="AU134" i="252"/>
  <c r="AV134" i="252"/>
  <c r="AI134" i="252"/>
  <c r="AG134" i="252"/>
  <c r="AT134" i="252"/>
  <c r="AE134" i="252"/>
  <c r="L134" i="252"/>
  <c r="AF134" i="252"/>
  <c r="AQ134" i="252"/>
  <c r="E134" i="252"/>
  <c r="AS133" i="252"/>
  <c r="AR133" i="252"/>
  <c r="AO133" i="252"/>
  <c r="AM133" i="252"/>
  <c r="AU133" i="252"/>
  <c r="AI133" i="252"/>
  <c r="AG133" i="252"/>
  <c r="AT133" i="252"/>
  <c r="AE133" i="252"/>
  <c r="L133" i="252"/>
  <c r="AF133" i="252"/>
  <c r="AQ133" i="252"/>
  <c r="AV133" i="252"/>
  <c r="E133" i="252"/>
  <c r="AS132" i="252"/>
  <c r="AR132" i="252"/>
  <c r="AO132" i="252"/>
  <c r="AM132" i="252"/>
  <c r="AU132" i="252"/>
  <c r="AI132" i="252"/>
  <c r="AG132" i="252"/>
  <c r="AT132" i="252"/>
  <c r="AE132" i="252"/>
  <c r="L132" i="252"/>
  <c r="AF132" i="252"/>
  <c r="AQ132" i="252"/>
  <c r="AV132" i="252"/>
  <c r="E132" i="252"/>
  <c r="AS131" i="252"/>
  <c r="AR131" i="252"/>
  <c r="AO131" i="252"/>
  <c r="AM131" i="252"/>
  <c r="AU131" i="252"/>
  <c r="AI131" i="252"/>
  <c r="AG131" i="252"/>
  <c r="AT131" i="252"/>
  <c r="AE131" i="252"/>
  <c r="L131" i="252"/>
  <c r="AF131" i="252"/>
  <c r="AQ131" i="252"/>
  <c r="AV131" i="252"/>
  <c r="E131" i="252"/>
  <c r="AS130" i="252"/>
  <c r="AR130" i="252"/>
  <c r="AO130" i="252"/>
  <c r="AM130" i="252"/>
  <c r="AU130" i="252"/>
  <c r="AI130" i="252"/>
  <c r="AG130" i="252"/>
  <c r="AT130" i="252"/>
  <c r="AE130" i="252"/>
  <c r="L130" i="252"/>
  <c r="I130" i="252"/>
  <c r="AF130" i="252"/>
  <c r="AQ130" i="252"/>
  <c r="AV130" i="252"/>
  <c r="E130" i="252"/>
  <c r="AS129" i="252"/>
  <c r="AR129" i="252"/>
  <c r="AO129" i="252"/>
  <c r="AM129" i="252"/>
  <c r="AU129" i="252"/>
  <c r="AI129" i="252"/>
  <c r="AG129" i="252"/>
  <c r="AT129" i="252"/>
  <c r="AE129" i="252"/>
  <c r="L129" i="252"/>
  <c r="AF129" i="252"/>
  <c r="AQ129" i="252"/>
  <c r="E129" i="252"/>
  <c r="AS128" i="252"/>
  <c r="AR128" i="252"/>
  <c r="AO128" i="252"/>
  <c r="AM128" i="252"/>
  <c r="AU128" i="252"/>
  <c r="AV128" i="252"/>
  <c r="AI128" i="252"/>
  <c r="AG128" i="252"/>
  <c r="AT128" i="252"/>
  <c r="AE128" i="252"/>
  <c r="L128" i="252"/>
  <c r="AF128" i="252"/>
  <c r="AQ128" i="252"/>
  <c r="E128" i="252"/>
  <c r="AS127" i="252"/>
  <c r="AR127" i="252"/>
  <c r="AO127" i="252"/>
  <c r="AM127" i="252"/>
  <c r="AU127" i="252"/>
  <c r="AI127" i="252"/>
  <c r="AG127" i="252"/>
  <c r="AT127" i="252"/>
  <c r="AE127" i="252"/>
  <c r="L127" i="252"/>
  <c r="AF127" i="252"/>
  <c r="AQ127" i="252"/>
  <c r="AV127" i="252"/>
  <c r="E127" i="252"/>
  <c r="AS126" i="252"/>
  <c r="AR126" i="252"/>
  <c r="AO126" i="252"/>
  <c r="AM126" i="252"/>
  <c r="AU126" i="252"/>
  <c r="AI126" i="252"/>
  <c r="AG126" i="252"/>
  <c r="AT126" i="252"/>
  <c r="AE126" i="252"/>
  <c r="L126" i="252"/>
  <c r="AF126" i="252"/>
  <c r="AQ126" i="252"/>
  <c r="AV126" i="252"/>
  <c r="E126" i="252"/>
  <c r="AS125" i="252"/>
  <c r="AR125" i="252"/>
  <c r="AO125" i="252"/>
  <c r="AM125" i="252"/>
  <c r="AU125" i="252"/>
  <c r="AI125" i="252"/>
  <c r="AG125" i="252"/>
  <c r="AT125" i="252"/>
  <c r="AE125" i="252"/>
  <c r="L125" i="252"/>
  <c r="E125" i="252"/>
  <c r="AS124" i="252"/>
  <c r="AR124" i="252"/>
  <c r="AO124" i="252"/>
  <c r="AM124" i="252"/>
  <c r="AU124" i="252"/>
  <c r="AI124" i="252"/>
  <c r="AG124" i="252"/>
  <c r="AT124" i="252"/>
  <c r="AE124" i="252"/>
  <c r="L124" i="252"/>
  <c r="AF124" i="252"/>
  <c r="AQ124" i="252"/>
  <c r="AV124" i="252"/>
  <c r="E124" i="252"/>
  <c r="AS123" i="252"/>
  <c r="AR123" i="252"/>
  <c r="AO123" i="252"/>
  <c r="AM123" i="252"/>
  <c r="AU123" i="252"/>
  <c r="AI123" i="252"/>
  <c r="AG123" i="252"/>
  <c r="AT123" i="252"/>
  <c r="AE123" i="252"/>
  <c r="L123" i="252"/>
  <c r="AF123" i="252"/>
  <c r="AQ123" i="252"/>
  <c r="AV123" i="252"/>
  <c r="E123" i="252"/>
  <c r="AS122" i="252"/>
  <c r="AR122" i="252"/>
  <c r="AO122" i="252"/>
  <c r="AM122" i="252"/>
  <c r="AU122" i="252"/>
  <c r="AV122" i="252"/>
  <c r="AI122" i="252"/>
  <c r="AG122" i="252"/>
  <c r="AT122" i="252"/>
  <c r="AE122" i="252"/>
  <c r="L122" i="252"/>
  <c r="AF122" i="252"/>
  <c r="AQ122" i="252"/>
  <c r="E122" i="252"/>
  <c r="AS121" i="252"/>
  <c r="AR121" i="252"/>
  <c r="AO121" i="252"/>
  <c r="AM121" i="252"/>
  <c r="AU121" i="252"/>
  <c r="AI121" i="252"/>
  <c r="AG121" i="252"/>
  <c r="AT121" i="252"/>
  <c r="AE121" i="252"/>
  <c r="L121" i="252"/>
  <c r="AF121" i="252"/>
  <c r="AQ121" i="252"/>
  <c r="AV121" i="252"/>
  <c r="E121" i="252"/>
  <c r="AS120" i="252"/>
  <c r="AR120" i="252"/>
  <c r="AO120" i="252"/>
  <c r="AM120" i="252"/>
  <c r="AU120" i="252"/>
  <c r="AI120" i="252"/>
  <c r="AG120" i="252"/>
  <c r="AT120" i="252"/>
  <c r="AE120" i="252"/>
  <c r="L120" i="252"/>
  <c r="AF120" i="252"/>
  <c r="AQ120" i="252"/>
  <c r="E120" i="252"/>
  <c r="AS119" i="252"/>
  <c r="AR119" i="252"/>
  <c r="AO119" i="252"/>
  <c r="AM119" i="252"/>
  <c r="AU119" i="252"/>
  <c r="AV119" i="252"/>
  <c r="AI119" i="252"/>
  <c r="AG119" i="252"/>
  <c r="AT119" i="252"/>
  <c r="AE119" i="252"/>
  <c r="L119" i="252"/>
  <c r="AF119" i="252"/>
  <c r="AQ119" i="252"/>
  <c r="E119" i="252"/>
  <c r="AS118" i="252"/>
  <c r="AR118" i="252"/>
  <c r="AO118" i="252"/>
  <c r="AM118" i="252"/>
  <c r="AU118" i="252"/>
  <c r="AI118" i="252"/>
  <c r="AG118" i="252"/>
  <c r="AT118" i="252"/>
  <c r="AE118" i="252"/>
  <c r="L118" i="252"/>
  <c r="AF118" i="252"/>
  <c r="AQ118" i="252"/>
  <c r="E118" i="252"/>
  <c r="AS117" i="252"/>
  <c r="AR117" i="252"/>
  <c r="AO117" i="252"/>
  <c r="AM117" i="252"/>
  <c r="AU117" i="252"/>
  <c r="AI117" i="252"/>
  <c r="AG117" i="252"/>
  <c r="AT117" i="252"/>
  <c r="AE117" i="252"/>
  <c r="L117" i="252"/>
  <c r="E117" i="252"/>
  <c r="AS116" i="252"/>
  <c r="AR116" i="252"/>
  <c r="AO116" i="252"/>
  <c r="AM116" i="252"/>
  <c r="AU116" i="252"/>
  <c r="AI116" i="252"/>
  <c r="AG116" i="252"/>
  <c r="AT116" i="252"/>
  <c r="AE116" i="252"/>
  <c r="L116" i="252"/>
  <c r="E116" i="252"/>
  <c r="AS115" i="252"/>
  <c r="AR115" i="252"/>
  <c r="AO115" i="252"/>
  <c r="AM115" i="252"/>
  <c r="AU115" i="252"/>
  <c r="AI115" i="252"/>
  <c r="AG115" i="252"/>
  <c r="AT115" i="252"/>
  <c r="AV115" i="252"/>
  <c r="AE115" i="252"/>
  <c r="L115" i="252"/>
  <c r="AF115" i="252"/>
  <c r="AQ115" i="252"/>
  <c r="E115" i="252"/>
  <c r="AS114" i="252"/>
  <c r="AR114" i="252"/>
  <c r="AO114" i="252"/>
  <c r="AM114" i="252"/>
  <c r="AU114" i="252"/>
  <c r="AI114" i="252"/>
  <c r="AG114" i="252"/>
  <c r="AT114" i="252"/>
  <c r="AE114" i="252"/>
  <c r="L114" i="252"/>
  <c r="AF114" i="252"/>
  <c r="AQ114" i="252"/>
  <c r="E114" i="252"/>
  <c r="AS113" i="252"/>
  <c r="AR113" i="252"/>
  <c r="AO113" i="252"/>
  <c r="AM113" i="252"/>
  <c r="AU113" i="252"/>
  <c r="AI113" i="252"/>
  <c r="AG113" i="252"/>
  <c r="AT113" i="252"/>
  <c r="AE113" i="252"/>
  <c r="L113" i="252"/>
  <c r="AF113" i="252"/>
  <c r="AQ113" i="252"/>
  <c r="AV113" i="252"/>
  <c r="E113" i="252"/>
  <c r="AS112" i="252"/>
  <c r="AR112" i="252"/>
  <c r="AO112" i="252"/>
  <c r="AM112" i="252"/>
  <c r="AU112" i="252"/>
  <c r="AI112" i="252"/>
  <c r="AG112" i="252"/>
  <c r="AT112" i="252"/>
  <c r="AE112" i="252"/>
  <c r="L112" i="252"/>
  <c r="AF112" i="252"/>
  <c r="AQ112" i="252"/>
  <c r="AV112" i="252"/>
  <c r="E112" i="252"/>
  <c r="AS111" i="252"/>
  <c r="AR111" i="252"/>
  <c r="AO111" i="252"/>
  <c r="AM111" i="252"/>
  <c r="AU111" i="252"/>
  <c r="AI111" i="252"/>
  <c r="AG111" i="252"/>
  <c r="AT111" i="252"/>
  <c r="AE111" i="252"/>
  <c r="L111" i="252"/>
  <c r="AF111" i="252"/>
  <c r="AQ111" i="252"/>
  <c r="E111" i="252"/>
  <c r="AS110" i="252"/>
  <c r="AR110" i="252"/>
  <c r="AO110" i="252"/>
  <c r="AM110" i="252"/>
  <c r="AU110" i="252"/>
  <c r="AI110" i="252"/>
  <c r="AG110" i="252"/>
  <c r="AT110" i="252"/>
  <c r="AE110" i="252"/>
  <c r="L110" i="252"/>
  <c r="AF110" i="252"/>
  <c r="AQ110" i="252"/>
  <c r="AV110" i="252"/>
  <c r="E110" i="252"/>
  <c r="AS109" i="252"/>
  <c r="AR109" i="252"/>
  <c r="AO109" i="252"/>
  <c r="AM109" i="252"/>
  <c r="AU109" i="252"/>
  <c r="AI109" i="252"/>
  <c r="AG109" i="252"/>
  <c r="AT109" i="252"/>
  <c r="AE109" i="252"/>
  <c r="L109" i="252"/>
  <c r="E109" i="252"/>
  <c r="AS108" i="252"/>
  <c r="AR108" i="252"/>
  <c r="AO108" i="252"/>
  <c r="AM108" i="252"/>
  <c r="AU108" i="252"/>
  <c r="AI108" i="252"/>
  <c r="AG108" i="252"/>
  <c r="AT108" i="252"/>
  <c r="AE108" i="252"/>
  <c r="L108" i="252"/>
  <c r="AF108" i="252"/>
  <c r="AQ108" i="252"/>
  <c r="E108" i="252"/>
  <c r="AS107" i="252"/>
  <c r="AR107" i="252"/>
  <c r="AO107" i="252"/>
  <c r="AM107" i="252"/>
  <c r="AU107" i="252"/>
  <c r="AI107" i="252"/>
  <c r="AG107" i="252"/>
  <c r="AT107" i="252"/>
  <c r="AE107" i="252"/>
  <c r="L107" i="252"/>
  <c r="AF107" i="252"/>
  <c r="AQ107" i="252"/>
  <c r="E107" i="252"/>
  <c r="AS106" i="252"/>
  <c r="AR106" i="252"/>
  <c r="AO106" i="252"/>
  <c r="AM106" i="252"/>
  <c r="AU106" i="252"/>
  <c r="AI106" i="252"/>
  <c r="AG106" i="252"/>
  <c r="AT106" i="252"/>
  <c r="AE106" i="252"/>
  <c r="L106" i="252"/>
  <c r="AF106" i="252"/>
  <c r="AQ106" i="252"/>
  <c r="E106" i="252"/>
  <c r="AS105" i="252"/>
  <c r="AR105" i="252"/>
  <c r="AO105" i="252"/>
  <c r="AM105" i="252"/>
  <c r="AU105" i="252"/>
  <c r="AI105" i="252"/>
  <c r="AG105" i="252"/>
  <c r="AT105" i="252"/>
  <c r="AE105" i="252"/>
  <c r="L105" i="252"/>
  <c r="AF105" i="252"/>
  <c r="AQ105" i="252"/>
  <c r="E105" i="252"/>
  <c r="AS104" i="252"/>
  <c r="AR104" i="252"/>
  <c r="AO104" i="252"/>
  <c r="AM104" i="252"/>
  <c r="AU104" i="252"/>
  <c r="AI104" i="252"/>
  <c r="AG104" i="252"/>
  <c r="AT104" i="252"/>
  <c r="AE104" i="252"/>
  <c r="L104" i="252"/>
  <c r="AF104" i="252"/>
  <c r="AQ104" i="252"/>
  <c r="AV104" i="252"/>
  <c r="E104" i="252"/>
  <c r="AS103" i="252"/>
  <c r="AR103" i="252"/>
  <c r="AO103" i="252"/>
  <c r="AM103" i="252"/>
  <c r="AU103" i="252"/>
  <c r="AI103" i="252"/>
  <c r="AG103" i="252"/>
  <c r="AT103" i="252"/>
  <c r="AE103" i="252"/>
  <c r="L103" i="252"/>
  <c r="AF103" i="252"/>
  <c r="AQ103" i="252"/>
  <c r="AV103" i="252"/>
  <c r="E103" i="252"/>
  <c r="AS102" i="252"/>
  <c r="AR102" i="252"/>
  <c r="AO102" i="252"/>
  <c r="AM102" i="252"/>
  <c r="AU102" i="252"/>
  <c r="AI102" i="252"/>
  <c r="AG102" i="252"/>
  <c r="AT102" i="252"/>
  <c r="AE102" i="252"/>
  <c r="L102" i="252"/>
  <c r="AF102" i="252"/>
  <c r="AQ102" i="252"/>
  <c r="AV102" i="252"/>
  <c r="E102" i="252"/>
  <c r="AS101" i="252"/>
  <c r="AR101" i="252"/>
  <c r="AO101" i="252"/>
  <c r="AM101" i="252"/>
  <c r="AU101" i="252"/>
  <c r="AI101" i="252"/>
  <c r="AG101" i="252"/>
  <c r="AT101" i="252"/>
  <c r="AE101" i="252"/>
  <c r="L101" i="252"/>
  <c r="AF101" i="252"/>
  <c r="AQ101" i="252"/>
  <c r="AV101" i="252"/>
  <c r="E101" i="252"/>
  <c r="AS100" i="252"/>
  <c r="AR100" i="252"/>
  <c r="AO100" i="252"/>
  <c r="AM100" i="252"/>
  <c r="AU100" i="252"/>
  <c r="AI100" i="252"/>
  <c r="AG100" i="252"/>
  <c r="AT100" i="252"/>
  <c r="AE100" i="252"/>
  <c r="L100" i="252"/>
  <c r="AF100" i="252"/>
  <c r="AQ100" i="252"/>
  <c r="E100" i="252"/>
  <c r="AS99" i="252"/>
  <c r="AV99" i="252"/>
  <c r="AR99" i="252"/>
  <c r="AO99" i="252"/>
  <c r="AM99" i="252"/>
  <c r="AU99" i="252"/>
  <c r="AI99" i="252"/>
  <c r="AG99" i="252"/>
  <c r="AT99" i="252"/>
  <c r="AE99" i="252"/>
  <c r="L99" i="252"/>
  <c r="AF99" i="252"/>
  <c r="AQ99" i="252"/>
  <c r="E99" i="252"/>
  <c r="AS98" i="252"/>
  <c r="AR98" i="252"/>
  <c r="AO98" i="252"/>
  <c r="AM98" i="252"/>
  <c r="AU98" i="252"/>
  <c r="AI98" i="252"/>
  <c r="AG98" i="252"/>
  <c r="AT98" i="252"/>
  <c r="AE98" i="252"/>
  <c r="L98" i="252"/>
  <c r="AF98" i="252"/>
  <c r="AQ98" i="252"/>
  <c r="AV98" i="252"/>
  <c r="E98" i="252"/>
  <c r="AS97" i="252"/>
  <c r="AR97" i="252"/>
  <c r="AO97" i="252"/>
  <c r="AM97" i="252"/>
  <c r="AU97" i="252"/>
  <c r="AI97" i="252"/>
  <c r="AG97" i="252"/>
  <c r="AT97" i="252"/>
  <c r="AE97" i="252"/>
  <c r="L97" i="252"/>
  <c r="AF97" i="252"/>
  <c r="AQ97" i="252"/>
  <c r="E97" i="252"/>
  <c r="AS96" i="252"/>
  <c r="AV96" i="252"/>
  <c r="AR96" i="252"/>
  <c r="AO96" i="252"/>
  <c r="AM96" i="252"/>
  <c r="AU96" i="252"/>
  <c r="AI96" i="252"/>
  <c r="AG96" i="252"/>
  <c r="AT96" i="252"/>
  <c r="AE96" i="252"/>
  <c r="L96" i="252"/>
  <c r="AF96" i="252"/>
  <c r="AQ96" i="252"/>
  <c r="E96" i="252"/>
  <c r="AS95" i="252"/>
  <c r="AR95" i="252"/>
  <c r="AO95" i="252"/>
  <c r="AM95" i="252"/>
  <c r="AU95" i="252"/>
  <c r="AI95" i="252"/>
  <c r="AG95" i="252"/>
  <c r="AT95" i="252"/>
  <c r="AE95" i="252"/>
  <c r="L95" i="252"/>
  <c r="AF95" i="252"/>
  <c r="AQ95" i="252"/>
  <c r="AV95" i="252"/>
  <c r="E95" i="252"/>
  <c r="AS94" i="252"/>
  <c r="AR94" i="252"/>
  <c r="AO94" i="252"/>
  <c r="AM94" i="252"/>
  <c r="AU94" i="252"/>
  <c r="AI94" i="252"/>
  <c r="AG94" i="252"/>
  <c r="AT94" i="252"/>
  <c r="AE94" i="252"/>
  <c r="L94" i="252"/>
  <c r="AF94" i="252"/>
  <c r="AQ94" i="252"/>
  <c r="E94" i="252"/>
  <c r="AS93" i="252"/>
  <c r="AR93" i="252"/>
  <c r="AO93" i="252"/>
  <c r="AM93" i="252"/>
  <c r="AU93" i="252"/>
  <c r="AV93" i="252"/>
  <c r="AI93" i="252"/>
  <c r="AG93" i="252"/>
  <c r="AT93" i="252"/>
  <c r="AE93" i="252"/>
  <c r="L93" i="252"/>
  <c r="AF93" i="252"/>
  <c r="AQ93" i="252"/>
  <c r="E93" i="252"/>
  <c r="AS92" i="252"/>
  <c r="AR92" i="252"/>
  <c r="AO92" i="252"/>
  <c r="AM92" i="252"/>
  <c r="AU92" i="252"/>
  <c r="AI92" i="252"/>
  <c r="AG92" i="252"/>
  <c r="AT92" i="252"/>
  <c r="AE92" i="252"/>
  <c r="L92" i="252"/>
  <c r="AF92" i="252"/>
  <c r="AQ92" i="252"/>
  <c r="E92" i="252"/>
  <c r="AS91" i="252"/>
  <c r="AR91" i="252"/>
  <c r="AO91" i="252"/>
  <c r="AM91" i="252"/>
  <c r="AU91" i="252"/>
  <c r="AI91" i="252"/>
  <c r="AG91" i="252"/>
  <c r="AT91" i="252"/>
  <c r="AE91" i="252"/>
  <c r="L91" i="252"/>
  <c r="AF91" i="252"/>
  <c r="AQ91" i="252"/>
  <c r="E91" i="252"/>
  <c r="AS90" i="252"/>
  <c r="AR90" i="252"/>
  <c r="AO90" i="252"/>
  <c r="AM90" i="252"/>
  <c r="AU90" i="252"/>
  <c r="AI90" i="252"/>
  <c r="AG90" i="252"/>
  <c r="AT90" i="252"/>
  <c r="AE90" i="252"/>
  <c r="L90" i="252"/>
  <c r="E90" i="252"/>
  <c r="AS89" i="252"/>
  <c r="AR89" i="252"/>
  <c r="AO89" i="252"/>
  <c r="AM89" i="252"/>
  <c r="AU89" i="252"/>
  <c r="AI89" i="252"/>
  <c r="AG89" i="252"/>
  <c r="AT89" i="252"/>
  <c r="AE89" i="252"/>
  <c r="L89" i="252"/>
  <c r="AF89" i="252"/>
  <c r="AQ89" i="252"/>
  <c r="AV89" i="252"/>
  <c r="E89" i="252"/>
  <c r="AS88" i="252"/>
  <c r="AR88" i="252"/>
  <c r="AO88" i="252"/>
  <c r="AM88" i="252"/>
  <c r="AU88" i="252"/>
  <c r="AI88" i="252"/>
  <c r="AG88" i="252"/>
  <c r="AT88" i="252"/>
  <c r="AE88" i="252"/>
  <c r="L88" i="252"/>
  <c r="AF88" i="252"/>
  <c r="AQ88" i="252"/>
  <c r="E88" i="252"/>
  <c r="AS87" i="252"/>
  <c r="AR87" i="252"/>
  <c r="AO87" i="252"/>
  <c r="AM87" i="252"/>
  <c r="AU87" i="252"/>
  <c r="AI87" i="252"/>
  <c r="AG87" i="252"/>
  <c r="AT87" i="252"/>
  <c r="AE87" i="252"/>
  <c r="L87" i="252"/>
  <c r="E87" i="252"/>
  <c r="AS86" i="252"/>
  <c r="AR86" i="252"/>
  <c r="AO86" i="252"/>
  <c r="AM86" i="252"/>
  <c r="AU86" i="252"/>
  <c r="AI86" i="252"/>
  <c r="AG86" i="252"/>
  <c r="AT86" i="252"/>
  <c r="AE86" i="252"/>
  <c r="L86" i="252"/>
  <c r="AF86" i="252"/>
  <c r="AQ86" i="252"/>
  <c r="E86" i="252"/>
  <c r="AS85" i="252"/>
  <c r="AR85" i="252"/>
  <c r="AO85" i="252"/>
  <c r="AM85" i="252"/>
  <c r="AU85" i="252"/>
  <c r="AI85" i="252"/>
  <c r="AG85" i="252"/>
  <c r="AT85" i="252"/>
  <c r="AE85" i="252"/>
  <c r="L85" i="252"/>
  <c r="E85" i="252"/>
  <c r="AS84" i="252"/>
  <c r="AR84" i="252"/>
  <c r="AO84" i="252"/>
  <c r="AM84" i="252"/>
  <c r="AU84" i="252"/>
  <c r="AI84" i="252"/>
  <c r="AG84" i="252"/>
  <c r="AT84" i="252"/>
  <c r="AE84" i="252"/>
  <c r="L84" i="252"/>
  <c r="E84" i="252"/>
  <c r="AS83" i="252"/>
  <c r="AR83" i="252"/>
  <c r="AO83" i="252"/>
  <c r="AM83" i="252"/>
  <c r="AU83" i="252"/>
  <c r="AI83" i="252"/>
  <c r="AG83" i="252"/>
  <c r="AT83" i="252"/>
  <c r="AE83" i="252"/>
  <c r="L83" i="252"/>
  <c r="AF83" i="252"/>
  <c r="AQ83" i="252"/>
  <c r="E83" i="252"/>
  <c r="AS82" i="252"/>
  <c r="AR82" i="252"/>
  <c r="AO82" i="252"/>
  <c r="AM82" i="252"/>
  <c r="AU82" i="252"/>
  <c r="AI82" i="252"/>
  <c r="AG82" i="252"/>
  <c r="AT82" i="252"/>
  <c r="AE82" i="252"/>
  <c r="L82" i="252"/>
  <c r="AF82" i="252"/>
  <c r="AQ82" i="252"/>
  <c r="AV82" i="252"/>
  <c r="E82" i="252"/>
  <c r="AS81" i="252"/>
  <c r="AR81" i="252"/>
  <c r="AO81" i="252"/>
  <c r="AM81" i="252"/>
  <c r="AU81" i="252"/>
  <c r="AI81" i="252"/>
  <c r="AG81" i="252"/>
  <c r="AT81" i="252"/>
  <c r="AE81" i="252"/>
  <c r="L81" i="252"/>
  <c r="AF81" i="252"/>
  <c r="AQ81" i="252"/>
  <c r="AV81" i="252"/>
  <c r="E81" i="252"/>
  <c r="AS80" i="252"/>
  <c r="AR80" i="252"/>
  <c r="AO80" i="252"/>
  <c r="AM80" i="252"/>
  <c r="AU80" i="252"/>
  <c r="AV80" i="252"/>
  <c r="AI80" i="252"/>
  <c r="AG80" i="252"/>
  <c r="AT80" i="252"/>
  <c r="AE80" i="252"/>
  <c r="L80" i="252"/>
  <c r="AF80" i="252"/>
  <c r="AQ80" i="252"/>
  <c r="E80" i="252"/>
  <c r="AS79" i="252"/>
  <c r="AR79" i="252"/>
  <c r="AO79" i="252"/>
  <c r="AM79" i="252"/>
  <c r="AU79" i="252"/>
  <c r="AI79" i="252"/>
  <c r="AG79" i="252"/>
  <c r="AT79" i="252"/>
  <c r="AE79" i="252"/>
  <c r="L79" i="252"/>
  <c r="AF79" i="252"/>
  <c r="AQ79" i="252"/>
  <c r="AV79" i="252"/>
  <c r="E79" i="252"/>
  <c r="AS78" i="252"/>
  <c r="AR78" i="252"/>
  <c r="AO78" i="252"/>
  <c r="AM78" i="252"/>
  <c r="AU78" i="252"/>
  <c r="AI78" i="252"/>
  <c r="AG78" i="252"/>
  <c r="AT78" i="252"/>
  <c r="AE78" i="252"/>
  <c r="L78" i="252"/>
  <c r="AF78" i="252"/>
  <c r="AQ78" i="252"/>
  <c r="AV78" i="252"/>
  <c r="E78" i="252"/>
  <c r="AS77" i="252"/>
  <c r="AR77" i="252"/>
  <c r="AO77" i="252"/>
  <c r="AM77" i="252"/>
  <c r="AU77" i="252"/>
  <c r="AI77" i="252"/>
  <c r="AG77" i="252"/>
  <c r="AT77" i="252"/>
  <c r="AE77" i="252"/>
  <c r="L77" i="252"/>
  <c r="E77" i="252"/>
  <c r="AS76" i="252"/>
  <c r="AR76" i="252"/>
  <c r="AO76" i="252"/>
  <c r="AM76" i="252"/>
  <c r="AU76" i="252"/>
  <c r="AI76" i="252"/>
  <c r="AG76" i="252"/>
  <c r="AT76" i="252"/>
  <c r="AE76" i="252"/>
  <c r="L76" i="252"/>
  <c r="AF76" i="252"/>
  <c r="AQ76" i="252"/>
  <c r="AV76" i="252"/>
  <c r="E76" i="252"/>
  <c r="AS75" i="252"/>
  <c r="AR75" i="252"/>
  <c r="AO75" i="252"/>
  <c r="AM75" i="252"/>
  <c r="AU75" i="252"/>
  <c r="AI75" i="252"/>
  <c r="AG75" i="252"/>
  <c r="AT75" i="252"/>
  <c r="AE75" i="252"/>
  <c r="L75" i="252"/>
  <c r="AF75" i="252"/>
  <c r="AQ75" i="252"/>
  <c r="AV75" i="252"/>
  <c r="E75" i="252"/>
  <c r="AS74" i="252"/>
  <c r="AR74" i="252"/>
  <c r="AO74" i="252"/>
  <c r="AM74" i="252"/>
  <c r="AU74" i="252"/>
  <c r="AI74" i="252"/>
  <c r="AG74" i="252"/>
  <c r="AT74" i="252"/>
  <c r="AE74" i="252"/>
  <c r="L74" i="252"/>
  <c r="AF74" i="252"/>
  <c r="AQ74" i="252"/>
  <c r="E74" i="252"/>
  <c r="AS73" i="252"/>
  <c r="AR73" i="252"/>
  <c r="AO73" i="252"/>
  <c r="AM73" i="252"/>
  <c r="AU73" i="252"/>
  <c r="AI73" i="252"/>
  <c r="AG73" i="252"/>
  <c r="AT73" i="252"/>
  <c r="AV73" i="252"/>
  <c r="AE73" i="252"/>
  <c r="L73" i="252"/>
  <c r="AF73" i="252"/>
  <c r="AQ73" i="252"/>
  <c r="E73" i="252"/>
  <c r="AS72" i="252"/>
  <c r="AR72" i="252"/>
  <c r="AO72" i="252"/>
  <c r="AM72" i="252"/>
  <c r="AU72" i="252"/>
  <c r="AI72" i="252"/>
  <c r="AG72" i="252"/>
  <c r="AT72" i="252"/>
  <c r="AE72" i="252"/>
  <c r="L72" i="252"/>
  <c r="AF72" i="252"/>
  <c r="AQ72" i="252"/>
  <c r="AV72" i="252"/>
  <c r="E72" i="252"/>
  <c r="AS71" i="252"/>
  <c r="AR71" i="252"/>
  <c r="AO71" i="252"/>
  <c r="AM71" i="252"/>
  <c r="AU71" i="252"/>
  <c r="AI71" i="252"/>
  <c r="AG71" i="252"/>
  <c r="AT71" i="252"/>
  <c r="AE71" i="252"/>
  <c r="L71" i="252"/>
  <c r="AF71" i="252"/>
  <c r="AQ71" i="252"/>
  <c r="AV71" i="252"/>
  <c r="E71" i="252"/>
  <c r="AS70" i="252"/>
  <c r="AR70" i="252"/>
  <c r="AO70" i="252"/>
  <c r="AM70" i="252"/>
  <c r="AU70" i="252"/>
  <c r="AI70" i="252"/>
  <c r="AG70" i="252"/>
  <c r="AT70" i="252"/>
  <c r="AE70" i="252"/>
  <c r="L70" i="252"/>
  <c r="AF70" i="252"/>
  <c r="AQ70" i="252"/>
  <c r="AV70" i="252"/>
  <c r="E70" i="252"/>
  <c r="AS69" i="252"/>
  <c r="AR69" i="252"/>
  <c r="AO69" i="252"/>
  <c r="AM69" i="252"/>
  <c r="AU69" i="252"/>
  <c r="AI69" i="252"/>
  <c r="AG69" i="252"/>
  <c r="AT69" i="252"/>
  <c r="AE69" i="252"/>
  <c r="L69" i="252"/>
  <c r="AF69" i="252"/>
  <c r="AQ69" i="252"/>
  <c r="AV69" i="252"/>
  <c r="E69" i="252"/>
  <c r="AS68" i="252"/>
  <c r="AR68" i="252"/>
  <c r="AO68" i="252"/>
  <c r="AM68" i="252"/>
  <c r="AU68" i="252"/>
  <c r="AI68" i="252"/>
  <c r="AG68" i="252"/>
  <c r="AT68" i="252"/>
  <c r="AE68" i="252"/>
  <c r="L68" i="252"/>
  <c r="AF68" i="252"/>
  <c r="AQ68" i="252"/>
  <c r="E68" i="252"/>
  <c r="AS67" i="252"/>
  <c r="AR67" i="252"/>
  <c r="AO67" i="252"/>
  <c r="AM67" i="252"/>
  <c r="AU67" i="252"/>
  <c r="AI67" i="252"/>
  <c r="AG67" i="252"/>
  <c r="AT67" i="252"/>
  <c r="AE67" i="252"/>
  <c r="L67" i="252"/>
  <c r="AF67" i="252"/>
  <c r="AQ67" i="252"/>
  <c r="E67" i="252"/>
  <c r="AS66" i="252"/>
  <c r="AR66" i="252"/>
  <c r="AO66" i="252"/>
  <c r="AM66" i="252"/>
  <c r="AU66" i="252"/>
  <c r="AV66" i="252"/>
  <c r="AI66" i="252"/>
  <c r="AG66" i="252"/>
  <c r="AT66" i="252"/>
  <c r="AE66" i="252"/>
  <c r="L66" i="252"/>
  <c r="AF66" i="252"/>
  <c r="AQ66" i="252"/>
  <c r="E66" i="252"/>
  <c r="AS65" i="252"/>
  <c r="AR65" i="252"/>
  <c r="AO65" i="252"/>
  <c r="AM65" i="252"/>
  <c r="AU65" i="252"/>
  <c r="AI65" i="252"/>
  <c r="AG65" i="252"/>
  <c r="AT65" i="252"/>
  <c r="AE65" i="252"/>
  <c r="L65" i="252"/>
  <c r="AF65" i="252"/>
  <c r="AQ65" i="252"/>
  <c r="AV65" i="252"/>
  <c r="E65" i="252"/>
  <c r="AS64" i="252"/>
  <c r="AR64" i="252"/>
  <c r="AO64" i="252"/>
  <c r="AM64" i="252"/>
  <c r="AU64" i="252"/>
  <c r="AI64" i="252"/>
  <c r="AG64" i="252"/>
  <c r="AT64" i="252"/>
  <c r="AE64" i="252"/>
  <c r="L64" i="252"/>
  <c r="AF64" i="252"/>
  <c r="AQ64" i="252"/>
  <c r="AV64" i="252"/>
  <c r="E64" i="252"/>
  <c r="AS63" i="252"/>
  <c r="AR63" i="252"/>
  <c r="AO63" i="252"/>
  <c r="AM63" i="252"/>
  <c r="AU63" i="252"/>
  <c r="AI63" i="252"/>
  <c r="AG63" i="252"/>
  <c r="AT63" i="252"/>
  <c r="AV63" i="252"/>
  <c r="AE63" i="252"/>
  <c r="L63" i="252"/>
  <c r="AF63" i="252"/>
  <c r="AQ63" i="252"/>
  <c r="E63" i="252"/>
  <c r="AS62" i="252"/>
  <c r="AR62" i="252"/>
  <c r="AO62" i="252"/>
  <c r="AM62" i="252"/>
  <c r="AU62" i="252"/>
  <c r="AI62" i="252"/>
  <c r="AG62" i="252"/>
  <c r="AT62" i="252"/>
  <c r="AE62" i="252"/>
  <c r="L62" i="252"/>
  <c r="AF62" i="252"/>
  <c r="AQ62" i="252"/>
  <c r="AV62" i="252"/>
  <c r="E62" i="252"/>
  <c r="AS61" i="252"/>
  <c r="AR61" i="252"/>
  <c r="AO61" i="252"/>
  <c r="AM61" i="252"/>
  <c r="AU61" i="252"/>
  <c r="AI61" i="252"/>
  <c r="AG61" i="252"/>
  <c r="AT61" i="252"/>
  <c r="AE61" i="252"/>
  <c r="L61" i="252"/>
  <c r="AF61" i="252"/>
  <c r="AQ61" i="252"/>
  <c r="AV61" i="252"/>
  <c r="E61" i="252"/>
  <c r="AS60" i="252"/>
  <c r="AR60" i="252"/>
  <c r="AO60" i="252"/>
  <c r="AM60" i="252"/>
  <c r="AU60" i="252"/>
  <c r="AV60" i="252"/>
  <c r="AI60" i="252"/>
  <c r="AG60" i="252"/>
  <c r="AT60" i="252"/>
  <c r="AE60" i="252"/>
  <c r="L60" i="252"/>
  <c r="AF60" i="252"/>
  <c r="AQ60" i="252"/>
  <c r="E60" i="252"/>
  <c r="AS59" i="252"/>
  <c r="AR59" i="252"/>
  <c r="AO59" i="252"/>
  <c r="AM59" i="252"/>
  <c r="AU59" i="252"/>
  <c r="AI59" i="252"/>
  <c r="AG59" i="252"/>
  <c r="AT59" i="252"/>
  <c r="AE59" i="252"/>
  <c r="L59" i="252"/>
  <c r="AF59" i="252"/>
  <c r="AQ59" i="252"/>
  <c r="AV59" i="252"/>
  <c r="E59" i="252"/>
  <c r="AS58" i="252"/>
  <c r="AR58" i="252"/>
  <c r="AO58" i="252"/>
  <c r="AM58" i="252"/>
  <c r="AU58" i="252"/>
  <c r="AI58" i="252"/>
  <c r="AG58" i="252"/>
  <c r="AT58" i="252"/>
  <c r="AV58" i="252"/>
  <c r="AE58" i="252"/>
  <c r="L58" i="252"/>
  <c r="AF58" i="252"/>
  <c r="AQ58" i="252"/>
  <c r="E58" i="252"/>
  <c r="AS57" i="252"/>
  <c r="AR57" i="252"/>
  <c r="AO57" i="252"/>
  <c r="AM57" i="252"/>
  <c r="AU57" i="252"/>
  <c r="AI57" i="252"/>
  <c r="AG57" i="252"/>
  <c r="AT57" i="252"/>
  <c r="AE57" i="252"/>
  <c r="L57" i="252"/>
  <c r="AF57" i="252"/>
  <c r="AQ57" i="252"/>
  <c r="AV57" i="252"/>
  <c r="E57" i="252"/>
  <c r="AS56" i="252"/>
  <c r="AR56" i="252"/>
  <c r="AO56" i="252"/>
  <c r="AM56" i="252"/>
  <c r="AU56" i="252"/>
  <c r="AV56" i="252"/>
  <c r="AI56" i="252"/>
  <c r="AG56" i="252"/>
  <c r="AT56" i="252"/>
  <c r="AE56" i="252"/>
  <c r="L56" i="252"/>
  <c r="AF56" i="252"/>
  <c r="AQ56" i="252"/>
  <c r="E56" i="252"/>
  <c r="AS55" i="252"/>
  <c r="AR55" i="252"/>
  <c r="AO55" i="252"/>
  <c r="AM55" i="252"/>
  <c r="AU55" i="252"/>
  <c r="AI55" i="252"/>
  <c r="AG55" i="252"/>
  <c r="AT55" i="252"/>
  <c r="AE55" i="252"/>
  <c r="L55" i="252"/>
  <c r="AF55" i="252"/>
  <c r="AQ55" i="252"/>
  <c r="AV55" i="252"/>
  <c r="E55" i="252"/>
  <c r="AS54" i="252"/>
  <c r="AR54" i="252"/>
  <c r="AO54" i="252"/>
  <c r="AM54" i="252"/>
  <c r="AU54" i="252"/>
  <c r="AI54" i="252"/>
  <c r="AG54" i="252"/>
  <c r="AT54" i="252"/>
  <c r="AE54" i="252"/>
  <c r="L54" i="252"/>
  <c r="AF54" i="252"/>
  <c r="AQ54" i="252"/>
  <c r="E54" i="252"/>
  <c r="AS53" i="252"/>
  <c r="AR53" i="252"/>
  <c r="AO53" i="252"/>
  <c r="AM53" i="252"/>
  <c r="AU53" i="252"/>
  <c r="AI53" i="252"/>
  <c r="AG53" i="252"/>
  <c r="AT53" i="252"/>
  <c r="AE53" i="252"/>
  <c r="L53" i="252"/>
  <c r="AF53" i="252"/>
  <c r="AQ53" i="252"/>
  <c r="E53" i="252"/>
  <c r="AS52" i="252"/>
  <c r="AR52" i="252"/>
  <c r="AO52" i="252"/>
  <c r="AM52" i="252"/>
  <c r="AU52" i="252"/>
  <c r="AI52" i="252"/>
  <c r="AG52" i="252"/>
  <c r="AT52" i="252"/>
  <c r="AE52" i="252"/>
  <c r="L52" i="252"/>
  <c r="AF52" i="252"/>
  <c r="AQ52" i="252"/>
  <c r="AV52" i="252"/>
  <c r="E52" i="252"/>
  <c r="AS51" i="252"/>
  <c r="AR51" i="252"/>
  <c r="AO51" i="252"/>
  <c r="AM51" i="252"/>
  <c r="AU51" i="252"/>
  <c r="AI51" i="252"/>
  <c r="AG51" i="252"/>
  <c r="AT51" i="252"/>
  <c r="AE51" i="252"/>
  <c r="L51" i="252"/>
  <c r="AF51" i="252"/>
  <c r="AQ51" i="252"/>
  <c r="AV51" i="252"/>
  <c r="E51" i="252"/>
  <c r="AS50" i="252"/>
  <c r="AR50" i="252"/>
  <c r="AO50" i="252"/>
  <c r="AM50" i="252"/>
  <c r="AU50" i="252"/>
  <c r="AI50" i="252"/>
  <c r="AG50" i="252"/>
  <c r="AT50" i="252"/>
  <c r="AE50" i="252"/>
  <c r="L50" i="252"/>
  <c r="AF50" i="252"/>
  <c r="AQ50" i="252"/>
  <c r="AV50" i="252"/>
  <c r="E50" i="252"/>
  <c r="AS49" i="252"/>
  <c r="AR49" i="252"/>
  <c r="AO49" i="252"/>
  <c r="AM49" i="252"/>
  <c r="AU49" i="252"/>
  <c r="AI49" i="252"/>
  <c r="AG49" i="252"/>
  <c r="AT49" i="252"/>
  <c r="AE49" i="252"/>
  <c r="L49" i="252"/>
  <c r="AF49" i="252"/>
  <c r="AQ49" i="252"/>
  <c r="AV49" i="252"/>
  <c r="E49" i="252"/>
  <c r="AS48" i="252"/>
  <c r="AR48" i="252"/>
  <c r="AO48" i="252"/>
  <c r="AM48" i="252"/>
  <c r="AU48" i="252"/>
  <c r="AI48" i="252"/>
  <c r="AG48" i="252"/>
  <c r="AT48" i="252"/>
  <c r="AE48" i="252"/>
  <c r="L48" i="252"/>
  <c r="AF48" i="252"/>
  <c r="AQ48" i="252"/>
  <c r="AV48" i="252"/>
  <c r="E48" i="252"/>
  <c r="AS47" i="252"/>
  <c r="AR47" i="252"/>
  <c r="AO47" i="252"/>
  <c r="AM47" i="252"/>
  <c r="AU47" i="252"/>
  <c r="AI47" i="252"/>
  <c r="AG47" i="252"/>
  <c r="AT47" i="252"/>
  <c r="AE47" i="252"/>
  <c r="L47" i="252"/>
  <c r="E47" i="252"/>
  <c r="AS46" i="252"/>
  <c r="AR46" i="252"/>
  <c r="AO46" i="252"/>
  <c r="AM46" i="252"/>
  <c r="AU46" i="252"/>
  <c r="AI46" i="252"/>
  <c r="AG46" i="252"/>
  <c r="AT46" i="252"/>
  <c r="AE46" i="252"/>
  <c r="L46" i="252"/>
  <c r="AF46" i="252"/>
  <c r="AQ46" i="252"/>
  <c r="AV46" i="252"/>
  <c r="E46" i="252"/>
  <c r="AS45" i="252"/>
  <c r="AR45" i="252"/>
  <c r="AO45" i="252"/>
  <c r="AM45" i="252"/>
  <c r="AU45" i="252"/>
  <c r="AI45" i="252"/>
  <c r="AG45" i="252"/>
  <c r="AT45" i="252"/>
  <c r="AE45" i="252"/>
  <c r="L45" i="252"/>
  <c r="I45" i="252"/>
  <c r="E45" i="252"/>
  <c r="AS44" i="252"/>
  <c r="AR44" i="252"/>
  <c r="AO44" i="252"/>
  <c r="AM44" i="252"/>
  <c r="AU44" i="252"/>
  <c r="AI44" i="252"/>
  <c r="AG44" i="252"/>
  <c r="AT44" i="252"/>
  <c r="AE44" i="252"/>
  <c r="L44" i="252"/>
  <c r="E44" i="252"/>
  <c r="AS43" i="252"/>
  <c r="AR43" i="252"/>
  <c r="AO43" i="252"/>
  <c r="AM43" i="252"/>
  <c r="AU43" i="252"/>
  <c r="AI43" i="252"/>
  <c r="AG43" i="252"/>
  <c r="AT43" i="252"/>
  <c r="AE43" i="252"/>
  <c r="L43" i="252"/>
  <c r="AF43" i="252"/>
  <c r="AQ43" i="252"/>
  <c r="AV43" i="252"/>
  <c r="E43" i="252"/>
  <c r="AS42" i="252"/>
  <c r="AR42" i="252"/>
  <c r="AO42" i="252"/>
  <c r="AM42" i="252"/>
  <c r="AU42" i="252"/>
  <c r="AI42" i="252"/>
  <c r="AG42" i="252"/>
  <c r="AT42" i="252"/>
  <c r="AE42" i="252"/>
  <c r="L42" i="252"/>
  <c r="E42" i="252"/>
  <c r="AS40" i="252"/>
  <c r="AR40" i="252"/>
  <c r="AO40" i="252"/>
  <c r="AM40" i="252"/>
  <c r="AU40" i="252"/>
  <c r="AI40" i="252"/>
  <c r="AG40" i="252"/>
  <c r="AT40" i="252"/>
  <c r="AE40" i="252"/>
  <c r="L40" i="252"/>
  <c r="AF40" i="252"/>
  <c r="AQ40" i="252"/>
  <c r="AV40" i="252"/>
  <c r="E40" i="252"/>
  <c r="AS39" i="252"/>
  <c r="AR39" i="252"/>
  <c r="AO39" i="252"/>
  <c r="AM39" i="252"/>
  <c r="AU39" i="252"/>
  <c r="AI39" i="252"/>
  <c r="AG39" i="252"/>
  <c r="AT39" i="252"/>
  <c r="AE39" i="252"/>
  <c r="L39" i="252"/>
  <c r="AF39" i="252"/>
  <c r="AQ39" i="252"/>
  <c r="E39" i="252"/>
  <c r="AS38" i="252"/>
  <c r="AR38" i="252"/>
  <c r="AO38" i="252"/>
  <c r="AM38" i="252"/>
  <c r="AU38" i="252"/>
  <c r="AI38" i="252"/>
  <c r="AG38" i="252"/>
  <c r="AT38" i="252"/>
  <c r="AE38" i="252"/>
  <c r="L38" i="252"/>
  <c r="AF38" i="252"/>
  <c r="AQ38" i="252"/>
  <c r="AV38" i="252"/>
  <c r="E38" i="252"/>
  <c r="AS37" i="252"/>
  <c r="AR37" i="252"/>
  <c r="AO37" i="252"/>
  <c r="AM37" i="252"/>
  <c r="AU37" i="252"/>
  <c r="AI37" i="252"/>
  <c r="AG37" i="252"/>
  <c r="AT37" i="252"/>
  <c r="AE37" i="252"/>
  <c r="L37" i="252"/>
  <c r="AF37" i="252"/>
  <c r="AQ37" i="252"/>
  <c r="AV37" i="252"/>
  <c r="E37" i="252"/>
  <c r="AS36" i="252"/>
  <c r="AR36" i="252"/>
  <c r="AO36" i="252"/>
  <c r="AM36" i="252"/>
  <c r="AU36" i="252"/>
  <c r="AI36" i="252"/>
  <c r="AG36" i="252"/>
  <c r="AT36" i="252"/>
  <c r="AV36" i="252"/>
  <c r="AE36" i="252"/>
  <c r="L36" i="252"/>
  <c r="AF36" i="252"/>
  <c r="AQ36" i="252"/>
  <c r="E36" i="252"/>
  <c r="AS35" i="252"/>
  <c r="AR35" i="252"/>
  <c r="AO35" i="252"/>
  <c r="AM35" i="252"/>
  <c r="AU35" i="252"/>
  <c r="AI35" i="252"/>
  <c r="AG35" i="252"/>
  <c r="AT35" i="252"/>
  <c r="AE35" i="252"/>
  <c r="L35" i="252"/>
  <c r="AF35" i="252"/>
  <c r="AQ35" i="252"/>
  <c r="AV35" i="252"/>
  <c r="E35" i="252"/>
  <c r="AS34" i="252"/>
  <c r="AR34" i="252"/>
  <c r="AO34" i="252"/>
  <c r="AM34" i="252"/>
  <c r="AU34" i="252"/>
  <c r="AI34" i="252"/>
  <c r="AG34" i="252"/>
  <c r="AT34" i="252"/>
  <c r="AE34" i="252"/>
  <c r="L34" i="252"/>
  <c r="AF34" i="252"/>
  <c r="AQ34" i="252"/>
  <c r="AV34" i="252"/>
  <c r="E34" i="252"/>
  <c r="AS33" i="252"/>
  <c r="AR33" i="252"/>
  <c r="AO33" i="252"/>
  <c r="AM33" i="252"/>
  <c r="AU33" i="252"/>
  <c r="AI33" i="252"/>
  <c r="AG33" i="252"/>
  <c r="AT33" i="252"/>
  <c r="AE33" i="252"/>
  <c r="L33" i="252"/>
  <c r="AF33" i="252"/>
  <c r="AQ33" i="252"/>
  <c r="AV33" i="252"/>
  <c r="E33" i="252"/>
  <c r="AS32" i="252"/>
  <c r="AR32" i="252"/>
  <c r="AO32" i="252"/>
  <c r="AM32" i="252"/>
  <c r="AU32" i="252"/>
  <c r="AI32" i="252"/>
  <c r="AG32" i="252"/>
  <c r="AT32" i="252"/>
  <c r="AE32" i="252"/>
  <c r="L32" i="252"/>
  <c r="AF32" i="252"/>
  <c r="AQ32" i="252"/>
  <c r="E32" i="252"/>
  <c r="AS31" i="252"/>
  <c r="AR31" i="252"/>
  <c r="AM31" i="252"/>
  <c r="AU31" i="252"/>
  <c r="AI31" i="252"/>
  <c r="AG31" i="252"/>
  <c r="AT31" i="252"/>
  <c r="AE31" i="252"/>
  <c r="L31" i="252"/>
  <c r="AF31" i="252"/>
  <c r="AQ31" i="252"/>
  <c r="E31" i="252"/>
  <c r="AS30" i="252"/>
  <c r="AR30" i="252"/>
  <c r="AM30" i="252"/>
  <c r="AU30" i="252"/>
  <c r="AI30" i="252"/>
  <c r="AG30" i="252"/>
  <c r="AT30" i="252"/>
  <c r="AE30" i="252"/>
  <c r="L30" i="252"/>
  <c r="AF30" i="252"/>
  <c r="AQ30" i="252"/>
  <c r="AV30" i="252"/>
  <c r="E30" i="252"/>
  <c r="AS29" i="252"/>
  <c r="AR29" i="252"/>
  <c r="AM29" i="252"/>
  <c r="AU29" i="252"/>
  <c r="AI29" i="252"/>
  <c r="AG29" i="252"/>
  <c r="AT29" i="252"/>
  <c r="AE29" i="252"/>
  <c r="L29" i="252"/>
  <c r="AF29" i="252"/>
  <c r="AQ29" i="252"/>
  <c r="AV29" i="252"/>
  <c r="E29" i="252"/>
  <c r="AS28" i="252"/>
  <c r="AR28" i="252"/>
  <c r="AO28" i="252"/>
  <c r="AM28" i="252"/>
  <c r="AU28" i="252"/>
  <c r="AI28" i="252"/>
  <c r="AG28" i="252"/>
  <c r="AT28" i="252"/>
  <c r="AV28" i="252"/>
  <c r="AE28" i="252"/>
  <c r="L28" i="252"/>
  <c r="AF28" i="252"/>
  <c r="AQ28" i="252"/>
  <c r="E28" i="252"/>
  <c r="AS27" i="252"/>
  <c r="AR27" i="252"/>
  <c r="AO27" i="252"/>
  <c r="AM27" i="252"/>
  <c r="AU27" i="252"/>
  <c r="AI27" i="252"/>
  <c r="AG27" i="252"/>
  <c r="AT27" i="252"/>
  <c r="AE27" i="252"/>
  <c r="L27" i="252"/>
  <c r="AF27" i="252"/>
  <c r="AQ27" i="252"/>
  <c r="AV27" i="252"/>
  <c r="E27" i="252"/>
  <c r="AO17" i="252"/>
  <c r="AS15" i="252"/>
  <c r="AR15" i="252"/>
  <c r="AO15" i="252"/>
  <c r="AM15" i="252"/>
  <c r="AU15" i="252"/>
  <c r="AI15" i="252"/>
  <c r="AG15" i="252"/>
  <c r="AT15" i="252"/>
  <c r="AE15" i="252"/>
  <c r="L15" i="252"/>
  <c r="I15" i="252"/>
  <c r="AF15" i="252"/>
  <c r="AQ15" i="252"/>
  <c r="AV15" i="252"/>
  <c r="AS14" i="252"/>
  <c r="AR14" i="252"/>
  <c r="AO14" i="252"/>
  <c r="AM14" i="252"/>
  <c r="AU14" i="252"/>
  <c r="AI14" i="252"/>
  <c r="AG14" i="252"/>
  <c r="AT14" i="252"/>
  <c r="AE14" i="252"/>
  <c r="L14" i="252"/>
  <c r="AF14" i="252"/>
  <c r="AQ14" i="252"/>
  <c r="G7" i="249"/>
  <c r="H7" i="249"/>
  <c r="I7" i="249"/>
  <c r="J7" i="249"/>
  <c r="K7" i="249"/>
  <c r="L7" i="249"/>
  <c r="M7" i="249"/>
  <c r="N7" i="249"/>
  <c r="O7" i="249"/>
  <c r="P7" i="249"/>
  <c r="R7" i="249"/>
  <c r="S7" i="249"/>
  <c r="T7" i="249"/>
  <c r="U7" i="249"/>
  <c r="V7" i="249"/>
  <c r="W7" i="249"/>
  <c r="X7" i="249"/>
  <c r="Y7" i="249"/>
  <c r="Z7" i="249"/>
  <c r="AA7" i="249"/>
  <c r="AB7" i="249"/>
  <c r="AC7" i="249"/>
  <c r="AD7" i="249"/>
  <c r="AE7" i="249"/>
  <c r="AF7" i="249"/>
  <c r="AG7" i="249"/>
  <c r="AH7" i="249"/>
  <c r="AI7" i="249"/>
  <c r="AJ7" i="249"/>
  <c r="AK7" i="249"/>
  <c r="AL7" i="249"/>
  <c r="AM7" i="249"/>
  <c r="AN7" i="249"/>
  <c r="AO7" i="249"/>
  <c r="AP7" i="249"/>
  <c r="AQ7" i="249"/>
  <c r="AR7" i="249"/>
  <c r="G8" i="249"/>
  <c r="H8" i="249"/>
  <c r="I8" i="249"/>
  <c r="J8" i="249"/>
  <c r="K8" i="249"/>
  <c r="L8" i="249"/>
  <c r="M8" i="249"/>
  <c r="N8" i="249"/>
  <c r="O8" i="249"/>
  <c r="P8" i="249"/>
  <c r="R8" i="249"/>
  <c r="S8" i="249"/>
  <c r="T8" i="249"/>
  <c r="U8" i="249"/>
  <c r="V8" i="249"/>
  <c r="W8" i="249"/>
  <c r="X8" i="249"/>
  <c r="Y8" i="249"/>
  <c r="Z8" i="249"/>
  <c r="AA8" i="249"/>
  <c r="AB8" i="249"/>
  <c r="AC8" i="249"/>
  <c r="AD8" i="249"/>
  <c r="AE8" i="249"/>
  <c r="AF8" i="249"/>
  <c r="AG8" i="249"/>
  <c r="AH8" i="249"/>
  <c r="AI8" i="249"/>
  <c r="AJ8" i="249"/>
  <c r="AK8" i="249"/>
  <c r="AL8" i="249"/>
  <c r="AM8" i="249"/>
  <c r="AN8" i="249"/>
  <c r="AO8" i="249"/>
  <c r="AP8" i="249"/>
  <c r="AQ8" i="249"/>
  <c r="AR8" i="249"/>
  <c r="E9" i="249"/>
  <c r="F9" i="249"/>
  <c r="Q9" i="249"/>
  <c r="AS9" i="249"/>
  <c r="E10" i="249"/>
  <c r="F10" i="249"/>
  <c r="Q10" i="249"/>
  <c r="AS10" i="249"/>
  <c r="E11" i="249"/>
  <c r="F11" i="249"/>
  <c r="Q11" i="249"/>
  <c r="AS11" i="249"/>
  <c r="E12" i="249"/>
  <c r="F12" i="249"/>
  <c r="Q12" i="249"/>
  <c r="AS12" i="249"/>
  <c r="J12" i="249"/>
  <c r="J48" i="249"/>
  <c r="AT12" i="249"/>
  <c r="E13" i="249"/>
  <c r="F13" i="249"/>
  <c r="Q13" i="249"/>
  <c r="AS13" i="249"/>
  <c r="E14" i="249"/>
  <c r="F14" i="249"/>
  <c r="Q14" i="249"/>
  <c r="AS14" i="249"/>
  <c r="L14" i="249"/>
  <c r="L48" i="249"/>
  <c r="E15" i="249"/>
  <c r="F15" i="249"/>
  <c r="F7" i="249"/>
  <c r="Q15" i="249"/>
  <c r="AS15" i="249"/>
  <c r="E16" i="249"/>
  <c r="F16" i="249"/>
  <c r="Q16" i="249"/>
  <c r="AS16" i="249"/>
  <c r="N16" i="249"/>
  <c r="E17" i="249"/>
  <c r="F17" i="249"/>
  <c r="Q17" i="249"/>
  <c r="AS17" i="249"/>
  <c r="E18" i="249"/>
  <c r="F18" i="249"/>
  <c r="Q18" i="249"/>
  <c r="AS18" i="249"/>
  <c r="P18" i="249"/>
  <c r="G19" i="249"/>
  <c r="H19" i="249"/>
  <c r="E19" i="249"/>
  <c r="I19" i="249"/>
  <c r="J19" i="249"/>
  <c r="K19" i="249"/>
  <c r="L19" i="249"/>
  <c r="M19" i="249"/>
  <c r="N19" i="249"/>
  <c r="O19" i="249"/>
  <c r="P19" i="249"/>
  <c r="R19" i="249"/>
  <c r="S19" i="249"/>
  <c r="T19" i="249"/>
  <c r="U19" i="249"/>
  <c r="V19" i="249"/>
  <c r="W19" i="249"/>
  <c r="X19" i="249"/>
  <c r="Y19" i="249"/>
  <c r="Z19" i="249"/>
  <c r="AA19" i="249"/>
  <c r="AB19" i="249"/>
  <c r="AC19" i="249"/>
  <c r="AD19" i="249"/>
  <c r="AE19" i="249"/>
  <c r="AF19" i="249"/>
  <c r="AG19" i="249"/>
  <c r="AH19" i="249"/>
  <c r="AI19" i="249"/>
  <c r="AJ19" i="249"/>
  <c r="AK19" i="249"/>
  <c r="AL19" i="249"/>
  <c r="AM19" i="249"/>
  <c r="AN19" i="249"/>
  <c r="AO19" i="249"/>
  <c r="AP19" i="249"/>
  <c r="AQ19" i="249"/>
  <c r="AR19" i="249"/>
  <c r="E20" i="249"/>
  <c r="F20" i="249"/>
  <c r="Q20" i="249"/>
  <c r="AS20" i="249"/>
  <c r="R20" i="249"/>
  <c r="E21" i="249"/>
  <c r="F21" i="249"/>
  <c r="Q21" i="249"/>
  <c r="AS21" i="249"/>
  <c r="S21" i="249"/>
  <c r="S48" i="249"/>
  <c r="AT21" i="249"/>
  <c r="E22" i="249"/>
  <c r="F22" i="249"/>
  <c r="Q22" i="249"/>
  <c r="AS22" i="249"/>
  <c r="T22" i="249"/>
  <c r="T48" i="249"/>
  <c r="AT22" i="249"/>
  <c r="E23" i="249"/>
  <c r="F23" i="249"/>
  <c r="Q23" i="249"/>
  <c r="AS23" i="249"/>
  <c r="U23" i="249"/>
  <c r="U48" i="249"/>
  <c r="E24" i="249"/>
  <c r="F24" i="249"/>
  <c r="Q24" i="249"/>
  <c r="AS24" i="249"/>
  <c r="E25" i="249"/>
  <c r="F25" i="249"/>
  <c r="Q25" i="249"/>
  <c r="AS25" i="249"/>
  <c r="W25" i="249"/>
  <c r="W48" i="249"/>
  <c r="E26" i="249"/>
  <c r="F26" i="249"/>
  <c r="Q26" i="249"/>
  <c r="AS26" i="249"/>
  <c r="E27" i="249"/>
  <c r="F27" i="249"/>
  <c r="Q27" i="249"/>
  <c r="AS27" i="249"/>
  <c r="Y27" i="249"/>
  <c r="E28" i="249"/>
  <c r="F28" i="249"/>
  <c r="Q28" i="249"/>
  <c r="AS28" i="249"/>
  <c r="E29" i="249"/>
  <c r="F29" i="249"/>
  <c r="Q29" i="249"/>
  <c r="AS29" i="249"/>
  <c r="AA29" i="249"/>
  <c r="E30" i="249"/>
  <c r="F30" i="249"/>
  <c r="Q30" i="249"/>
  <c r="AS30" i="249"/>
  <c r="E31" i="249"/>
  <c r="F31" i="249"/>
  <c r="Q31" i="249"/>
  <c r="AS31" i="249"/>
  <c r="AC31" i="249"/>
  <c r="E32" i="249"/>
  <c r="F32" i="249"/>
  <c r="Q32" i="249"/>
  <c r="AS32" i="249"/>
  <c r="E33" i="249"/>
  <c r="F33" i="249"/>
  <c r="Q33" i="249"/>
  <c r="AS33" i="249"/>
  <c r="AE33" i="249"/>
  <c r="E34" i="249"/>
  <c r="F34" i="249"/>
  <c r="Q34" i="249"/>
  <c r="AS34" i="249"/>
  <c r="E35" i="249"/>
  <c r="F35" i="249"/>
  <c r="Q35" i="249"/>
  <c r="AS35" i="249"/>
  <c r="AG35" i="249"/>
  <c r="E36" i="249"/>
  <c r="F36" i="249"/>
  <c r="Q36" i="249"/>
  <c r="AS36" i="249"/>
  <c r="E37" i="249"/>
  <c r="F37" i="249"/>
  <c r="Q37" i="249"/>
  <c r="AS37" i="249"/>
  <c r="AI37" i="249"/>
  <c r="E38" i="249"/>
  <c r="F38" i="249"/>
  <c r="Q38" i="249"/>
  <c r="AS38" i="249"/>
  <c r="E39" i="249"/>
  <c r="F39" i="249"/>
  <c r="Q39" i="249"/>
  <c r="AS39" i="249"/>
  <c r="AK39" i="249"/>
  <c r="E40" i="249"/>
  <c r="F40" i="249"/>
  <c r="Q40" i="249"/>
  <c r="AS40" i="249"/>
  <c r="E41" i="249"/>
  <c r="F41" i="249"/>
  <c r="Q41" i="249"/>
  <c r="AS41" i="249"/>
  <c r="AM41" i="249"/>
  <c r="E42" i="249"/>
  <c r="F42" i="249"/>
  <c r="Q42" i="249"/>
  <c r="AS42" i="249"/>
  <c r="AN42" i="249"/>
  <c r="E43" i="249"/>
  <c r="F43" i="249"/>
  <c r="Q43" i="249"/>
  <c r="AS43" i="249"/>
  <c r="AO43" i="249"/>
  <c r="E44" i="249"/>
  <c r="F44" i="249"/>
  <c r="Q44" i="249"/>
  <c r="AS44" i="249"/>
  <c r="E45" i="249"/>
  <c r="F45" i="249"/>
  <c r="Q45" i="249"/>
  <c r="AS45" i="249"/>
  <c r="AQ45" i="249"/>
  <c r="E46" i="249"/>
  <c r="F46" i="249"/>
  <c r="Q46" i="249"/>
  <c r="AS46" i="249"/>
  <c r="AR46" i="249"/>
  <c r="G47" i="249"/>
  <c r="F47" i="249"/>
  <c r="H47" i="249"/>
  <c r="I47" i="249"/>
  <c r="J47" i="249"/>
  <c r="K47" i="249"/>
  <c r="L47" i="249"/>
  <c r="M47" i="249"/>
  <c r="N47" i="249"/>
  <c r="O47" i="249"/>
  <c r="P47" i="249"/>
  <c r="P48" i="249"/>
  <c r="AT18" i="249"/>
  <c r="R47" i="249"/>
  <c r="S47" i="249"/>
  <c r="T47" i="249"/>
  <c r="U47" i="249"/>
  <c r="AT23" i="249"/>
  <c r="V47" i="249"/>
  <c r="W47" i="249"/>
  <c r="AT25" i="249"/>
  <c r="X47" i="249"/>
  <c r="Y47" i="249"/>
  <c r="Y48" i="249"/>
  <c r="AT27" i="249"/>
  <c r="Z47" i="249"/>
  <c r="Z48" i="249"/>
  <c r="AT28" i="249"/>
  <c r="AA47" i="249"/>
  <c r="AA48" i="249"/>
  <c r="AT29" i="249"/>
  <c r="AB47" i="249"/>
  <c r="AC47" i="249"/>
  <c r="AC48" i="249"/>
  <c r="AT31" i="249"/>
  <c r="AD47" i="249"/>
  <c r="AE47" i="249"/>
  <c r="AF47" i="249"/>
  <c r="AG47" i="249"/>
  <c r="AH47" i="249"/>
  <c r="AH48" i="249"/>
  <c r="AT36" i="249"/>
  <c r="AI47" i="249"/>
  <c r="AI48" i="249"/>
  <c r="AT37" i="249"/>
  <c r="AJ47" i="249"/>
  <c r="AK47" i="249"/>
  <c r="AK48" i="249"/>
  <c r="AT39" i="249"/>
  <c r="AL47" i="249"/>
  <c r="AM47" i="249"/>
  <c r="AN47" i="249"/>
  <c r="AO47" i="249"/>
  <c r="AP47" i="249"/>
  <c r="AP48" i="249"/>
  <c r="AT44" i="249"/>
  <c r="AQ47" i="249"/>
  <c r="AQ48" i="249"/>
  <c r="AT45" i="249"/>
  <c r="AR47" i="249"/>
  <c r="AR48" i="249"/>
  <c r="AT46" i="249"/>
  <c r="G82" i="253"/>
  <c r="H82" i="253"/>
  <c r="I82" i="253"/>
  <c r="J82" i="253"/>
  <c r="K82" i="253"/>
  <c r="L82" i="253"/>
  <c r="M82" i="253"/>
  <c r="N82" i="253"/>
  <c r="O82" i="253"/>
  <c r="P82" i="253"/>
  <c r="R82" i="253"/>
  <c r="S82" i="253"/>
  <c r="T82" i="253"/>
  <c r="U82" i="253"/>
  <c r="V82" i="253"/>
  <c r="W82" i="253"/>
  <c r="X82" i="253"/>
  <c r="Y82" i="253"/>
  <c r="Z82" i="253"/>
  <c r="AA82" i="253"/>
  <c r="AB82" i="253"/>
  <c r="AC82" i="253"/>
  <c r="AD82" i="253"/>
  <c r="AE82" i="253"/>
  <c r="AF82" i="253"/>
  <c r="AG82" i="253"/>
  <c r="AH82" i="253"/>
  <c r="AI82" i="253"/>
  <c r="AJ82" i="253"/>
  <c r="AK82" i="253"/>
  <c r="AL82" i="253"/>
  <c r="AM82" i="253"/>
  <c r="AN82" i="253"/>
  <c r="G81" i="253"/>
  <c r="F81" i="253"/>
  <c r="H81" i="253"/>
  <c r="I81" i="253"/>
  <c r="J81" i="253"/>
  <c r="K81" i="253"/>
  <c r="L81" i="253"/>
  <c r="M81" i="253"/>
  <c r="N81" i="253"/>
  <c r="O81" i="253"/>
  <c r="P81" i="253"/>
  <c r="R81" i="253"/>
  <c r="S81" i="253"/>
  <c r="T81" i="253"/>
  <c r="U81" i="253"/>
  <c r="V81" i="253"/>
  <c r="W81" i="253"/>
  <c r="X81" i="253"/>
  <c r="Y81" i="253"/>
  <c r="Z81" i="253"/>
  <c r="AA81" i="253"/>
  <c r="AB81" i="253"/>
  <c r="AC81" i="253"/>
  <c r="AD81" i="253"/>
  <c r="AE81" i="253"/>
  <c r="AF81" i="253"/>
  <c r="AG81" i="253"/>
  <c r="AH81" i="253"/>
  <c r="AI81" i="253"/>
  <c r="AJ81" i="253"/>
  <c r="AK81" i="253"/>
  <c r="AL81" i="253"/>
  <c r="AM81" i="253"/>
  <c r="AN81" i="253"/>
  <c r="G80" i="253"/>
  <c r="H80" i="253"/>
  <c r="I80" i="253"/>
  <c r="J80" i="253"/>
  <c r="K80" i="253"/>
  <c r="L80" i="253"/>
  <c r="M80" i="253"/>
  <c r="N80" i="253"/>
  <c r="O80" i="253"/>
  <c r="P80" i="253"/>
  <c r="R80" i="253"/>
  <c r="S80" i="253"/>
  <c r="T80" i="253"/>
  <c r="U80" i="253"/>
  <c r="V80" i="253"/>
  <c r="W80" i="253"/>
  <c r="X80" i="253"/>
  <c r="Y80" i="253"/>
  <c r="Z80" i="253"/>
  <c r="AA80" i="253"/>
  <c r="AB80" i="253"/>
  <c r="AC80" i="253"/>
  <c r="AD80" i="253"/>
  <c r="AE80" i="253"/>
  <c r="AF80" i="253"/>
  <c r="AG80" i="253"/>
  <c r="AH80" i="253"/>
  <c r="AI80" i="253"/>
  <c r="AJ80" i="253"/>
  <c r="AK80" i="253"/>
  <c r="AL80" i="253"/>
  <c r="AM80" i="253"/>
  <c r="AN80" i="253"/>
  <c r="G79" i="253"/>
  <c r="H79" i="253"/>
  <c r="I79" i="253"/>
  <c r="J79" i="253"/>
  <c r="K79" i="253"/>
  <c r="L79" i="253"/>
  <c r="M79" i="253"/>
  <c r="N79" i="253"/>
  <c r="O79" i="253"/>
  <c r="P79" i="253"/>
  <c r="R79" i="253"/>
  <c r="S79" i="253"/>
  <c r="T79" i="253"/>
  <c r="U79" i="253"/>
  <c r="V79" i="253"/>
  <c r="W79" i="253"/>
  <c r="X79" i="253"/>
  <c r="Y79" i="253"/>
  <c r="Z79" i="253"/>
  <c r="AA79" i="253"/>
  <c r="AB79" i="253"/>
  <c r="AC79" i="253"/>
  <c r="AD79" i="253"/>
  <c r="AE79" i="253"/>
  <c r="AF79" i="253"/>
  <c r="AG79" i="253"/>
  <c r="AH79" i="253"/>
  <c r="AI79" i="253"/>
  <c r="AJ79" i="253"/>
  <c r="AK79" i="253"/>
  <c r="AL79" i="253"/>
  <c r="AM79" i="253"/>
  <c r="AN79" i="253"/>
  <c r="G78" i="253"/>
  <c r="H78" i="253"/>
  <c r="J78" i="253"/>
  <c r="K78" i="253"/>
  <c r="L78" i="253"/>
  <c r="M78" i="253"/>
  <c r="N78" i="253"/>
  <c r="O78" i="253"/>
  <c r="P78" i="253"/>
  <c r="R78" i="253"/>
  <c r="S78" i="253"/>
  <c r="T78" i="253"/>
  <c r="U78" i="253"/>
  <c r="V78" i="253"/>
  <c r="W78" i="253"/>
  <c r="X78" i="253"/>
  <c r="Y78" i="253"/>
  <c r="Z78" i="253"/>
  <c r="AA78" i="253"/>
  <c r="AB78" i="253"/>
  <c r="AC78" i="253"/>
  <c r="AD78" i="253"/>
  <c r="AE78" i="253"/>
  <c r="AF78" i="253"/>
  <c r="AG78" i="253"/>
  <c r="AH78" i="253"/>
  <c r="AI78" i="253"/>
  <c r="AJ78" i="253"/>
  <c r="AK78" i="253"/>
  <c r="AL78" i="253"/>
  <c r="AM78" i="253"/>
  <c r="AN78" i="253"/>
  <c r="G77" i="253"/>
  <c r="F77" i="253"/>
  <c r="H77" i="253"/>
  <c r="I77" i="253"/>
  <c r="J77" i="253"/>
  <c r="K77" i="253"/>
  <c r="L77" i="253"/>
  <c r="M77" i="253"/>
  <c r="N77" i="253"/>
  <c r="O77" i="253"/>
  <c r="P77" i="253"/>
  <c r="R77" i="253"/>
  <c r="S77" i="253"/>
  <c r="T77" i="253"/>
  <c r="U77" i="253"/>
  <c r="V77" i="253"/>
  <c r="W77" i="253"/>
  <c r="X77" i="253"/>
  <c r="Y77" i="253"/>
  <c r="AA77" i="253"/>
  <c r="AB77" i="253"/>
  <c r="AC77" i="253"/>
  <c r="AD77" i="253"/>
  <c r="AE77" i="253"/>
  <c r="AF77" i="253"/>
  <c r="AG77" i="253"/>
  <c r="AH77" i="253"/>
  <c r="AI77" i="253"/>
  <c r="AJ77" i="253"/>
  <c r="AK77" i="253"/>
  <c r="AL77" i="253"/>
  <c r="AM77" i="253"/>
  <c r="AN77" i="253"/>
  <c r="G76" i="253"/>
  <c r="H76" i="253"/>
  <c r="I76" i="253"/>
  <c r="J76" i="253"/>
  <c r="K76" i="253"/>
  <c r="L76" i="253"/>
  <c r="M76" i="253"/>
  <c r="N76" i="253"/>
  <c r="O76" i="253"/>
  <c r="P76" i="253"/>
  <c r="R76" i="253"/>
  <c r="S76" i="253"/>
  <c r="T76" i="253"/>
  <c r="U76" i="253"/>
  <c r="V76" i="253"/>
  <c r="W76" i="253"/>
  <c r="X76" i="253"/>
  <c r="Y76" i="253"/>
  <c r="Z76" i="253"/>
  <c r="AA76" i="253"/>
  <c r="AB76" i="253"/>
  <c r="AC76" i="253"/>
  <c r="AD76" i="253"/>
  <c r="AE76" i="253"/>
  <c r="AF76" i="253"/>
  <c r="AG76" i="253"/>
  <c r="AH76" i="253"/>
  <c r="AI76" i="253"/>
  <c r="AJ76" i="253"/>
  <c r="AK76" i="253"/>
  <c r="AL76" i="253"/>
  <c r="AM76" i="253"/>
  <c r="AN76" i="253"/>
  <c r="G75" i="253"/>
  <c r="H75" i="253"/>
  <c r="I75" i="253"/>
  <c r="J75" i="253"/>
  <c r="K75" i="253"/>
  <c r="L75" i="253"/>
  <c r="M75" i="253"/>
  <c r="N75" i="253"/>
  <c r="O75" i="253"/>
  <c r="P75" i="253"/>
  <c r="R75" i="253"/>
  <c r="S75" i="253"/>
  <c r="T75" i="253"/>
  <c r="U75" i="253"/>
  <c r="V75" i="253"/>
  <c r="W75" i="253"/>
  <c r="X75" i="253"/>
  <c r="Y75" i="253"/>
  <c r="Z75" i="253"/>
  <c r="AA75" i="253"/>
  <c r="AB75" i="253"/>
  <c r="AC75" i="253"/>
  <c r="AD75" i="253"/>
  <c r="AE75" i="253"/>
  <c r="AF75" i="253"/>
  <c r="AG75" i="253"/>
  <c r="AH75" i="253"/>
  <c r="AI75" i="253"/>
  <c r="AJ75" i="253"/>
  <c r="AK75" i="253"/>
  <c r="AL75" i="253"/>
  <c r="AM75" i="253"/>
  <c r="AN75" i="253"/>
  <c r="G74" i="253"/>
  <c r="H74" i="253"/>
  <c r="I74" i="253"/>
  <c r="J74" i="253"/>
  <c r="K74" i="253"/>
  <c r="L74" i="253"/>
  <c r="M74" i="253"/>
  <c r="N74" i="253"/>
  <c r="O74" i="253"/>
  <c r="P74" i="253"/>
  <c r="R74" i="253"/>
  <c r="S74" i="253"/>
  <c r="T74" i="253"/>
  <c r="U74" i="253"/>
  <c r="V74" i="253"/>
  <c r="W74" i="253"/>
  <c r="X74" i="253"/>
  <c r="Y74" i="253"/>
  <c r="Z74" i="253"/>
  <c r="AA74" i="253"/>
  <c r="AB74" i="253"/>
  <c r="AC74" i="253"/>
  <c r="AD74" i="253"/>
  <c r="AE74" i="253"/>
  <c r="AF74" i="253"/>
  <c r="AG74" i="253"/>
  <c r="AH74" i="253"/>
  <c r="AI74" i="253"/>
  <c r="AJ74" i="253"/>
  <c r="AK74" i="253"/>
  <c r="AL74" i="253"/>
  <c r="AM74" i="253"/>
  <c r="AN74" i="253"/>
  <c r="G73" i="253"/>
  <c r="H73" i="253"/>
  <c r="I73" i="253"/>
  <c r="J73" i="253"/>
  <c r="K73" i="253"/>
  <c r="L73" i="253"/>
  <c r="M73" i="253"/>
  <c r="N73" i="253"/>
  <c r="O73" i="253"/>
  <c r="P73" i="253"/>
  <c r="R73" i="253"/>
  <c r="S73" i="253"/>
  <c r="T73" i="253"/>
  <c r="U73" i="253"/>
  <c r="V73" i="253"/>
  <c r="W73" i="253"/>
  <c r="X73" i="253"/>
  <c r="Y73" i="253"/>
  <c r="Z73" i="253"/>
  <c r="AA73" i="253"/>
  <c r="AB73" i="253"/>
  <c r="AC73" i="253"/>
  <c r="AE73" i="253"/>
  <c r="AF73" i="253"/>
  <c r="AG73" i="253"/>
  <c r="AH73" i="253"/>
  <c r="AI73" i="253"/>
  <c r="AJ73" i="253"/>
  <c r="AK73" i="253"/>
  <c r="AL73" i="253"/>
  <c r="AM73" i="253"/>
  <c r="AN73" i="253"/>
  <c r="G72" i="253"/>
  <c r="H72" i="253"/>
  <c r="I72" i="253"/>
  <c r="J72" i="253"/>
  <c r="K72" i="253"/>
  <c r="L72" i="253"/>
  <c r="M72" i="253"/>
  <c r="N72" i="253"/>
  <c r="O72" i="253"/>
  <c r="P72" i="253"/>
  <c r="R72" i="253"/>
  <c r="S72" i="253"/>
  <c r="T72" i="253"/>
  <c r="U72" i="253"/>
  <c r="V72" i="253"/>
  <c r="W72" i="253"/>
  <c r="X72" i="253"/>
  <c r="Y72" i="253"/>
  <c r="AA72" i="253"/>
  <c r="AB72" i="253"/>
  <c r="AC72" i="253"/>
  <c r="AD72" i="253"/>
  <c r="AE72" i="253"/>
  <c r="AF72" i="253"/>
  <c r="AG72" i="253"/>
  <c r="AH72" i="253"/>
  <c r="AI72" i="253"/>
  <c r="AJ72" i="253"/>
  <c r="AK72" i="253"/>
  <c r="AL72" i="253"/>
  <c r="AM72" i="253"/>
  <c r="AN72" i="253"/>
  <c r="G71" i="253"/>
  <c r="F71" i="253"/>
  <c r="H71" i="253"/>
  <c r="I71" i="253"/>
  <c r="J71" i="253"/>
  <c r="K71" i="253"/>
  <c r="L71" i="253"/>
  <c r="M71" i="253"/>
  <c r="N71" i="253"/>
  <c r="O71" i="253"/>
  <c r="R71" i="253"/>
  <c r="S71" i="253"/>
  <c r="T71" i="253"/>
  <c r="U71" i="253"/>
  <c r="V71" i="253"/>
  <c r="W71" i="253"/>
  <c r="X71" i="253"/>
  <c r="Y71" i="253"/>
  <c r="AA71" i="253"/>
  <c r="AB71" i="253"/>
  <c r="AC71" i="253"/>
  <c r="AD71" i="253"/>
  <c r="AE71" i="253"/>
  <c r="AF71" i="253"/>
  <c r="AG71" i="253"/>
  <c r="AH71" i="253"/>
  <c r="AI71" i="253"/>
  <c r="AJ71" i="253"/>
  <c r="AK71" i="253"/>
  <c r="AL71" i="253"/>
  <c r="AM71" i="253"/>
  <c r="AN71" i="253"/>
  <c r="G70" i="253"/>
  <c r="H70" i="253"/>
  <c r="I70" i="253"/>
  <c r="J70" i="253"/>
  <c r="K70" i="253"/>
  <c r="L70" i="253"/>
  <c r="M70" i="253"/>
  <c r="N70" i="253"/>
  <c r="O70" i="253"/>
  <c r="P70" i="253"/>
  <c r="R70" i="253"/>
  <c r="S70" i="253"/>
  <c r="T70" i="253"/>
  <c r="U70" i="253"/>
  <c r="V70" i="253"/>
  <c r="W70" i="253"/>
  <c r="X70" i="253"/>
  <c r="Y70" i="253"/>
  <c r="Z70" i="253"/>
  <c r="AA70" i="253"/>
  <c r="AB70" i="253"/>
  <c r="AC70" i="253"/>
  <c r="AD70" i="253"/>
  <c r="AE70" i="253"/>
  <c r="AF70" i="253"/>
  <c r="AG70" i="253"/>
  <c r="AH70" i="253"/>
  <c r="AI70" i="253"/>
  <c r="AJ70" i="253"/>
  <c r="AK70" i="253"/>
  <c r="AL70" i="253"/>
  <c r="AM70" i="253"/>
  <c r="AN70" i="253"/>
  <c r="G69" i="253"/>
  <c r="H69" i="253"/>
  <c r="I69" i="253"/>
  <c r="J69" i="253"/>
  <c r="K69" i="253"/>
  <c r="L69" i="253"/>
  <c r="M69" i="253"/>
  <c r="N69" i="253"/>
  <c r="O69" i="253"/>
  <c r="P69" i="253"/>
  <c r="R69" i="253"/>
  <c r="S69" i="253"/>
  <c r="T69" i="253"/>
  <c r="U69" i="253"/>
  <c r="V69" i="253"/>
  <c r="W69" i="253"/>
  <c r="X69" i="253"/>
  <c r="Y69" i="253"/>
  <c r="Z69" i="253"/>
  <c r="AA69" i="253"/>
  <c r="AB69" i="253"/>
  <c r="AC69" i="253"/>
  <c r="AD69" i="253"/>
  <c r="AE69" i="253"/>
  <c r="AF69" i="253"/>
  <c r="AG69" i="253"/>
  <c r="AH69" i="253"/>
  <c r="AI69" i="253"/>
  <c r="AJ69" i="253"/>
  <c r="AK69" i="253"/>
  <c r="AL69" i="253"/>
  <c r="AM69" i="253"/>
  <c r="AN69" i="253"/>
  <c r="G68" i="253"/>
  <c r="H68" i="253"/>
  <c r="I68" i="253"/>
  <c r="J68" i="253"/>
  <c r="K68" i="253"/>
  <c r="L68" i="253"/>
  <c r="M68" i="253"/>
  <c r="N68" i="253"/>
  <c r="O68" i="253"/>
  <c r="P68" i="253"/>
  <c r="R68" i="253"/>
  <c r="S68" i="253"/>
  <c r="T68" i="253"/>
  <c r="U68" i="253"/>
  <c r="V68" i="253"/>
  <c r="W68" i="253"/>
  <c r="X68" i="253"/>
  <c r="Y68" i="253"/>
  <c r="Z68" i="253"/>
  <c r="AA68" i="253"/>
  <c r="AB68" i="253"/>
  <c r="AC68" i="253"/>
  <c r="AD68" i="253"/>
  <c r="AE68" i="253"/>
  <c r="AF68" i="253"/>
  <c r="AG68" i="253"/>
  <c r="AH68" i="253"/>
  <c r="AI68" i="253"/>
  <c r="AJ68" i="253"/>
  <c r="AK68" i="253"/>
  <c r="AL68" i="253"/>
  <c r="AM68" i="253"/>
  <c r="AN68" i="253"/>
  <c r="G67" i="253"/>
  <c r="F67" i="253"/>
  <c r="H67" i="253"/>
  <c r="I67" i="253"/>
  <c r="J67" i="253"/>
  <c r="K67" i="253"/>
  <c r="L67" i="253"/>
  <c r="M67" i="253"/>
  <c r="N67" i="253"/>
  <c r="O67" i="253"/>
  <c r="P67" i="253"/>
  <c r="R67" i="253"/>
  <c r="S67" i="253"/>
  <c r="T67" i="253"/>
  <c r="U67" i="253"/>
  <c r="V67" i="253"/>
  <c r="W67" i="253"/>
  <c r="X67" i="253"/>
  <c r="Y67" i="253"/>
  <c r="Z67" i="253"/>
  <c r="AA67" i="253"/>
  <c r="AB67" i="253"/>
  <c r="AC67" i="253"/>
  <c r="AD67" i="253"/>
  <c r="AE67" i="253"/>
  <c r="AF67" i="253"/>
  <c r="AG67" i="253"/>
  <c r="AH67" i="253"/>
  <c r="AI67" i="253"/>
  <c r="AJ67" i="253"/>
  <c r="AK67" i="253"/>
  <c r="AL67" i="253"/>
  <c r="AM67" i="253"/>
  <c r="AN67" i="253"/>
  <c r="G66" i="253"/>
  <c r="H66" i="253"/>
  <c r="I66" i="253"/>
  <c r="J66" i="253"/>
  <c r="K66" i="253"/>
  <c r="L66" i="253"/>
  <c r="M66" i="253"/>
  <c r="N66" i="253"/>
  <c r="O66" i="253"/>
  <c r="P66" i="253"/>
  <c r="R66" i="253"/>
  <c r="S66" i="253"/>
  <c r="T66" i="253"/>
  <c r="U66" i="253"/>
  <c r="V66" i="253"/>
  <c r="W66" i="253"/>
  <c r="X66" i="253"/>
  <c r="Y66" i="253"/>
  <c r="Z66" i="253"/>
  <c r="AA66" i="253"/>
  <c r="AB66" i="253"/>
  <c r="AC66" i="253"/>
  <c r="AD66" i="253"/>
  <c r="AE66" i="253"/>
  <c r="AF66" i="253"/>
  <c r="AG66" i="253"/>
  <c r="AH66" i="253"/>
  <c r="AI66" i="253"/>
  <c r="AJ66" i="253"/>
  <c r="AK66" i="253"/>
  <c r="AL66" i="253"/>
  <c r="AM66" i="253"/>
  <c r="AN66" i="253"/>
  <c r="G65" i="253"/>
  <c r="H65" i="253"/>
  <c r="I65" i="253"/>
  <c r="J65" i="253"/>
  <c r="K65" i="253"/>
  <c r="L65" i="253"/>
  <c r="M65" i="253"/>
  <c r="N65" i="253"/>
  <c r="O65" i="253"/>
  <c r="P65" i="253"/>
  <c r="R65" i="253"/>
  <c r="S65" i="253"/>
  <c r="T65" i="253"/>
  <c r="U65" i="253"/>
  <c r="V65" i="253"/>
  <c r="W65" i="253"/>
  <c r="X65" i="253"/>
  <c r="Y65" i="253"/>
  <c r="Z65" i="253"/>
  <c r="AA65" i="253"/>
  <c r="AB65" i="253"/>
  <c r="AC65" i="253"/>
  <c r="AD65" i="253"/>
  <c r="AE65" i="253"/>
  <c r="AF65" i="253"/>
  <c r="AG65" i="253"/>
  <c r="AH65" i="253"/>
  <c r="AI65" i="253"/>
  <c r="AJ65" i="253"/>
  <c r="AK65" i="253"/>
  <c r="AL65" i="253"/>
  <c r="AM65" i="253"/>
  <c r="AN65" i="253"/>
  <c r="G64" i="253"/>
  <c r="H64" i="253"/>
  <c r="I64" i="253"/>
  <c r="J64" i="253"/>
  <c r="K64" i="253"/>
  <c r="L64" i="253"/>
  <c r="M64" i="253"/>
  <c r="N64" i="253"/>
  <c r="O64" i="253"/>
  <c r="P64" i="253"/>
  <c r="R64" i="253"/>
  <c r="S64" i="253"/>
  <c r="T64" i="253"/>
  <c r="U64" i="253"/>
  <c r="V64" i="253"/>
  <c r="W64" i="253"/>
  <c r="X64" i="253"/>
  <c r="Y64" i="253"/>
  <c r="AA64" i="253"/>
  <c r="AB64" i="253"/>
  <c r="AC64" i="253"/>
  <c r="AD64" i="253"/>
  <c r="AE64" i="253"/>
  <c r="AF64" i="253"/>
  <c r="AG64" i="253"/>
  <c r="AH64" i="253"/>
  <c r="AI64" i="253"/>
  <c r="AJ64" i="253"/>
  <c r="AK64" i="253"/>
  <c r="AL64" i="253"/>
  <c r="AM64" i="253"/>
  <c r="AN64" i="253"/>
  <c r="AO64" i="253"/>
  <c r="AP64" i="253"/>
  <c r="AQ64" i="253"/>
  <c r="AR64" i="253"/>
  <c r="G63" i="253"/>
  <c r="H63" i="253"/>
  <c r="I63" i="253"/>
  <c r="J63" i="253"/>
  <c r="K63" i="253"/>
  <c r="L63" i="253"/>
  <c r="M63" i="253"/>
  <c r="N63" i="253"/>
  <c r="O63" i="253"/>
  <c r="P63" i="253"/>
  <c r="R63" i="253"/>
  <c r="S63" i="253"/>
  <c r="T63" i="253"/>
  <c r="U63" i="253"/>
  <c r="V63" i="253"/>
  <c r="W63" i="253"/>
  <c r="X63" i="253"/>
  <c r="Y63" i="253"/>
  <c r="Z63" i="253"/>
  <c r="AA63" i="253"/>
  <c r="AB63" i="253"/>
  <c r="AC63" i="253"/>
  <c r="AD63" i="253"/>
  <c r="AE63" i="253"/>
  <c r="AF63" i="253"/>
  <c r="AG63" i="253"/>
  <c r="AH63" i="253"/>
  <c r="AI63" i="253"/>
  <c r="AJ63" i="253"/>
  <c r="AK63" i="253"/>
  <c r="AL63" i="253"/>
  <c r="AM63" i="253"/>
  <c r="AN63" i="253"/>
  <c r="AO63" i="253"/>
  <c r="AP63" i="253"/>
  <c r="AQ63" i="253"/>
  <c r="AR63" i="253"/>
  <c r="G62" i="253"/>
  <c r="H62" i="253"/>
  <c r="I62" i="253"/>
  <c r="J62" i="253"/>
  <c r="K62" i="253"/>
  <c r="L62" i="253"/>
  <c r="M62" i="253"/>
  <c r="N62" i="253"/>
  <c r="O62" i="253"/>
  <c r="P62" i="253"/>
  <c r="R62" i="253"/>
  <c r="S62" i="253"/>
  <c r="T62" i="253"/>
  <c r="U62" i="253"/>
  <c r="V62" i="253"/>
  <c r="W62" i="253"/>
  <c r="X62" i="253"/>
  <c r="Y62" i="253"/>
  <c r="Z62" i="253"/>
  <c r="AA62" i="253"/>
  <c r="AB62" i="253"/>
  <c r="AC62" i="253"/>
  <c r="AD62" i="253"/>
  <c r="AE62" i="253"/>
  <c r="AF62" i="253"/>
  <c r="AG62" i="253"/>
  <c r="AH62" i="253"/>
  <c r="AI62" i="253"/>
  <c r="AJ62" i="253"/>
  <c r="AK62" i="253"/>
  <c r="AL62" i="253"/>
  <c r="AM62" i="253"/>
  <c r="AN62" i="253"/>
  <c r="G61" i="253"/>
  <c r="H61" i="253"/>
  <c r="I61" i="253"/>
  <c r="J61" i="253"/>
  <c r="K61" i="253"/>
  <c r="L61" i="253"/>
  <c r="M61" i="253"/>
  <c r="N61" i="253"/>
  <c r="O61" i="253"/>
  <c r="P61" i="253"/>
  <c r="R61" i="253"/>
  <c r="S61" i="253"/>
  <c r="T61" i="253"/>
  <c r="U61" i="253"/>
  <c r="V61" i="253"/>
  <c r="W61" i="253"/>
  <c r="X61" i="253"/>
  <c r="Y61" i="253"/>
  <c r="Z61" i="253"/>
  <c r="AA61" i="253"/>
  <c r="AB61" i="253"/>
  <c r="AC61" i="253"/>
  <c r="AD61" i="253"/>
  <c r="AE61" i="253"/>
  <c r="AF61" i="253"/>
  <c r="AG61" i="253"/>
  <c r="AH61" i="253"/>
  <c r="AI61" i="253"/>
  <c r="AJ61" i="253"/>
  <c r="AK61" i="253"/>
  <c r="AL61" i="253"/>
  <c r="AM61" i="253"/>
  <c r="AN61" i="253"/>
  <c r="G60" i="253"/>
  <c r="H60" i="253"/>
  <c r="I60" i="253"/>
  <c r="J60" i="253"/>
  <c r="K60" i="253"/>
  <c r="L60" i="253"/>
  <c r="M60" i="253"/>
  <c r="N60" i="253"/>
  <c r="O60" i="253"/>
  <c r="P60" i="253"/>
  <c r="R60" i="253"/>
  <c r="S60" i="253"/>
  <c r="T60" i="253"/>
  <c r="U60" i="253"/>
  <c r="V60" i="253"/>
  <c r="W60" i="253"/>
  <c r="X60" i="253"/>
  <c r="Y60" i="253"/>
  <c r="Z60" i="253"/>
  <c r="AA60" i="253"/>
  <c r="AB60" i="253"/>
  <c r="AC60" i="253"/>
  <c r="AD60" i="253"/>
  <c r="AE60" i="253"/>
  <c r="AF60" i="253"/>
  <c r="AG60" i="253"/>
  <c r="AH60" i="253"/>
  <c r="AI60" i="253"/>
  <c r="AJ60" i="253"/>
  <c r="AK60" i="253"/>
  <c r="AL60" i="253"/>
  <c r="AM60" i="253"/>
  <c r="AN60" i="253"/>
  <c r="G59" i="253"/>
  <c r="F59" i="253"/>
  <c r="H59" i="253"/>
  <c r="I59" i="253"/>
  <c r="J59" i="253"/>
  <c r="K59" i="253"/>
  <c r="L59" i="253"/>
  <c r="M59" i="253"/>
  <c r="N59" i="253"/>
  <c r="O59" i="253"/>
  <c r="P59" i="253"/>
  <c r="R59" i="253"/>
  <c r="S59" i="253"/>
  <c r="T59" i="253"/>
  <c r="U59" i="253"/>
  <c r="V59" i="253"/>
  <c r="W59" i="253"/>
  <c r="X59" i="253"/>
  <c r="Y59" i="253"/>
  <c r="Z59" i="253"/>
  <c r="AA59" i="253"/>
  <c r="AB59" i="253"/>
  <c r="AC59" i="253"/>
  <c r="AD59" i="253"/>
  <c r="AE59" i="253"/>
  <c r="AF59" i="253"/>
  <c r="AG59" i="253"/>
  <c r="AH59" i="253"/>
  <c r="AI59" i="253"/>
  <c r="AJ59" i="253"/>
  <c r="AK59" i="253"/>
  <c r="AL59" i="253"/>
  <c r="AM59" i="253"/>
  <c r="AN59" i="253"/>
  <c r="AO59" i="253"/>
  <c r="AP59" i="253"/>
  <c r="AQ59" i="253"/>
  <c r="AR59" i="253"/>
  <c r="G58" i="253"/>
  <c r="F58" i="253"/>
  <c r="H58" i="253"/>
  <c r="I58" i="253"/>
  <c r="J58" i="253"/>
  <c r="K58" i="253"/>
  <c r="L58" i="253"/>
  <c r="M58" i="253"/>
  <c r="N58" i="253"/>
  <c r="O58" i="253"/>
  <c r="P58" i="253"/>
  <c r="R58" i="253"/>
  <c r="S58" i="253"/>
  <c r="T58" i="253"/>
  <c r="U58" i="253"/>
  <c r="V58" i="253"/>
  <c r="W58" i="253"/>
  <c r="X58" i="253"/>
  <c r="Y58" i="253"/>
  <c r="Z58" i="253"/>
  <c r="AA58" i="253"/>
  <c r="AB58" i="253"/>
  <c r="AC58" i="253"/>
  <c r="AD58" i="253"/>
  <c r="AE58" i="253"/>
  <c r="AF58" i="253"/>
  <c r="AG58" i="253"/>
  <c r="AH58" i="253"/>
  <c r="AI58" i="253"/>
  <c r="AJ58" i="253"/>
  <c r="AK58" i="253"/>
  <c r="AL58" i="253"/>
  <c r="AM58" i="253"/>
  <c r="AN58" i="253"/>
  <c r="G57" i="253"/>
  <c r="H57" i="253"/>
  <c r="I57" i="253"/>
  <c r="J57" i="253"/>
  <c r="K57" i="253"/>
  <c r="L57" i="253"/>
  <c r="M57" i="253"/>
  <c r="N57" i="253"/>
  <c r="O57" i="253"/>
  <c r="P57" i="253"/>
  <c r="R57" i="253"/>
  <c r="S57" i="253"/>
  <c r="T57" i="253"/>
  <c r="U57" i="253"/>
  <c r="V57" i="253"/>
  <c r="W57" i="253"/>
  <c r="X57" i="253"/>
  <c r="Y57" i="253"/>
  <c r="Z57" i="253"/>
  <c r="AA57" i="253"/>
  <c r="AB57" i="253"/>
  <c r="AC57" i="253"/>
  <c r="AD57" i="253"/>
  <c r="AE57" i="253"/>
  <c r="AF57" i="253"/>
  <c r="AG57" i="253"/>
  <c r="AH57" i="253"/>
  <c r="AI57" i="253"/>
  <c r="AJ57" i="253"/>
  <c r="AK57" i="253"/>
  <c r="AL57" i="253"/>
  <c r="AM57" i="253"/>
  <c r="AN57" i="253"/>
  <c r="G56" i="253"/>
  <c r="H56" i="253"/>
  <c r="I56" i="253"/>
  <c r="J56" i="253"/>
  <c r="K56" i="253"/>
  <c r="L56" i="253"/>
  <c r="M56" i="253"/>
  <c r="N56" i="253"/>
  <c r="O56" i="253"/>
  <c r="P56" i="253"/>
  <c r="R56" i="253"/>
  <c r="S56" i="253"/>
  <c r="T56" i="253"/>
  <c r="U56" i="253"/>
  <c r="V56" i="253"/>
  <c r="W56" i="253"/>
  <c r="X56" i="253"/>
  <c r="Y56" i="253"/>
  <c r="AA56" i="253"/>
  <c r="AB56" i="253"/>
  <c r="AC56" i="253"/>
  <c r="AD56" i="253"/>
  <c r="AE56" i="253"/>
  <c r="AF56" i="253"/>
  <c r="AG56" i="253"/>
  <c r="AH56" i="253"/>
  <c r="AI56" i="253"/>
  <c r="AJ56" i="253"/>
  <c r="AK56" i="253"/>
  <c r="AL56" i="253"/>
  <c r="AM56" i="253"/>
  <c r="AN56" i="253"/>
  <c r="AO56" i="253"/>
  <c r="AP56" i="253"/>
  <c r="AP83" i="253"/>
  <c r="AQ56" i="253"/>
  <c r="AR56" i="253"/>
  <c r="G55" i="253"/>
  <c r="H55" i="253"/>
  <c r="I55" i="253"/>
  <c r="J55" i="253"/>
  <c r="K55" i="253"/>
  <c r="L55" i="253"/>
  <c r="M55" i="253"/>
  <c r="N55" i="253"/>
  <c r="O55" i="253"/>
  <c r="P55" i="253"/>
  <c r="R55" i="253"/>
  <c r="S55" i="253"/>
  <c r="T55" i="253"/>
  <c r="U55" i="253"/>
  <c r="V55" i="253"/>
  <c r="W55" i="253"/>
  <c r="X55" i="253"/>
  <c r="Y55" i="253"/>
  <c r="Z55" i="253"/>
  <c r="AA55" i="253"/>
  <c r="AB55" i="253"/>
  <c r="AC55" i="253"/>
  <c r="AD55" i="253"/>
  <c r="AE55" i="253"/>
  <c r="AF55" i="253"/>
  <c r="AG55" i="253"/>
  <c r="AH55" i="253"/>
  <c r="AI55" i="253"/>
  <c r="AJ55" i="253"/>
  <c r="AK55" i="253"/>
  <c r="AL55" i="253"/>
  <c r="AM55" i="253"/>
  <c r="AN55" i="253"/>
  <c r="G54" i="253"/>
  <c r="H54" i="253"/>
  <c r="I54" i="253"/>
  <c r="J54" i="253"/>
  <c r="K54" i="253"/>
  <c r="L54" i="253"/>
  <c r="M54" i="253"/>
  <c r="N54" i="253"/>
  <c r="O54" i="253"/>
  <c r="P54" i="253"/>
  <c r="R54" i="253"/>
  <c r="S54" i="253"/>
  <c r="T54" i="253"/>
  <c r="U54" i="253"/>
  <c r="V54" i="253"/>
  <c r="X54" i="253"/>
  <c r="Y54" i="253"/>
  <c r="Z54" i="253"/>
  <c r="AA54" i="253"/>
  <c r="AB54" i="253"/>
  <c r="AC54" i="253"/>
  <c r="AD54" i="253"/>
  <c r="AE54" i="253"/>
  <c r="AF54" i="253"/>
  <c r="AG54" i="253"/>
  <c r="AH54" i="253"/>
  <c r="AI54" i="253"/>
  <c r="AJ54" i="253"/>
  <c r="AK54" i="253"/>
  <c r="AL54" i="253"/>
  <c r="AM54" i="253"/>
  <c r="AN54" i="253"/>
  <c r="G53" i="253"/>
  <c r="F53" i="253"/>
  <c r="H53" i="253"/>
  <c r="I53" i="253"/>
  <c r="J53" i="253"/>
  <c r="K53" i="253"/>
  <c r="L53" i="253"/>
  <c r="M53" i="253"/>
  <c r="N53" i="253"/>
  <c r="O53" i="253"/>
  <c r="P53" i="253"/>
  <c r="R53" i="253"/>
  <c r="S53" i="253"/>
  <c r="T53" i="253"/>
  <c r="U53" i="253"/>
  <c r="V53" i="253"/>
  <c r="W53" i="253"/>
  <c r="X53" i="253"/>
  <c r="Y53" i="253"/>
  <c r="Z53" i="253"/>
  <c r="AA53" i="253"/>
  <c r="AB53" i="253"/>
  <c r="AC53" i="253"/>
  <c r="AD53" i="253"/>
  <c r="AE53" i="253"/>
  <c r="AF53" i="253"/>
  <c r="AG53" i="253"/>
  <c r="AH53" i="253"/>
  <c r="AI53" i="253"/>
  <c r="AJ53" i="253"/>
  <c r="AK53" i="253"/>
  <c r="AL53" i="253"/>
  <c r="AM53" i="253"/>
  <c r="AN53" i="253"/>
  <c r="G52" i="253"/>
  <c r="G83" i="253"/>
  <c r="H52" i="253"/>
  <c r="H83" i="253"/>
  <c r="I52" i="253"/>
  <c r="I83" i="253"/>
  <c r="J52" i="253"/>
  <c r="J83" i="253"/>
  <c r="K52" i="253"/>
  <c r="K83" i="253"/>
  <c r="L52" i="253"/>
  <c r="L83" i="253"/>
  <c r="M52" i="253"/>
  <c r="M83" i="253"/>
  <c r="N52" i="253"/>
  <c r="N83" i="253"/>
  <c r="O52" i="253"/>
  <c r="O83" i="253"/>
  <c r="P52" i="253"/>
  <c r="R52" i="253"/>
  <c r="R83" i="253"/>
  <c r="S52" i="253"/>
  <c r="S83" i="253"/>
  <c r="T52" i="253"/>
  <c r="T83" i="253"/>
  <c r="U52" i="253"/>
  <c r="U83" i="253"/>
  <c r="V52" i="253"/>
  <c r="W52" i="253"/>
  <c r="X52" i="253"/>
  <c r="X83" i="253"/>
  <c r="Y52" i="253"/>
  <c r="Y83" i="253"/>
  <c r="AA52" i="253"/>
  <c r="AA83" i="253"/>
  <c r="AB52" i="253"/>
  <c r="AC52" i="253"/>
  <c r="AC83" i="253"/>
  <c r="AD52" i="253"/>
  <c r="AE52" i="253"/>
  <c r="AE83" i="253"/>
  <c r="AF52" i="253"/>
  <c r="AG52" i="253"/>
  <c r="AG83" i="253"/>
  <c r="AH52" i="253"/>
  <c r="AH83" i="253"/>
  <c r="AI52" i="253"/>
  <c r="AI83" i="253"/>
  <c r="AJ52" i="253"/>
  <c r="AJ83" i="253"/>
  <c r="AK52" i="253"/>
  <c r="AK83" i="253"/>
  <c r="AM52" i="253"/>
  <c r="AM83" i="253"/>
  <c r="AN52" i="253"/>
  <c r="AN83" i="253"/>
  <c r="D6" i="186"/>
  <c r="F6" i="186"/>
  <c r="G6" i="186"/>
  <c r="H6" i="186"/>
  <c r="I6" i="186"/>
  <c r="J6" i="186"/>
  <c r="K6" i="186"/>
  <c r="L6" i="186"/>
  <c r="M6" i="186"/>
  <c r="N6" i="186"/>
  <c r="O6" i="186"/>
  <c r="P6" i="186"/>
  <c r="Q6" i="186"/>
  <c r="R6" i="186"/>
  <c r="T6" i="186"/>
  <c r="U6" i="186"/>
  <c r="D17" i="186"/>
  <c r="F17" i="186"/>
  <c r="G17" i="186"/>
  <c r="H17" i="186"/>
  <c r="I17" i="186"/>
  <c r="J17" i="186"/>
  <c r="K17" i="186"/>
  <c r="L17" i="186"/>
  <c r="M17" i="186"/>
  <c r="N17" i="186"/>
  <c r="O17" i="186"/>
  <c r="P17" i="186"/>
  <c r="Q17" i="186"/>
  <c r="R17" i="186"/>
  <c r="S17" i="186"/>
  <c r="T17" i="186"/>
  <c r="U17" i="186"/>
  <c r="E53" i="253"/>
  <c r="Q74" i="253"/>
  <c r="I8" i="186"/>
  <c r="E10" i="186"/>
  <c r="U10" i="186"/>
  <c r="S11" i="186"/>
  <c r="Q12" i="186"/>
  <c r="O13" i="186"/>
  <c r="M14" i="186"/>
  <c r="K15" i="186"/>
  <c r="I16" i="186"/>
  <c r="E17" i="186"/>
  <c r="S18" i="186"/>
  <c r="Q19" i="186"/>
  <c r="O20" i="186"/>
  <c r="M21" i="186"/>
  <c r="K22" i="186"/>
  <c r="I23" i="186"/>
  <c r="G24" i="186"/>
  <c r="E25" i="186"/>
  <c r="U25" i="186"/>
  <c r="S26" i="186"/>
  <c r="Q27" i="186"/>
  <c r="O28" i="186"/>
  <c r="M29" i="186"/>
  <c r="K30" i="186"/>
  <c r="I31" i="186"/>
  <c r="G32" i="186"/>
  <c r="E33" i="186"/>
  <c r="U33" i="186"/>
  <c r="S34" i="186"/>
  <c r="Q35" i="186"/>
  <c r="O36" i="186"/>
  <c r="M37" i="186"/>
  <c r="K38" i="186"/>
  <c r="I39" i="186"/>
  <c r="G40" i="186"/>
  <c r="E41" i="186"/>
  <c r="U41" i="186"/>
  <c r="S42" i="186"/>
  <c r="Q43" i="186"/>
  <c r="O44" i="186"/>
  <c r="M7" i="186"/>
  <c r="K8" i="186"/>
  <c r="I9" i="186"/>
  <c r="G10" i="186"/>
  <c r="E11" i="186"/>
  <c r="U11" i="186"/>
  <c r="S12" i="186"/>
  <c r="Q13" i="186"/>
  <c r="O14" i="186"/>
  <c r="M15" i="186"/>
  <c r="K16" i="186"/>
  <c r="I18" i="186"/>
  <c r="G19" i="186"/>
  <c r="E20" i="186"/>
  <c r="U20" i="186"/>
  <c r="S21" i="186"/>
  <c r="Q22" i="186"/>
  <c r="O23" i="186"/>
  <c r="M24" i="186"/>
  <c r="K25" i="186"/>
  <c r="I26" i="186"/>
  <c r="G27" i="186"/>
  <c r="E28" i="186"/>
  <c r="U28" i="186"/>
  <c r="S29" i="186"/>
  <c r="Q30" i="186"/>
  <c r="O31" i="186"/>
  <c r="M32" i="186"/>
  <c r="K33" i="186"/>
  <c r="I34" i="186"/>
  <c r="G35" i="186"/>
  <c r="E36" i="186"/>
  <c r="U36" i="186"/>
  <c r="S37" i="186"/>
  <c r="Q38" i="186"/>
  <c r="O39" i="186"/>
  <c r="M40" i="186"/>
  <c r="K41" i="186"/>
  <c r="I42" i="186"/>
  <c r="G43" i="186"/>
  <c r="E44" i="186"/>
  <c r="U44" i="186"/>
  <c r="S6" i="186"/>
  <c r="O7" i="186"/>
  <c r="M8" i="186"/>
  <c r="K9" i="186"/>
  <c r="I10" i="186"/>
  <c r="G11" i="186"/>
  <c r="E12" i="186"/>
  <c r="U12" i="186"/>
  <c r="S13" i="186"/>
  <c r="Q14" i="186"/>
  <c r="O15" i="186"/>
  <c r="M16" i="186"/>
  <c r="G18" i="186"/>
  <c r="E19" i="186"/>
  <c r="U19" i="186"/>
  <c r="S20" i="186"/>
  <c r="Q21" i="186"/>
  <c r="O22" i="186"/>
  <c r="M23" i="186"/>
  <c r="K24" i="186"/>
  <c r="I25" i="186"/>
  <c r="G26" i="186"/>
  <c r="E27" i="186"/>
  <c r="U27" i="186"/>
  <c r="S28" i="186"/>
  <c r="Q29" i="186"/>
  <c r="O30" i="186"/>
  <c r="M31" i="186"/>
  <c r="K32" i="186"/>
  <c r="I33" i="186"/>
  <c r="G34" i="186"/>
  <c r="E35" i="186"/>
  <c r="U35" i="186"/>
  <c r="S36" i="186"/>
  <c r="Q37" i="186"/>
  <c r="O38" i="186"/>
  <c r="M39" i="186"/>
  <c r="K40" i="186"/>
  <c r="I41" i="186"/>
  <c r="G42" i="186"/>
  <c r="E43" i="186"/>
  <c r="U43" i="186"/>
  <c r="S44" i="186"/>
  <c r="Q7" i="186"/>
  <c r="O8" i="186"/>
  <c r="M9" i="186"/>
  <c r="K10" i="186"/>
  <c r="I11" i="186"/>
  <c r="G12" i="186"/>
  <c r="E13" i="186"/>
  <c r="U13" i="186"/>
  <c r="S14" i="186"/>
  <c r="Q15" i="186"/>
  <c r="O16" i="186"/>
  <c r="M18" i="186"/>
  <c r="K19" i="186"/>
  <c r="I20" i="186"/>
  <c r="G21" i="186"/>
  <c r="E22" i="186"/>
  <c r="U22" i="186"/>
  <c r="S23" i="186"/>
  <c r="Q24" i="186"/>
  <c r="O25" i="186"/>
  <c r="M26" i="186"/>
  <c r="K27" i="186"/>
  <c r="I28" i="186"/>
  <c r="G29" i="186"/>
  <c r="E30" i="186"/>
  <c r="U30" i="186"/>
  <c r="S31" i="186"/>
  <c r="Q32" i="186"/>
  <c r="O33" i="186"/>
  <c r="M34" i="186"/>
  <c r="K35" i="186"/>
  <c r="I36" i="186"/>
  <c r="G37" i="186"/>
  <c r="E38" i="186"/>
  <c r="U38" i="186"/>
  <c r="S39" i="186"/>
  <c r="Q40" i="186"/>
  <c r="O41" i="186"/>
  <c r="M42" i="186"/>
  <c r="K43" i="186"/>
  <c r="I44" i="186"/>
  <c r="E6" i="186"/>
  <c r="S7" i="186"/>
  <c r="Q8" i="186"/>
  <c r="O9" i="186"/>
  <c r="M10" i="186"/>
  <c r="K11" i="186"/>
  <c r="I12" i="186"/>
  <c r="G13" i="186"/>
  <c r="E14" i="186"/>
  <c r="U14" i="186"/>
  <c r="S15" i="186"/>
  <c r="Q16" i="186"/>
  <c r="K18" i="186"/>
  <c r="I19" i="186"/>
  <c r="G20" i="186"/>
  <c r="E21" i="186"/>
  <c r="U21" i="186"/>
  <c r="S22" i="186"/>
  <c r="Q23" i="186"/>
  <c r="O24" i="186"/>
  <c r="M25" i="186"/>
  <c r="S43" i="186"/>
  <c r="E42" i="186"/>
  <c r="I40" i="186"/>
  <c r="M38" i="186"/>
  <c r="Q36" i="186"/>
  <c r="U34" i="186"/>
  <c r="G33" i="186"/>
  <c r="K31" i="186"/>
  <c r="O29" i="186"/>
  <c r="S27" i="186"/>
  <c r="E26" i="186"/>
  <c r="I24" i="186"/>
  <c r="M22" i="186"/>
  <c r="Q20" i="186"/>
  <c r="U18" i="186"/>
  <c r="G16" i="186"/>
  <c r="K14" i="186"/>
  <c r="O12" i="186"/>
  <c r="S10" i="186"/>
  <c r="E9" i="186"/>
  <c r="I7" i="186"/>
  <c r="M43" i="186"/>
  <c r="Q41" i="186"/>
  <c r="U39" i="186"/>
  <c r="G38" i="186"/>
  <c r="K36" i="186"/>
  <c r="O34" i="186"/>
  <c r="S32" i="186"/>
  <c r="E31" i="186"/>
  <c r="I29" i="186"/>
  <c r="M27" i="186"/>
  <c r="Q25" i="186"/>
  <c r="U23" i="186"/>
  <c r="G22" i="186"/>
  <c r="K20" i="186"/>
  <c r="O18" i="186"/>
  <c r="E16" i="186"/>
  <c r="I14" i="186"/>
  <c r="M12" i="186"/>
  <c r="Q10" i="186"/>
  <c r="U8" i="186"/>
  <c r="G7" i="186"/>
  <c r="O43" i="186"/>
  <c r="S41" i="186"/>
  <c r="E40" i="186"/>
  <c r="I38" i="186"/>
  <c r="M36" i="186"/>
  <c r="Q34" i="186"/>
  <c r="U32" i="186"/>
  <c r="G31" i="186"/>
  <c r="K29" i="186"/>
  <c r="O27" i="186"/>
  <c r="S25" i="186"/>
  <c r="E24" i="186"/>
  <c r="I22" i="186"/>
  <c r="M20" i="186"/>
  <c r="Q18" i="186"/>
  <c r="U15" i="186"/>
  <c r="G14" i="186"/>
  <c r="K12" i="186"/>
  <c r="O10" i="186"/>
  <c r="S8" i="186"/>
  <c r="E7" i="186"/>
  <c r="I43" i="186"/>
  <c r="M41" i="186"/>
  <c r="Q39" i="186"/>
  <c r="U37" i="186"/>
  <c r="G36" i="186"/>
  <c r="K34" i="186"/>
  <c r="O32" i="186"/>
  <c r="S30" i="186"/>
  <c r="E29" i="186"/>
  <c r="I27" i="186"/>
  <c r="G28" i="186"/>
  <c r="Q31" i="186"/>
  <c r="I35" i="186"/>
  <c r="S38" i="186"/>
  <c r="K42" i="186"/>
  <c r="U7" i="186"/>
  <c r="M11" i="186"/>
  <c r="E15" i="186"/>
  <c r="O19" i="186"/>
  <c r="G23" i="186"/>
  <c r="Q26" i="186"/>
  <c r="I30" i="186"/>
  <c r="S33" i="186"/>
  <c r="K37" i="186"/>
  <c r="U40" i="186"/>
  <c r="M44" i="186"/>
  <c r="E8" i="186"/>
  <c r="O11" i="186"/>
  <c r="G15" i="186"/>
  <c r="I21" i="186"/>
  <c r="S24" i="186"/>
  <c r="K28" i="186"/>
  <c r="U31" i="186"/>
  <c r="M35" i="186"/>
  <c r="E39" i="186"/>
  <c r="O42" i="186"/>
  <c r="G8" i="186"/>
  <c r="Q11" i="186"/>
  <c r="I15" i="186"/>
  <c r="S19" i="186"/>
  <c r="K23" i="186"/>
  <c r="U26" i="186"/>
  <c r="M30" i="186"/>
  <c r="E34" i="186"/>
  <c r="O37" i="186"/>
  <c r="G41" i="186"/>
  <c r="Q44" i="186"/>
  <c r="K26" i="186"/>
  <c r="U29" i="186"/>
  <c r="M33" i="186"/>
  <c r="E37" i="186"/>
  <c r="O40" i="186"/>
  <c r="G44" i="186"/>
  <c r="Q9" i="186"/>
  <c r="I13" i="186"/>
  <c r="S16" i="186"/>
  <c r="K21" i="186"/>
  <c r="U24" i="186"/>
  <c r="M28" i="186"/>
  <c r="E32" i="186"/>
  <c r="O35" i="186"/>
  <c r="G39" i="186"/>
  <c r="Q42" i="186"/>
  <c r="S9" i="186"/>
  <c r="K13" i="186"/>
  <c r="U16" i="186"/>
  <c r="M19" i="186"/>
  <c r="E23" i="186"/>
  <c r="O26" i="186"/>
  <c r="G30" i="186"/>
  <c r="Q33" i="186"/>
  <c r="I37" i="186"/>
  <c r="S40" i="186"/>
  <c r="K44" i="186"/>
  <c r="U9" i="186"/>
  <c r="M13" i="186"/>
  <c r="E18" i="186"/>
  <c r="O21" i="186"/>
  <c r="G25" i="186"/>
  <c r="Q28" i="186"/>
  <c r="I32" i="186"/>
  <c r="S35" i="186"/>
  <c r="K39" i="186"/>
  <c r="U42" i="186"/>
  <c r="G9" i="186"/>
  <c r="K7" i="186"/>
  <c r="I133" i="252"/>
  <c r="I224" i="252"/>
  <c r="I22" i="252"/>
  <c r="I277" i="252"/>
  <c r="I326" i="252"/>
  <c r="I465" i="252"/>
  <c r="AV467" i="252"/>
  <c r="I129" i="252"/>
  <c r="I141" i="252"/>
  <c r="I149" i="252"/>
  <c r="I157" i="252"/>
  <c r="I222" i="252"/>
  <c r="I226" i="252"/>
  <c r="I18" i="252"/>
  <c r="I273" i="252"/>
  <c r="I281" i="252"/>
  <c r="I289" i="252"/>
  <c r="I41" i="252"/>
  <c r="I293" i="252"/>
  <c r="I322" i="252"/>
  <c r="I330" i="252"/>
  <c r="I339" i="252"/>
  <c r="I482" i="252"/>
  <c r="I496" i="252"/>
  <c r="I499" i="252"/>
  <c r="I127" i="252"/>
  <c r="I131" i="252"/>
  <c r="I139" i="252"/>
  <c r="I143" i="252"/>
  <c r="I147" i="252"/>
  <c r="I151" i="252"/>
  <c r="I155" i="252"/>
  <c r="I159" i="252"/>
  <c r="I163" i="252"/>
  <c r="I264" i="252"/>
  <c r="I454" i="252"/>
  <c r="I484" i="252"/>
  <c r="I27" i="252"/>
  <c r="I31" i="252"/>
  <c r="I24" i="252"/>
  <c r="I275" i="252"/>
  <c r="I279" i="252"/>
  <c r="I283" i="252"/>
  <c r="I287" i="252"/>
  <c r="I320" i="252"/>
  <c r="I324" i="252"/>
  <c r="I328" i="252"/>
  <c r="I332" i="252"/>
  <c r="I337" i="252"/>
  <c r="I30" i="252"/>
  <c r="I32" i="252"/>
  <c r="I34" i="252"/>
  <c r="I36" i="252"/>
  <c r="I38" i="252"/>
  <c r="I40" i="252"/>
  <c r="I43" i="252"/>
  <c r="I49" i="252"/>
  <c r="I53" i="252"/>
  <c r="I55" i="252"/>
  <c r="I57" i="252"/>
  <c r="I59" i="252"/>
  <c r="I61" i="252"/>
  <c r="I63" i="252"/>
  <c r="I65" i="252"/>
  <c r="I67" i="252"/>
  <c r="I69" i="252"/>
  <c r="I71" i="252"/>
  <c r="I73" i="252"/>
  <c r="I75" i="252"/>
  <c r="I79" i="252"/>
  <c r="I81" i="252"/>
  <c r="I83" i="252"/>
  <c r="I89" i="252"/>
  <c r="I91" i="252"/>
  <c r="I93" i="252"/>
  <c r="I95" i="252"/>
  <c r="I97" i="252"/>
  <c r="I99" i="252"/>
  <c r="I101" i="252"/>
  <c r="I103" i="252"/>
  <c r="I105" i="252"/>
  <c r="I107" i="252"/>
  <c r="I111" i="252"/>
  <c r="I113" i="252"/>
  <c r="I115" i="252"/>
  <c r="I119" i="252"/>
  <c r="I121" i="252"/>
  <c r="I123" i="252"/>
  <c r="I261" i="252"/>
  <c r="I263" i="252"/>
  <c r="I265" i="252"/>
  <c r="I274" i="252"/>
  <c r="I276" i="252"/>
  <c r="I278" i="252"/>
  <c r="I280" i="252"/>
  <c r="I282" i="252"/>
  <c r="I284" i="252"/>
  <c r="I286" i="252"/>
  <c r="I288" i="252"/>
  <c r="I334" i="252"/>
  <c r="I336" i="252"/>
  <c r="I338" i="252"/>
  <c r="I341" i="252"/>
  <c r="I347" i="252"/>
  <c r="I349" i="252"/>
  <c r="I351" i="252"/>
  <c r="I353" i="252"/>
  <c r="I358" i="252"/>
  <c r="I360" i="252"/>
  <c r="I363" i="252"/>
  <c r="I365" i="252"/>
  <c r="I367" i="252"/>
  <c r="I369" i="252"/>
  <c r="I371" i="252"/>
  <c r="I373" i="252"/>
  <c r="I377" i="252"/>
  <c r="I379" i="252"/>
  <c r="I381" i="252"/>
  <c r="I383" i="252"/>
  <c r="I385" i="252"/>
  <c r="I387" i="252"/>
  <c r="I390" i="252"/>
  <c r="I393" i="252"/>
  <c r="I395" i="252"/>
  <c r="I397" i="252"/>
  <c r="I399" i="252"/>
  <c r="I401" i="252"/>
  <c r="I403" i="252"/>
  <c r="I405" i="252"/>
  <c r="I407" i="252"/>
  <c r="I411" i="252"/>
  <c r="I413" i="252"/>
  <c r="I415" i="252"/>
  <c r="I417" i="252"/>
  <c r="I419" i="252"/>
  <c r="I421" i="252"/>
  <c r="I423" i="252"/>
  <c r="I425" i="252"/>
  <c r="I428" i="252"/>
  <c r="I430" i="252"/>
  <c r="I432" i="252"/>
  <c r="I434" i="252"/>
  <c r="I436" i="252"/>
  <c r="I438" i="252"/>
  <c r="I440" i="252"/>
  <c r="I442" i="252"/>
  <c r="I444" i="252"/>
  <c r="I474" i="252"/>
  <c r="I507" i="252"/>
  <c r="I513" i="252"/>
  <c r="I173" i="252"/>
  <c r="I176" i="252"/>
  <c r="I178" i="252"/>
  <c r="I184" i="252"/>
  <c r="I186" i="252"/>
  <c r="I188" i="252"/>
  <c r="I196" i="252"/>
  <c r="I198" i="252"/>
  <c r="I200" i="252"/>
  <c r="I202" i="252"/>
  <c r="I204" i="252"/>
  <c r="I208" i="252"/>
  <c r="I210" i="252"/>
  <c r="I212" i="252"/>
  <c r="I216" i="252"/>
  <c r="I218" i="252"/>
  <c r="I219" i="252"/>
  <c r="I221" i="252"/>
  <c r="I223" i="252"/>
  <c r="I225" i="252"/>
  <c r="I227" i="252"/>
  <c r="I229" i="252"/>
  <c r="I21" i="252"/>
  <c r="I456" i="252"/>
  <c r="I488" i="252"/>
  <c r="I495" i="252"/>
  <c r="I498" i="252"/>
  <c r="I500" i="252"/>
  <c r="I502" i="252"/>
  <c r="I28" i="252"/>
  <c r="I33" i="252"/>
  <c r="I35" i="252"/>
  <c r="I37" i="252"/>
  <c r="I39" i="252"/>
  <c r="I46" i="252"/>
  <c r="I50" i="252"/>
  <c r="I52" i="252"/>
  <c r="I54" i="252"/>
  <c r="I56" i="252"/>
  <c r="I58" i="252"/>
  <c r="I60" i="252"/>
  <c r="I62" i="252"/>
  <c r="I64" i="252"/>
  <c r="I66" i="252"/>
  <c r="I68" i="252"/>
  <c r="I70" i="252"/>
  <c r="I74" i="252"/>
  <c r="I76" i="252"/>
  <c r="I78" i="252"/>
  <c r="I80" i="252"/>
  <c r="I82" i="252"/>
  <c r="I86" i="252"/>
  <c r="I88" i="252"/>
  <c r="I92" i="252"/>
  <c r="I94" i="252"/>
  <c r="I96" i="252"/>
  <c r="I98" i="252"/>
  <c r="I100" i="252"/>
  <c r="I102" i="252"/>
  <c r="I104" i="252"/>
  <c r="I106" i="252"/>
  <c r="I108" i="252"/>
  <c r="I110" i="252"/>
  <c r="I112" i="252"/>
  <c r="I114" i="252"/>
  <c r="I118" i="252"/>
  <c r="I120" i="252"/>
  <c r="I122" i="252"/>
  <c r="I124" i="252"/>
  <c r="I126" i="252"/>
  <c r="I128" i="252"/>
  <c r="I132" i="252"/>
  <c r="I134" i="252"/>
  <c r="I136" i="252"/>
  <c r="I138" i="252"/>
  <c r="I142" i="252"/>
  <c r="I144" i="252"/>
  <c r="I146" i="252"/>
  <c r="I148" i="252"/>
  <c r="I150" i="252"/>
  <c r="I152" i="252"/>
  <c r="I154" i="252"/>
  <c r="I156" i="252"/>
  <c r="I158" i="252"/>
  <c r="I160" i="252"/>
  <c r="I162" i="252"/>
  <c r="I164" i="252"/>
  <c r="I166" i="252"/>
  <c r="I168" i="252"/>
  <c r="I170" i="252"/>
  <c r="AF174" i="252"/>
  <c r="AQ174" i="252"/>
  <c r="AV174" i="252"/>
  <c r="I175" i="252"/>
  <c r="I177" i="252"/>
  <c r="I181" i="252"/>
  <c r="I185" i="252"/>
  <c r="I187" i="252"/>
  <c r="I189" i="252"/>
  <c r="I191" i="252"/>
  <c r="I193" i="252"/>
  <c r="I195" i="252"/>
  <c r="I197" i="252"/>
  <c r="I199" i="252"/>
  <c r="I201" i="252"/>
  <c r="I203" i="252"/>
  <c r="I205" i="252"/>
  <c r="I209" i="252"/>
  <c r="I213" i="252"/>
  <c r="I215" i="252"/>
  <c r="I217" i="252"/>
  <c r="I232" i="252"/>
  <c r="I233" i="252"/>
  <c r="I234" i="252"/>
  <c r="I235" i="252"/>
  <c r="I236" i="252"/>
  <c r="I237" i="252"/>
  <c r="I240" i="252"/>
  <c r="I241" i="252"/>
  <c r="I242" i="252"/>
  <c r="I243" i="252"/>
  <c r="I244" i="252"/>
  <c r="I245" i="252"/>
  <c r="I246" i="252"/>
  <c r="I248" i="252"/>
  <c r="I249" i="252"/>
  <c r="I250" i="252"/>
  <c r="I251" i="252"/>
  <c r="I252" i="252"/>
  <c r="I253" i="252"/>
  <c r="I254" i="252"/>
  <c r="I255" i="252"/>
  <c r="I258" i="252"/>
  <c r="I259" i="252"/>
  <c r="I260" i="252"/>
  <c r="AF267" i="252"/>
  <c r="AQ267" i="252"/>
  <c r="AV267" i="252"/>
  <c r="AF268" i="252"/>
  <c r="AQ268" i="252"/>
  <c r="AV268" i="252"/>
  <c r="AF269" i="252"/>
  <c r="AQ269" i="252"/>
  <c r="AV269" i="252"/>
  <c r="AF270" i="252"/>
  <c r="AQ270" i="252"/>
  <c r="AV270" i="252"/>
  <c r="AF271" i="252"/>
  <c r="AQ271" i="252"/>
  <c r="AV271" i="252"/>
  <c r="AF272" i="252"/>
  <c r="AQ272" i="252"/>
  <c r="AV272" i="252"/>
  <c r="I292" i="252"/>
  <c r="I296" i="252"/>
  <c r="I297" i="252"/>
  <c r="I298" i="252"/>
  <c r="I299" i="252"/>
  <c r="I300" i="252"/>
  <c r="I301" i="252"/>
  <c r="I302" i="252"/>
  <c r="I303" i="252"/>
  <c r="I304" i="252"/>
  <c r="I305" i="252"/>
  <c r="I306" i="252"/>
  <c r="I307" i="252"/>
  <c r="I309" i="252"/>
  <c r="I310" i="252"/>
  <c r="I311" i="252"/>
  <c r="I312" i="252"/>
  <c r="I313" i="252"/>
  <c r="I314" i="252"/>
  <c r="I317" i="252"/>
  <c r="I319" i="252"/>
  <c r="I321" i="252"/>
  <c r="I323" i="252"/>
  <c r="I325" i="252"/>
  <c r="I327" i="252"/>
  <c r="I329" i="252"/>
  <c r="I331" i="252"/>
  <c r="I333" i="252"/>
  <c r="AF340" i="252"/>
  <c r="AQ340" i="252"/>
  <c r="AV340" i="252"/>
  <c r="I344" i="252"/>
  <c r="I346" i="252"/>
  <c r="I348" i="252"/>
  <c r="I350" i="252"/>
  <c r="I352" i="252"/>
  <c r="I354" i="252"/>
  <c r="I356" i="252"/>
  <c r="I361" i="252"/>
  <c r="I362" i="252"/>
  <c r="I364" i="252"/>
  <c r="I366" i="252"/>
  <c r="I368" i="252"/>
  <c r="I370" i="252"/>
  <c r="I372" i="252"/>
  <c r="I376" i="252"/>
  <c r="I378" i="252"/>
  <c r="I380" i="252"/>
  <c r="I382" i="252"/>
  <c r="I384" i="252"/>
  <c r="I386" i="252"/>
  <c r="I388" i="252"/>
  <c r="I389" i="252"/>
  <c r="I391" i="252"/>
  <c r="I392" i="252"/>
  <c r="I394" i="252"/>
  <c r="I396" i="252"/>
  <c r="I400" i="252"/>
  <c r="I404" i="252"/>
  <c r="I406" i="252"/>
  <c r="I408" i="252"/>
  <c r="I410" i="252"/>
  <c r="I416" i="252"/>
  <c r="I418" i="252"/>
  <c r="I420" i="252"/>
  <c r="I422" i="252"/>
  <c r="I424" i="252"/>
  <c r="I426" i="252"/>
  <c r="AF427" i="252"/>
  <c r="AQ427" i="252"/>
  <c r="AV427" i="252"/>
  <c r="AF429" i="252"/>
  <c r="AQ429" i="252"/>
  <c r="AV429" i="252"/>
  <c r="AF431" i="252"/>
  <c r="AQ431" i="252"/>
  <c r="AV431" i="252"/>
  <c r="AF433" i="252"/>
  <c r="AQ433" i="252"/>
  <c r="AV433" i="252"/>
  <c r="AF435" i="252"/>
  <c r="AQ435" i="252"/>
  <c r="AV435" i="252"/>
  <c r="AF437" i="252"/>
  <c r="AQ437" i="252"/>
  <c r="AV437" i="252"/>
  <c r="AF439" i="252"/>
  <c r="AQ439" i="252"/>
  <c r="AV439" i="252"/>
  <c r="AF441" i="252"/>
  <c r="AQ441" i="252"/>
  <c r="AV441" i="252"/>
  <c r="AF443" i="252"/>
  <c r="AQ443" i="252"/>
  <c r="AV443" i="252"/>
  <c r="AF445" i="252"/>
  <c r="AQ445" i="252"/>
  <c r="AV445" i="252"/>
  <c r="AF446" i="252"/>
  <c r="AQ446" i="252"/>
  <c r="AV446" i="252"/>
  <c r="AF447" i="252"/>
  <c r="AQ447" i="252"/>
  <c r="AV447" i="252"/>
  <c r="AF448" i="252"/>
  <c r="AQ448" i="252"/>
  <c r="AV448" i="252"/>
  <c r="AF449" i="252"/>
  <c r="AQ449" i="252"/>
  <c r="AV449" i="252"/>
  <c r="AF450" i="252"/>
  <c r="AQ450" i="252"/>
  <c r="AV450" i="252"/>
  <c r="AF451" i="252"/>
  <c r="AQ451" i="252"/>
  <c r="AV451" i="252"/>
  <c r="I452" i="252"/>
  <c r="AF453" i="252"/>
  <c r="AQ453" i="252"/>
  <c r="AV453" i="252"/>
  <c r="AF455" i="252"/>
  <c r="AQ455" i="252"/>
  <c r="AV455" i="252"/>
  <c r="AF457" i="252"/>
  <c r="AQ457" i="252"/>
  <c r="AV457" i="252"/>
  <c r="I458" i="252"/>
  <c r="AF459" i="252"/>
  <c r="AQ459" i="252"/>
  <c r="AV459" i="252"/>
  <c r="I460" i="252"/>
  <c r="I462" i="252"/>
  <c r="I464" i="252"/>
  <c r="I466" i="252"/>
  <c r="I468" i="252"/>
  <c r="AF469" i="252"/>
  <c r="AQ469" i="252"/>
  <c r="AV469" i="252"/>
  <c r="AF471" i="252"/>
  <c r="AQ471" i="252"/>
  <c r="AV471" i="252"/>
  <c r="I472" i="252"/>
  <c r="AF473" i="252"/>
  <c r="AQ473" i="252"/>
  <c r="AV473" i="252"/>
  <c r="AF475" i="252"/>
  <c r="AQ475" i="252"/>
  <c r="AV475" i="252"/>
  <c r="I476" i="252"/>
  <c r="AF477" i="252"/>
  <c r="AQ477" i="252"/>
  <c r="AV477" i="252"/>
  <c r="I478" i="252"/>
  <c r="AF479" i="252"/>
  <c r="AQ479" i="252"/>
  <c r="AV479" i="252"/>
  <c r="I480" i="252"/>
  <c r="AF481" i="252"/>
  <c r="AQ481" i="252"/>
  <c r="AV481" i="252"/>
  <c r="AF485" i="252"/>
  <c r="AQ485" i="252"/>
  <c r="AV485" i="252"/>
  <c r="I486" i="252"/>
  <c r="AF487" i="252"/>
  <c r="AQ487" i="252"/>
  <c r="AV487" i="252"/>
  <c r="AF489" i="252"/>
  <c r="AQ489" i="252"/>
  <c r="AV489" i="252"/>
  <c r="I490" i="252"/>
  <c r="AF491" i="252"/>
  <c r="AQ491" i="252"/>
  <c r="AV491" i="252"/>
  <c r="I493" i="252"/>
  <c r="I494" i="252"/>
  <c r="AF501" i="252"/>
  <c r="AQ501" i="252"/>
  <c r="AV501" i="252"/>
  <c r="AF503" i="252"/>
  <c r="AQ503" i="252"/>
  <c r="AV503" i="252"/>
  <c r="AF505" i="252"/>
  <c r="AQ505" i="252"/>
  <c r="AV505" i="252"/>
  <c r="AF508" i="252"/>
  <c r="AQ508" i="252"/>
  <c r="AF510" i="252"/>
  <c r="AQ510" i="252"/>
  <c r="AV510" i="252"/>
  <c r="AF512" i="252"/>
  <c r="AQ512" i="252"/>
  <c r="AV512" i="252"/>
  <c r="AF514" i="252"/>
  <c r="AQ514" i="252"/>
  <c r="AV514" i="252"/>
  <c r="F52" i="253"/>
  <c r="F83" i="253"/>
  <c r="F54" i="253"/>
  <c r="Q55" i="253"/>
  <c r="F55" i="253"/>
  <c r="F56" i="253"/>
  <c r="E57" i="253"/>
  <c r="E58" i="253"/>
  <c r="E59" i="253"/>
  <c r="Q65" i="253"/>
  <c r="E66" i="253"/>
  <c r="E67" i="253"/>
  <c r="E68" i="253"/>
  <c r="E69" i="253"/>
  <c r="E70" i="253"/>
  <c r="E72" i="253"/>
  <c r="E74" i="253"/>
  <c r="F74" i="253"/>
  <c r="E75" i="253"/>
  <c r="E79" i="253"/>
  <c r="E80" i="253"/>
  <c r="E81" i="253"/>
  <c r="G9" i="249"/>
  <c r="AS8" i="249"/>
  <c r="I29" i="252"/>
  <c r="AV170" i="252"/>
  <c r="I153" i="252"/>
  <c r="AF285" i="252"/>
  <c r="AQ285" i="252"/>
  <c r="AV285" i="252"/>
  <c r="I285" i="252"/>
  <c r="AV493" i="252"/>
  <c r="AV494" i="252"/>
  <c r="F8" i="249"/>
  <c r="F48" i="249"/>
  <c r="AT8" i="249"/>
  <c r="Q82" i="253"/>
  <c r="Q81" i="253"/>
  <c r="Q80" i="253"/>
  <c r="Q78" i="253"/>
  <c r="E76" i="253"/>
  <c r="Q75" i="253"/>
  <c r="Q73" i="253"/>
  <c r="Q69" i="253"/>
  <c r="Q68" i="253"/>
  <c r="Q67" i="253"/>
  <c r="Q66" i="253"/>
  <c r="E65" i="253"/>
  <c r="Q64" i="253"/>
  <c r="Q62" i="253"/>
  <c r="E61" i="253"/>
  <c r="Q61" i="253"/>
  <c r="E60" i="253"/>
  <c r="Q59" i="253"/>
  <c r="Q58" i="253"/>
  <c r="Q57" i="253"/>
  <c r="Q54" i="253"/>
  <c r="Q70" i="253"/>
  <c r="E54" i="253"/>
  <c r="E56" i="253"/>
  <c r="E63" i="253"/>
  <c r="E82" i="253"/>
  <c r="N48" i="249"/>
  <c r="AT16" i="249"/>
  <c r="E47" i="249"/>
  <c r="E48" i="249"/>
  <c r="AT7" i="249"/>
  <c r="AT14" i="249"/>
  <c r="AS7" i="249"/>
  <c r="E55" i="253"/>
  <c r="E62" i="253"/>
  <c r="E64" i="253"/>
  <c r="F72" i="253"/>
  <c r="E73" i="253"/>
  <c r="F76" i="253"/>
  <c r="Q8" i="249"/>
  <c r="E8" i="249"/>
  <c r="I220" i="252"/>
  <c r="I228" i="252"/>
  <c r="I318" i="252"/>
  <c r="AV265" i="252"/>
  <c r="I461" i="252"/>
  <c r="AV462" i="252"/>
  <c r="AV484" i="252"/>
  <c r="AV511" i="252"/>
  <c r="AV513" i="252"/>
  <c r="H10" i="249"/>
  <c r="H48" i="249"/>
  <c r="AT10" i="249"/>
  <c r="Q47" i="249"/>
  <c r="AV210" i="252"/>
  <c r="I169" i="252"/>
  <c r="AV334" i="252"/>
  <c r="AV381" i="252"/>
  <c r="AV387" i="252"/>
  <c r="AV393" i="252"/>
  <c r="AV397" i="252"/>
  <c r="AV442" i="252"/>
  <c r="AV444" i="252"/>
  <c r="AV463" i="252"/>
  <c r="AV465" i="252"/>
  <c r="AV470" i="252"/>
  <c r="AV472" i="252"/>
  <c r="AV476" i="252"/>
  <c r="AV478" i="252"/>
  <c r="AV488" i="252"/>
  <c r="AV490" i="252"/>
  <c r="E7" i="249"/>
  <c r="G247" i="254"/>
  <c r="E247" i="254"/>
  <c r="C141" i="255"/>
  <c r="C139" i="255"/>
  <c r="D165" i="255"/>
  <c r="F165" i="255"/>
  <c r="E165" i="255"/>
  <c r="C161" i="255"/>
  <c r="C164" i="255"/>
  <c r="AL52" i="253"/>
  <c r="AL83" i="253"/>
  <c r="E52" i="253"/>
  <c r="AB83" i="253"/>
  <c r="P71" i="253"/>
  <c r="P83" i="253"/>
  <c r="AU25" i="253"/>
  <c r="AF83" i="253"/>
  <c r="Q60" i="253"/>
  <c r="AV32" i="252"/>
  <c r="AV53" i="252"/>
  <c r="AV74" i="252"/>
  <c r="AV97" i="252"/>
  <c r="AV105" i="252"/>
  <c r="AV106" i="252"/>
  <c r="AV114" i="252"/>
  <c r="AV129" i="252"/>
  <c r="AV138" i="252"/>
  <c r="AV139" i="252"/>
  <c r="AV147" i="252"/>
  <c r="AV150" i="252"/>
  <c r="AV151" i="252"/>
  <c r="AV154" i="252"/>
  <c r="AV158" i="252"/>
  <c r="AV173" i="252"/>
  <c r="AV175" i="252"/>
  <c r="AV187" i="252"/>
  <c r="AV205" i="252"/>
  <c r="AV217" i="252"/>
  <c r="AV218" i="252"/>
  <c r="AV223" i="252"/>
  <c r="AV21" i="252"/>
  <c r="AV235" i="252"/>
  <c r="AV237" i="252"/>
  <c r="AV273" i="252"/>
  <c r="AV275" i="252"/>
  <c r="AV277" i="252"/>
  <c r="AV279" i="252"/>
  <c r="AV280" i="252"/>
  <c r="AV281" i="252"/>
  <c r="AV288" i="252"/>
  <c r="AV290" i="252"/>
  <c r="AV297" i="252"/>
  <c r="AV299" i="252"/>
  <c r="AV301" i="252"/>
  <c r="AV304" i="252"/>
  <c r="AV305" i="252"/>
  <c r="AV307" i="252"/>
  <c r="AV308" i="252"/>
  <c r="AV309" i="252"/>
  <c r="AV310" i="252"/>
  <c r="AV311" i="252"/>
  <c r="AV312" i="252"/>
  <c r="AV313" i="252"/>
  <c r="AV320" i="252"/>
  <c r="AV324" i="252"/>
  <c r="AV325" i="252"/>
  <c r="AV328" i="252"/>
  <c r="AV332" i="252"/>
  <c r="AV333" i="252"/>
  <c r="AV346" i="252"/>
  <c r="AV350" i="252"/>
  <c r="AV356" i="252"/>
  <c r="AV362" i="252"/>
  <c r="AV366" i="252"/>
  <c r="AV369" i="252"/>
  <c r="AV371" i="252"/>
  <c r="AV372" i="252"/>
  <c r="AV376" i="252"/>
  <c r="AV379" i="252"/>
  <c r="AV384" i="252"/>
  <c r="AV391" i="252"/>
  <c r="AV392" i="252"/>
  <c r="AV399" i="252"/>
  <c r="AV400" i="252"/>
  <c r="AV403" i="252"/>
  <c r="AV406" i="252"/>
  <c r="AV410" i="252"/>
  <c r="AV416" i="252"/>
  <c r="AV417" i="252"/>
  <c r="AV421" i="252"/>
  <c r="AV424" i="252"/>
  <c r="AV425" i="252"/>
  <c r="Z64" i="253"/>
  <c r="F64" i="253"/>
  <c r="AV480" i="252"/>
  <c r="AV496" i="252"/>
  <c r="F61" i="253"/>
  <c r="F65" i="253"/>
  <c r="F70" i="253"/>
  <c r="F73" i="253"/>
  <c r="F79" i="253"/>
  <c r="AV438" i="252"/>
  <c r="AV461" i="252"/>
  <c r="C147" i="255"/>
  <c r="C165" i="255"/>
  <c r="I463" i="252"/>
  <c r="I492" i="252"/>
  <c r="AD73" i="253"/>
  <c r="F82" i="253"/>
  <c r="F78" i="253"/>
  <c r="F62" i="253"/>
  <c r="F60" i="253"/>
  <c r="F66" i="253"/>
  <c r="F63" i="253"/>
  <c r="F57" i="253"/>
  <c r="F191" i="257"/>
  <c r="F443" i="257"/>
  <c r="N191" i="257"/>
  <c r="N443" i="257"/>
  <c r="E191" i="257"/>
  <c r="E443" i="257"/>
  <c r="I191" i="257"/>
  <c r="I443" i="257"/>
  <c r="K191" i="257"/>
  <c r="K443" i="257"/>
  <c r="M191" i="257"/>
  <c r="M443" i="257"/>
  <c r="Q191" i="257"/>
  <c r="S443" i="257"/>
  <c r="U191" i="257"/>
  <c r="W191" i="257"/>
  <c r="W443" i="257"/>
  <c r="Y191" i="257"/>
  <c r="Y443" i="257"/>
  <c r="AA191" i="257"/>
  <c r="AA443" i="257"/>
  <c r="AC191" i="257"/>
  <c r="AC443" i="257"/>
  <c r="L443" i="257"/>
  <c r="R443" i="257"/>
  <c r="E71" i="253"/>
  <c r="AU40" i="253"/>
  <c r="AU44" i="253"/>
  <c r="V83" i="253"/>
  <c r="I78" i="253"/>
  <c r="Z52" i="253"/>
  <c r="Z71" i="253"/>
  <c r="Z72" i="253"/>
  <c r="Z77" i="253"/>
  <c r="Q77" i="253"/>
  <c r="Q52" i="253"/>
  <c r="Q63" i="253"/>
  <c r="Q71" i="253"/>
  <c r="Q72" i="253"/>
  <c r="Z56" i="253"/>
  <c r="Z83" i="253"/>
  <c r="Q56" i="253"/>
  <c r="W54" i="253"/>
  <c r="AU32" i="253"/>
  <c r="AO83" i="253"/>
  <c r="AU11" i="253"/>
  <c r="AU26" i="253"/>
  <c r="AU33" i="253"/>
  <c r="Q53" i="253"/>
  <c r="Q76" i="253"/>
  <c r="AU6" i="253"/>
  <c r="AU7" i="253"/>
  <c r="AD83" i="253"/>
  <c r="AU13" i="253"/>
  <c r="AU15" i="253"/>
  <c r="AU17" i="253"/>
  <c r="AU28" i="253"/>
  <c r="AU30" i="253"/>
  <c r="AU34" i="253"/>
  <c r="AU36" i="253"/>
  <c r="AU38" i="253"/>
  <c r="AU42" i="253"/>
  <c r="AU48" i="253"/>
  <c r="AR83" i="253"/>
  <c r="AT83" i="253"/>
  <c r="AU12" i="253"/>
  <c r="AU16" i="253"/>
  <c r="AU29" i="253"/>
  <c r="AU31" i="253"/>
  <c r="AU35" i="253"/>
  <c r="AU37" i="253"/>
  <c r="AU41" i="253"/>
  <c r="AU43" i="253"/>
  <c r="AU47" i="253"/>
  <c r="E77" i="253"/>
  <c r="F75" i="253"/>
  <c r="F80" i="253"/>
  <c r="AQ83" i="253"/>
  <c r="AP44" i="249"/>
  <c r="AL40" i="249"/>
  <c r="AL48" i="249"/>
  <c r="AT40" i="249"/>
  <c r="AJ38" i="249"/>
  <c r="AJ48" i="249"/>
  <c r="AT38" i="249"/>
  <c r="AH36" i="249"/>
  <c r="AF34" i="249"/>
  <c r="AD32" i="249"/>
  <c r="AB30" i="249"/>
  <c r="Z28" i="249"/>
  <c r="X26" i="249"/>
  <c r="X48" i="249"/>
  <c r="AT26" i="249"/>
  <c r="V24" i="249"/>
  <c r="O17" i="249"/>
  <c r="O48" i="249"/>
  <c r="AT17" i="249"/>
  <c r="M15" i="249"/>
  <c r="M48" i="249"/>
  <c r="AT15" i="249"/>
  <c r="K13" i="249"/>
  <c r="K48" i="249"/>
  <c r="AT13" i="249"/>
  <c r="I11" i="249"/>
  <c r="AV67" i="252"/>
  <c r="AV83" i="252"/>
  <c r="AV88" i="252"/>
  <c r="AV91" i="252"/>
  <c r="AV107" i="252"/>
  <c r="AV120" i="252"/>
  <c r="AV136" i="252"/>
  <c r="AV149" i="252"/>
  <c r="AV157" i="252"/>
  <c r="AV160" i="252"/>
  <c r="AV168" i="252"/>
  <c r="AV185" i="252"/>
  <c r="AV193" i="252"/>
  <c r="AV196" i="252"/>
  <c r="AV207" i="252"/>
  <c r="AV208" i="252"/>
  <c r="AV242" i="252"/>
  <c r="AV246" i="252"/>
  <c r="AV250" i="252"/>
  <c r="AV253" i="252"/>
  <c r="AV254" i="252"/>
  <c r="AV257" i="252"/>
  <c r="AV258" i="252"/>
  <c r="AV261" i="252"/>
  <c r="AV41" i="252"/>
  <c r="AV326" i="252"/>
  <c r="AV331" i="252"/>
  <c r="AV338" i="252"/>
  <c r="AV339" i="252"/>
  <c r="AV341" i="252"/>
  <c r="AV351" i="252"/>
  <c r="AV354" i="252"/>
  <c r="AV358" i="252"/>
  <c r="AV360" i="252"/>
  <c r="AV363" i="252"/>
  <c r="AV402" i="252"/>
  <c r="AV422" i="252"/>
  <c r="AV426" i="252"/>
  <c r="AV428" i="252"/>
  <c r="AV430" i="252"/>
  <c r="AV434" i="252"/>
  <c r="AV436" i="252"/>
  <c r="I467" i="252"/>
  <c r="F69" i="253"/>
  <c r="F68" i="253"/>
  <c r="I48" i="249"/>
  <c r="AT11" i="249"/>
  <c r="V48" i="249"/>
  <c r="AT24" i="249"/>
  <c r="AD48" i="249"/>
  <c r="AT32" i="249"/>
  <c r="Q79" i="253"/>
  <c r="E78" i="253"/>
  <c r="E83" i="253"/>
  <c r="J306" i="271"/>
  <c r="J244" i="271"/>
  <c r="N306" i="271"/>
  <c r="R306" i="271"/>
  <c r="V306" i="271"/>
  <c r="V244" i="271"/>
  <c r="Z306" i="271"/>
  <c r="AD306" i="271"/>
  <c r="AD244" i="271"/>
  <c r="H195" i="271"/>
  <c r="H194" i="271"/>
  <c r="J195" i="271"/>
  <c r="J194" i="271"/>
  <c r="J436" i="271"/>
  <c r="L195" i="271"/>
  <c r="L194" i="271"/>
  <c r="N195" i="271"/>
  <c r="N194" i="271"/>
  <c r="P195" i="271"/>
  <c r="P194" i="271"/>
  <c r="R195" i="271"/>
  <c r="T195" i="271"/>
  <c r="V195" i="271"/>
  <c r="V194" i="271"/>
  <c r="X195" i="271"/>
  <c r="X194" i="271"/>
  <c r="X436" i="271"/>
  <c r="Z195" i="271"/>
  <c r="AB195" i="271"/>
  <c r="AB194" i="271"/>
  <c r="AD195" i="271"/>
  <c r="AD194" i="271"/>
  <c r="AF195" i="271"/>
  <c r="R244" i="271"/>
  <c r="Z244" i="271"/>
  <c r="AF244" i="271"/>
  <c r="AF194" i="271"/>
  <c r="K312" i="271"/>
  <c r="O195" i="271"/>
  <c r="S195" i="271"/>
  <c r="S4" i="271"/>
  <c r="S436" i="271"/>
  <c r="AA4" i="271"/>
  <c r="G195" i="271"/>
  <c r="M195" i="271"/>
  <c r="F4" i="271"/>
  <c r="H4" i="271"/>
  <c r="J4" i="271"/>
  <c r="L4" i="271"/>
  <c r="N4" i="271"/>
  <c r="P4" i="271"/>
  <c r="R4" i="271"/>
  <c r="T4" i="271"/>
  <c r="V4" i="271"/>
  <c r="X4" i="271"/>
  <c r="Z4" i="271"/>
  <c r="AB4" i="271"/>
  <c r="AB436" i="271"/>
  <c r="AD4" i="271"/>
  <c r="AF4" i="271"/>
  <c r="AH4" i="271"/>
  <c r="AH436" i="271"/>
  <c r="G4" i="271"/>
  <c r="I4" i="271"/>
  <c r="M4" i="271"/>
  <c r="Q4" i="271"/>
  <c r="U4" i="271"/>
  <c r="Y4" i="271"/>
  <c r="AC4" i="271"/>
  <c r="AG4" i="271"/>
  <c r="AG195" i="271"/>
  <c r="AG194" i="271"/>
  <c r="AF11" i="271"/>
  <c r="AF10" i="271"/>
  <c r="AF436" i="271"/>
  <c r="K431" i="271"/>
  <c r="AH346" i="271"/>
  <c r="H244" i="271"/>
  <c r="N244" i="271"/>
  <c r="AH14" i="271"/>
  <c r="AH212" i="271"/>
  <c r="U306" i="271"/>
  <c r="U244" i="271"/>
  <c r="U194" i="271"/>
  <c r="U436" i="271"/>
  <c r="W306" i="271"/>
  <c r="Y306" i="271"/>
  <c r="AA306" i="271"/>
  <c r="AA244" i="271"/>
  <c r="AC306" i="271"/>
  <c r="AC244" i="271"/>
  <c r="AE306" i="271"/>
  <c r="AG306" i="271"/>
  <c r="W83" i="253"/>
  <c r="Q83" i="253"/>
  <c r="AH312" i="271"/>
  <c r="AH306" i="271"/>
  <c r="AH244" i="271"/>
  <c r="AH194" i="271"/>
  <c r="L11" i="271"/>
  <c r="L10" i="271"/>
  <c r="N11" i="271"/>
  <c r="N10" i="271"/>
  <c r="N436" i="271"/>
  <c r="P11" i="271"/>
  <c r="P10" i="271"/>
  <c r="P436" i="271"/>
  <c r="R11" i="271"/>
  <c r="R10" i="271"/>
  <c r="T11" i="271"/>
  <c r="T10" i="271"/>
  <c r="V11" i="271"/>
  <c r="V10" i="271"/>
  <c r="V436" i="271"/>
  <c r="X11" i="271"/>
  <c r="X10" i="271"/>
  <c r="Z11" i="271"/>
  <c r="Z10" i="271"/>
  <c r="Z436" i="271"/>
  <c r="AD11" i="271"/>
  <c r="AD10" i="271"/>
  <c r="AD436" i="271"/>
  <c r="K14" i="271"/>
  <c r="K11" i="271"/>
  <c r="K10" i="271"/>
  <c r="F11" i="271"/>
  <c r="F10" i="271"/>
  <c r="H11" i="271"/>
  <c r="H10" i="271"/>
  <c r="H436" i="271"/>
  <c r="J11" i="271"/>
  <c r="J10" i="271"/>
  <c r="AH195" i="271"/>
  <c r="K306" i="271"/>
  <c r="W244" i="271"/>
  <c r="Y244" i="271"/>
  <c r="AE244" i="271"/>
  <c r="AE194" i="271"/>
  <c r="AG244" i="271"/>
  <c r="AH28" i="271"/>
  <c r="AH11" i="271"/>
  <c r="AH10" i="271"/>
  <c r="K212" i="271"/>
  <c r="K195" i="271"/>
  <c r="K194" i="271"/>
  <c r="K346" i="271"/>
  <c r="AA11" i="271"/>
  <c r="AA10" i="271"/>
  <c r="AC11" i="271"/>
  <c r="AC10" i="271"/>
  <c r="AE11" i="271"/>
  <c r="AE10" i="271"/>
  <c r="AE436" i="271"/>
  <c r="AG11" i="271"/>
  <c r="AG10" i="271"/>
  <c r="Z194" i="271"/>
  <c r="R194" i="271"/>
  <c r="R436" i="271"/>
  <c r="T244" i="271"/>
  <c r="T194" i="271"/>
  <c r="M306" i="271"/>
  <c r="M244" i="271"/>
  <c r="O306" i="271"/>
  <c r="O244" i="271"/>
  <c r="Q306" i="271"/>
  <c r="Q244" i="271"/>
  <c r="S306" i="271"/>
  <c r="S244" i="271"/>
  <c r="S194" i="271"/>
  <c r="W4" i="271"/>
  <c r="G194" i="271"/>
  <c r="G436" i="271"/>
  <c r="P244" i="271"/>
  <c r="F306" i="271"/>
  <c r="F244" i="271"/>
  <c r="I194" i="271"/>
  <c r="Y194" i="271"/>
  <c r="X244" i="271"/>
  <c r="K244" i="271"/>
  <c r="L436" i="271"/>
  <c r="O194" i="271"/>
  <c r="O436" i="271"/>
  <c r="AV163" i="252"/>
  <c r="AV382" i="252"/>
  <c r="W436" i="271"/>
  <c r="AG436" i="271"/>
  <c r="F436" i="271"/>
  <c r="AV108" i="252"/>
  <c r="AC436" i="271"/>
  <c r="AV234" i="252"/>
  <c r="T436" i="271"/>
  <c r="M194" i="271"/>
  <c r="M436" i="271"/>
  <c r="R48" i="249"/>
  <c r="AT20" i="249"/>
  <c r="AF48" i="249"/>
  <c r="AT34" i="249"/>
  <c r="AF77" i="252"/>
  <c r="AQ77" i="252"/>
  <c r="AV77" i="252"/>
  <c r="I77" i="252"/>
  <c r="AV86" i="252"/>
  <c r="AF90" i="252"/>
  <c r="AQ90" i="252"/>
  <c r="AV90" i="252"/>
  <c r="I90" i="252"/>
  <c r="AF171" i="252"/>
  <c r="AQ171" i="252"/>
  <c r="AV171" i="252"/>
  <c r="I171" i="252"/>
  <c r="AF211" i="252"/>
  <c r="AQ211" i="252"/>
  <c r="AV211" i="252"/>
  <c r="I211" i="252"/>
  <c r="AF294" i="252"/>
  <c r="AQ294" i="252"/>
  <c r="I294" i="252"/>
  <c r="I506" i="252"/>
  <c r="AF506" i="252"/>
  <c r="AQ506" i="252"/>
  <c r="AV506" i="252"/>
  <c r="I231" i="252"/>
  <c r="AF44" i="252"/>
  <c r="AQ44" i="252"/>
  <c r="AV44" i="252"/>
  <c r="I44" i="252"/>
  <c r="AF47" i="252"/>
  <c r="AQ47" i="252"/>
  <c r="AV47" i="252"/>
  <c r="I47" i="252"/>
  <c r="AV54" i="252"/>
  <c r="AV94" i="252"/>
  <c r="AF135" i="252"/>
  <c r="AQ135" i="252"/>
  <c r="AV135" i="252"/>
  <c r="I135" i="252"/>
  <c r="AF182" i="252"/>
  <c r="AQ182" i="252"/>
  <c r="AV182" i="252"/>
  <c r="I182" i="252"/>
  <c r="AV226" i="252"/>
  <c r="AV22" i="252"/>
  <c r="AF409" i="252"/>
  <c r="AQ409" i="252"/>
  <c r="AV409" i="252"/>
  <c r="I409" i="252"/>
  <c r="AA194" i="271"/>
  <c r="AA436" i="271"/>
  <c r="AU19" i="253"/>
  <c r="AS19" i="249"/>
  <c r="Q19" i="249"/>
  <c r="I470" i="252"/>
  <c r="I308" i="252"/>
  <c r="I257" i="252"/>
  <c r="I207" i="252"/>
  <c r="I72" i="252"/>
  <c r="I48" i="252"/>
  <c r="I194" i="252"/>
  <c r="I345" i="252"/>
  <c r="I51" i="252"/>
  <c r="AM48" i="249"/>
  <c r="AT41" i="249"/>
  <c r="AE48" i="249"/>
  <c r="AT33" i="249"/>
  <c r="AB48" i="249"/>
  <c r="AT30" i="249"/>
  <c r="AF87" i="252"/>
  <c r="AQ87" i="252"/>
  <c r="AV87" i="252"/>
  <c r="I87" i="252"/>
  <c r="AV100" i="252"/>
  <c r="AF117" i="252"/>
  <c r="AQ117" i="252"/>
  <c r="AV117" i="252"/>
  <c r="I117" i="252"/>
  <c r="AF125" i="252"/>
  <c r="AQ125" i="252"/>
  <c r="AV125" i="252"/>
  <c r="I125" i="252"/>
  <c r="AF140" i="252"/>
  <c r="AQ140" i="252"/>
  <c r="AV140" i="252"/>
  <c r="I140" i="252"/>
  <c r="AF145" i="252"/>
  <c r="AQ145" i="252"/>
  <c r="AV145" i="252"/>
  <c r="AV153" i="252"/>
  <c r="AV177" i="252"/>
  <c r="AV195" i="252"/>
  <c r="AV212" i="252"/>
  <c r="AV24" i="252"/>
  <c r="AV221" i="252"/>
  <c r="AF20" i="252"/>
  <c r="AQ20" i="252"/>
  <c r="AV20" i="252"/>
  <c r="I20" i="252"/>
  <c r="AF230" i="252"/>
  <c r="AQ230" i="252"/>
  <c r="AV230" i="252"/>
  <c r="I230" i="252"/>
  <c r="AV236" i="252"/>
  <c r="AV240" i="252"/>
  <c r="AV251" i="252"/>
  <c r="AV260" i="252"/>
  <c r="AV274" i="252"/>
  <c r="AV282" i="252"/>
  <c r="AF291" i="252"/>
  <c r="AQ291" i="252"/>
  <c r="I291" i="252"/>
  <c r="AV298" i="252"/>
  <c r="AV302" i="252"/>
  <c r="AV329" i="252"/>
  <c r="AF342" i="252"/>
  <c r="AQ342" i="252"/>
  <c r="AV342" i="252"/>
  <c r="I342" i="252"/>
  <c r="AF355" i="252"/>
  <c r="AQ355" i="252"/>
  <c r="AV355" i="252"/>
  <c r="I355" i="252"/>
  <c r="AV364" i="252"/>
  <c r="AV458" i="252"/>
  <c r="Q48" i="249"/>
  <c r="AT19" i="249"/>
  <c r="AN48" i="249"/>
  <c r="AT42" i="249"/>
  <c r="Q7" i="249"/>
  <c r="AF116" i="252"/>
  <c r="AQ116" i="252"/>
  <c r="AV116" i="252"/>
  <c r="I116" i="252"/>
  <c r="AF180" i="252"/>
  <c r="AQ180" i="252"/>
  <c r="AV180" i="252"/>
  <c r="I180" i="252"/>
  <c r="AF214" i="252"/>
  <c r="AQ214" i="252"/>
  <c r="AV214" i="252"/>
  <c r="I214" i="252"/>
  <c r="AF23" i="252"/>
  <c r="AQ23" i="252"/>
  <c r="AV23" i="252"/>
  <c r="I23" i="252"/>
  <c r="AF374" i="252"/>
  <c r="AQ374" i="252"/>
  <c r="AV374" i="252"/>
  <c r="I374" i="252"/>
  <c r="I398" i="252"/>
  <c r="I14" i="252"/>
  <c r="I19" i="252"/>
  <c r="F19" i="249"/>
  <c r="AV31" i="252"/>
  <c r="AF84" i="252"/>
  <c r="AQ84" i="252"/>
  <c r="AV84" i="252"/>
  <c r="I84" i="252"/>
  <c r="AV92" i="252"/>
  <c r="I172" i="252"/>
  <c r="AF172" i="252"/>
  <c r="AQ172" i="252"/>
  <c r="AV172" i="252"/>
  <c r="AV202" i="252"/>
  <c r="AV220" i="252"/>
  <c r="AF239" i="252"/>
  <c r="AQ239" i="252"/>
  <c r="AV239" i="252"/>
  <c r="I239" i="252"/>
  <c r="AV243" i="252"/>
  <c r="AF316" i="252"/>
  <c r="AQ316" i="252"/>
  <c r="AV316" i="252"/>
  <c r="I316" i="252"/>
  <c r="AV367" i="252"/>
  <c r="I483" i="252"/>
  <c r="AF483" i="252"/>
  <c r="AQ483" i="252"/>
  <c r="AV483" i="252"/>
  <c r="G48" i="249"/>
  <c r="AT9" i="249"/>
  <c r="I402" i="252"/>
  <c r="I256" i="252"/>
  <c r="I192" i="252"/>
  <c r="I511" i="252"/>
  <c r="I343" i="252"/>
  <c r="I504" i="252"/>
  <c r="I167" i="252"/>
  <c r="AO48" i="249"/>
  <c r="AT43" i="249"/>
  <c r="AG48" i="249"/>
  <c r="AT35" i="249"/>
  <c r="AV39" i="252"/>
  <c r="AF42" i="252"/>
  <c r="AQ42" i="252"/>
  <c r="AV42" i="252"/>
  <c r="I42" i="252"/>
  <c r="AF45" i="252"/>
  <c r="AQ45" i="252"/>
  <c r="AV45" i="252"/>
  <c r="AV68" i="252"/>
  <c r="AF85" i="252"/>
  <c r="AQ85" i="252"/>
  <c r="AV85" i="252"/>
  <c r="I85" i="252"/>
  <c r="AF109" i="252"/>
  <c r="AQ109" i="252"/>
  <c r="AV109" i="252"/>
  <c r="I109" i="252"/>
  <c r="AV111" i="252"/>
  <c r="AV118" i="252"/>
  <c r="AV137" i="252"/>
  <c r="AV156" i="252"/>
  <c r="AF161" i="252"/>
  <c r="AQ161" i="252"/>
  <c r="AV161" i="252"/>
  <c r="I161" i="252"/>
  <c r="AF165" i="252"/>
  <c r="AQ165" i="252"/>
  <c r="AV165" i="252"/>
  <c r="I165" i="252"/>
  <c r="AV186" i="252"/>
  <c r="AF190" i="252"/>
  <c r="AQ190" i="252"/>
  <c r="AV190" i="252"/>
  <c r="AF206" i="252"/>
  <c r="AQ206" i="252"/>
  <c r="AV206" i="252"/>
  <c r="I206" i="252"/>
  <c r="AV216" i="252"/>
  <c r="AV222" i="252"/>
  <c r="AF247" i="252"/>
  <c r="AQ247" i="252"/>
  <c r="AV247" i="252"/>
  <c r="I247" i="252"/>
  <c r="AF262" i="252"/>
  <c r="AQ262" i="252"/>
  <c r="AV262" i="252"/>
  <c r="I262" i="252"/>
  <c r="AF359" i="252"/>
  <c r="AQ359" i="252"/>
  <c r="AV359" i="252"/>
  <c r="I359" i="252"/>
  <c r="AF375" i="252"/>
  <c r="AQ375" i="252"/>
  <c r="AV375" i="252"/>
  <c r="I375" i="252"/>
  <c r="AF414" i="252"/>
  <c r="AQ414" i="252"/>
  <c r="AV414" i="252"/>
  <c r="I414" i="252"/>
  <c r="AV252" i="252"/>
  <c r="AV336" i="252"/>
  <c r="AV337" i="252"/>
  <c r="AV408" i="252"/>
  <c r="AV327" i="252"/>
  <c r="AV330" i="252"/>
  <c r="AV418" i="252"/>
  <c r="AV454" i="252"/>
  <c r="AV460" i="252"/>
  <c r="AF443" i="257"/>
  <c r="AB443" i="257"/>
  <c r="J241" i="257"/>
  <c r="J191" i="257"/>
  <c r="J443" i="257"/>
  <c r="AG308" i="257"/>
  <c r="AG241" i="257"/>
  <c r="AG191" i="257"/>
  <c r="AG443" i="257"/>
  <c r="AU46" i="253"/>
  <c r="AU14" i="253"/>
  <c r="AU18" i="253"/>
  <c r="AU20" i="253"/>
  <c r="AU22" i="253"/>
  <c r="AU24" i="253"/>
  <c r="AU21" i="253"/>
  <c r="AU23" i="253"/>
  <c r="AU45" i="253"/>
</calcChain>
</file>

<file path=xl/comments1.xml><?xml version="1.0" encoding="utf-8"?>
<comments xmlns="http://schemas.openxmlformats.org/spreadsheetml/2006/main">
  <authors>
    <author>Admin</author>
  </authors>
  <commentList>
    <comment ref="C200" authorId="0">
      <text>
        <r>
          <rPr>
            <b/>
            <sz val="9"/>
            <color indexed="81"/>
            <rFont val="Tahoma"/>
            <family val="2"/>
          </rPr>
          <t>Admin:</t>
        </r>
        <r>
          <rPr>
            <sz val="9"/>
            <color indexed="81"/>
            <rFont val="Tahoma"/>
            <family val="2"/>
          </rPr>
          <t xml:space="preserve">
</t>
        </r>
      </text>
    </comment>
  </commentList>
</comments>
</file>

<file path=xl/comments2.xml><?xml version="1.0" encoding="utf-8"?>
<comments xmlns="http://schemas.openxmlformats.org/spreadsheetml/2006/main">
  <authors>
    <author>Admin</author>
  </authors>
  <commentList>
    <comment ref="A49" authorId="0">
      <text>
        <r>
          <rPr>
            <b/>
            <sz val="9"/>
            <color indexed="81"/>
            <rFont val="Tahoma"/>
            <family val="2"/>
          </rPr>
          <t>Admin:</t>
        </r>
        <r>
          <rPr>
            <sz val="9"/>
            <color indexed="81"/>
            <rFont val="Tahoma"/>
            <family val="2"/>
          </rPr>
          <t xml:space="preserve">
</t>
        </r>
      </text>
    </comment>
  </commentList>
</comments>
</file>

<file path=xl/comments3.xml><?xml version="1.0" encoding="utf-8"?>
<comments xmlns="http://schemas.openxmlformats.org/spreadsheetml/2006/main">
  <authors>
    <author>Admin</author>
  </authors>
  <commentList>
    <comment ref="A20" authorId="0">
      <text>
        <r>
          <rPr>
            <b/>
            <sz val="9"/>
            <color indexed="81"/>
            <rFont val="Tahoma"/>
            <family val="2"/>
          </rPr>
          <t>Admin:</t>
        </r>
        <r>
          <rPr>
            <sz val="9"/>
            <color indexed="81"/>
            <rFont val="Tahoma"/>
            <family val="2"/>
          </rPr>
          <t xml:space="preserve">
</t>
        </r>
      </text>
    </comment>
  </commentList>
</comments>
</file>

<file path=xl/comments4.xml><?xml version="1.0" encoding="utf-8"?>
<comments xmlns="http://schemas.openxmlformats.org/spreadsheetml/2006/main">
  <authors>
    <author>Admin</author>
  </authors>
  <commentList>
    <comment ref="C203" authorId="0">
      <text>
        <r>
          <rPr>
            <b/>
            <sz val="9"/>
            <color indexed="81"/>
            <rFont val="Tahoma"/>
            <family val="2"/>
          </rPr>
          <t>Admin:</t>
        </r>
        <r>
          <rPr>
            <sz val="9"/>
            <color indexed="81"/>
            <rFont val="Tahoma"/>
            <family val="2"/>
          </rPr>
          <t xml:space="preserve">
</t>
        </r>
      </text>
    </comment>
  </commentList>
</comments>
</file>

<file path=xl/sharedStrings.xml><?xml version="1.0" encoding="utf-8"?>
<sst xmlns="http://schemas.openxmlformats.org/spreadsheetml/2006/main" count="10971" uniqueCount="2014">
  <si>
    <t>Loại đất</t>
  </si>
  <si>
    <t>Địa điểm (đến cấp xã)</t>
  </si>
  <si>
    <t>Vị trí trên bản đồ địa chính (tờ bản đồ số, thửa số) hoặc vị trí trên bản đồ hiện trạng sử dụng đất cấp xã</t>
  </si>
  <si>
    <t>CHU CHUYỂN ĐẤT ĐAI TRONG KẾ HOẠCH SỬ DỤNG ĐẤT NĂM 20…</t>
  </si>
  <si>
    <t>(3)=(4)+(5)</t>
  </si>
  <si>
    <t>Diện tích hiện trạng (ha)</t>
  </si>
  <si>
    <t>Diện tích quy hoạch (ha)</t>
  </si>
  <si>
    <t>Sử dụng vào loại đất</t>
  </si>
  <si>
    <t xml:space="preserve">Khu vực cần chuyển mục đích sử dụng đất để thực hiện việc nhận chuyển nhượng, thuê quyền sử dụng đất, nhận góp vốn bằng quyền sử dụng đất </t>
  </si>
  <si>
    <t>DANH MỤC CÔNG TRÌNH, DỰ ÁN THỰC HIỆN TRONG NĂM 20…</t>
  </si>
  <si>
    <t>1.1</t>
  </si>
  <si>
    <t>1.2</t>
  </si>
  <si>
    <t>1.3</t>
  </si>
  <si>
    <t>1.4</t>
  </si>
  <si>
    <t>1.5</t>
  </si>
  <si>
    <t>2.2</t>
  </si>
  <si>
    <t>2.3</t>
  </si>
  <si>
    <t>2.4</t>
  </si>
  <si>
    <t>2.5</t>
  </si>
  <si>
    <t>2.6</t>
  </si>
  <si>
    <t>Đất rừng phòng hộ</t>
  </si>
  <si>
    <t>Đất rừng đặc dụng</t>
  </si>
  <si>
    <t>Đất quốc phòng</t>
  </si>
  <si>
    <t>Đất an ninh</t>
  </si>
  <si>
    <t>Đất khu công nghiệp</t>
  </si>
  <si>
    <t>STT</t>
  </si>
  <si>
    <t>2.1</t>
  </si>
  <si>
    <t>2.7</t>
  </si>
  <si>
    <t>2.8</t>
  </si>
  <si>
    <t>Mã</t>
  </si>
  <si>
    <t>NNP</t>
  </si>
  <si>
    <t>RPH</t>
  </si>
  <si>
    <t>RDD</t>
  </si>
  <si>
    <t>PNN</t>
  </si>
  <si>
    <t>CQP</t>
  </si>
  <si>
    <t>CAN</t>
  </si>
  <si>
    <t>DHT</t>
  </si>
  <si>
    <t>Đơn vị tính: ha</t>
  </si>
  <si>
    <t>Đất nông nghiệp</t>
  </si>
  <si>
    <t>Đất phi nông nghiệp</t>
  </si>
  <si>
    <t>(...)</t>
  </si>
  <si>
    <t>Đất trồng cây lâu năm</t>
  </si>
  <si>
    <t>Đất rừng sản xuất</t>
  </si>
  <si>
    <t>1.6</t>
  </si>
  <si>
    <t>1.7</t>
  </si>
  <si>
    <t>Trong đó:</t>
  </si>
  <si>
    <t>CLN</t>
  </si>
  <si>
    <t>RSX</t>
  </si>
  <si>
    <t>SKS</t>
  </si>
  <si>
    <t>2.9</t>
  </si>
  <si>
    <t>NTD</t>
  </si>
  <si>
    <t>Đất làm muối</t>
  </si>
  <si>
    <t>LMU</t>
  </si>
  <si>
    <t>1.8</t>
  </si>
  <si>
    <t>SKC</t>
  </si>
  <si>
    <t>SKX</t>
  </si>
  <si>
    <t>HNK</t>
  </si>
  <si>
    <t>Đất nông nghiệp khác</t>
  </si>
  <si>
    <t>NKH</t>
  </si>
  <si>
    <t>NNP/PNN</t>
  </si>
  <si>
    <t>CLN/PNN</t>
  </si>
  <si>
    <t>RPH/PNN</t>
  </si>
  <si>
    <t>RDD/PNN</t>
  </si>
  <si>
    <t>RSX/PNN</t>
  </si>
  <si>
    <t>(1)</t>
  </si>
  <si>
    <t>(2)</t>
  </si>
  <si>
    <t>(3)</t>
  </si>
  <si>
    <t>NTS/PNN</t>
  </si>
  <si>
    <t>LMU/PNN</t>
  </si>
  <si>
    <t>LUC/PNN</t>
  </si>
  <si>
    <t>Biểu 07/CH</t>
  </si>
  <si>
    <t>Biểu 08/CH</t>
  </si>
  <si>
    <t>Đất chưa sử dụng</t>
  </si>
  <si>
    <t>DRA</t>
  </si>
  <si>
    <t>NTS</t>
  </si>
  <si>
    <t>HNK/PNN</t>
  </si>
  <si>
    <t>Chuyển đổi cơ cấu sử dụng đất trong nội bộ đất nông nghiệp</t>
  </si>
  <si>
    <t>Đất phi nông nghiệp khác</t>
  </si>
  <si>
    <t>PNK</t>
  </si>
  <si>
    <t>Trong đó: Đất chuyên trồng lúa nước</t>
  </si>
  <si>
    <t>LUC</t>
  </si>
  <si>
    <t>Đất trồng lúa</t>
  </si>
  <si>
    <t>LUA</t>
  </si>
  <si>
    <t>Đất khu chế xuất</t>
  </si>
  <si>
    <t>Đất bãi thải, xử lý chất thải</t>
  </si>
  <si>
    <t>CSD</t>
  </si>
  <si>
    <t xml:space="preserve">Đất nuôi trồng thuỷ sản </t>
  </si>
  <si>
    <t>Đất cụm công nghiệp</t>
  </si>
  <si>
    <t>Đất thương mại, dịch vụ</t>
  </si>
  <si>
    <t>Đất cơ sở sản xuất phi nông nghiệp</t>
  </si>
  <si>
    <t>Đất sử dụng cho hoạt động khoáng sản</t>
  </si>
  <si>
    <t>Đất ở tại nông thôn</t>
  </si>
  <si>
    <t>Đất ở tại đô thị</t>
  </si>
  <si>
    <t>Đất xây dựng trụ sở cơ quan</t>
  </si>
  <si>
    <t>Đất cơ sở tôn giáo</t>
  </si>
  <si>
    <t>Đất làm nghĩa trang, nghĩa địa, nhà tang lễ, nhà hỏa táng</t>
  </si>
  <si>
    <t>ONT</t>
  </si>
  <si>
    <t>ODT</t>
  </si>
  <si>
    <t>DTS</t>
  </si>
  <si>
    <t>TON</t>
  </si>
  <si>
    <t>LUA/PNN</t>
  </si>
  <si>
    <t>TSC</t>
  </si>
  <si>
    <t>Đất sản xuất vật liệu xây dựng, làm đồ gốm</t>
  </si>
  <si>
    <t>Khu vực chuyên trồng lúa nước</t>
  </si>
  <si>
    <t>Khu vực chuyên trồng cây công nghiệp lâu năm</t>
  </si>
  <si>
    <t>Khu du lịch</t>
  </si>
  <si>
    <t>Khu ở, làng nghề, sản xuất phi nông nghiệp nông thôn</t>
  </si>
  <si>
    <t>TIN</t>
  </si>
  <si>
    <t>Đất có di tích lịch sử - văn hóa</t>
  </si>
  <si>
    <t>Đất trồng cây hàng năm khác</t>
  </si>
  <si>
    <t>LUA/LMU</t>
  </si>
  <si>
    <t>Đất phi nông nghiệp không phải là đất ở chuyển sang đất ở</t>
  </si>
  <si>
    <t>PKO/OCT</t>
  </si>
  <si>
    <t>LUA/CLN</t>
  </si>
  <si>
    <t>LUA/LNP</t>
  </si>
  <si>
    <t>LUA/NTS</t>
  </si>
  <si>
    <t>Cộng giảm</t>
  </si>
  <si>
    <t>Cộng tăng</t>
  </si>
  <si>
    <t>Diện tích cuối kỳ, năm…..</t>
  </si>
  <si>
    <t>Khu vực công nghiệp, cụm công nghiệp</t>
  </si>
  <si>
    <t>Đất xây dựng trụ sở của tổ chức sự nghiệp</t>
  </si>
  <si>
    <t>DNG</t>
  </si>
  <si>
    <t>KDT</t>
  </si>
  <si>
    <t>Đất danh lam thắng cảnh</t>
  </si>
  <si>
    <t>Đất xây dựng cơ sở ngoại giao</t>
  </si>
  <si>
    <t>…</t>
  </si>
  <si>
    <t>Diện tích (ha)</t>
  </si>
  <si>
    <t>SKK</t>
  </si>
  <si>
    <t>DDL</t>
  </si>
  <si>
    <t>TMD</t>
  </si>
  <si>
    <t>SKT</t>
  </si>
  <si>
    <t>SKN</t>
  </si>
  <si>
    <t>HNK/NTS</t>
  </si>
  <si>
    <t>HNK/LMU</t>
  </si>
  <si>
    <t>2.10</t>
  </si>
  <si>
    <t>Đất phát triển hạ tầng cấp quốc gia, cấp tỉnh, cấp huyện, cấp xã</t>
  </si>
  <si>
    <t>Cơ cấu (%)</t>
  </si>
  <si>
    <t>Diện tích đầu kỳ
năm…</t>
  </si>
  <si>
    <t>Đất trồng lúa chuyển sang đất trồng cây lâu năm</t>
  </si>
  <si>
    <t>Đất trồng lúa chuyển sang đất nuôi trồng thuỷ sản</t>
  </si>
  <si>
    <t>Đất trồng lúa chuyển sang đất làm muối</t>
  </si>
  <si>
    <t>Đất trồng cây hàng năm khác chuyển sang đất làm muối</t>
  </si>
  <si>
    <t>Đất trồng lúa chuyển sang đất trồng rừng</t>
  </si>
  <si>
    <t>Đất rừng phòng hộ chuyển sang đất nông nghiệp không phải là rừng</t>
  </si>
  <si>
    <t>Đất rừng đặc dụng chuyển sang đất nông nghiệp không phải là rừng</t>
  </si>
  <si>
    <t>Đất rừng sản xuất chuyển sang đất nông nghiệp không phải là rừng</t>
  </si>
  <si>
    <t>Đất nuôi trồng thuỷ sản</t>
  </si>
  <si>
    <t>Đất trồng cây hàng năm khác chuyển sang đất nuôi trồng thuỷ sản</t>
  </si>
  <si>
    <t>Công trình, dự án được phân bổ từ quy hoạch sử dụng đất cấp tỉnh</t>
  </si>
  <si>
    <t>Khu đô thị - thương mại - dịch vụ</t>
  </si>
  <si>
    <t>1.2.1</t>
  </si>
  <si>
    <t>1.2.2</t>
  </si>
  <si>
    <t>1.2.3</t>
  </si>
  <si>
    <t>Công trình, dự án cấp huyện</t>
  </si>
  <si>
    <t>Tổng diện tích</t>
  </si>
  <si>
    <t>Diện tích phân theo đơn vị hành chính</t>
  </si>
  <si>
    <t>Tăng thêm</t>
  </si>
  <si>
    <t>DDT</t>
  </si>
  <si>
    <t>Đất cơ sở tín ngưỡng</t>
  </si>
  <si>
    <t>Đất phát triển hạ tầng cấp quốc gia, cấp tỉnh</t>
  </si>
  <si>
    <t>DSH</t>
  </si>
  <si>
    <t>DKV</t>
  </si>
  <si>
    <t>Đất sinh hoạt cộng đồng</t>
  </si>
  <si>
    <t>Đất khu vui chơi, giải trí công cộng</t>
  </si>
  <si>
    <t>Đất có mặt nước chuyên dùng</t>
  </si>
  <si>
    <t xml:space="preserve">Đất sông, ngòi, kênh, rạch, suối </t>
  </si>
  <si>
    <t>SON</t>
  </si>
  <si>
    <t>MNC</t>
  </si>
  <si>
    <t>KCN</t>
  </si>
  <si>
    <t>KKT</t>
  </si>
  <si>
    <t>Công trình, dự án mục đích quốc phòng, an ninh</t>
  </si>
  <si>
    <t>Công trình, dự án để phát triển kinh tế - xã hội vì lợi ích quốc gia, công cộng</t>
  </si>
  <si>
    <t>Công trình, dự án quan trọng quốc gia do Quốc hội quyết định chủ trương đầu tư mà phải thu hồi đất</t>
  </si>
  <si>
    <t>Công trình, dự án do Thủ tướng Chính phủ chấp thuận, quyết định đầu tư mà phải thu hồi đất</t>
  </si>
  <si>
    <t>Công trình, dự án do Hội đồng nhân dân cấp tỉnh chấp thuận mà phải thu hồi đất</t>
  </si>
  <si>
    <t>Chỉ tiêu sử dụng đất</t>
  </si>
  <si>
    <t>Đất khu công nghệ cao*</t>
  </si>
  <si>
    <t>Đất khu kinh tế*</t>
  </si>
  <si>
    <t>Đất đô thị*</t>
  </si>
  <si>
    <t>Ghi chú: * Không tổng hợp khi tính tổng diện tích tự nhiên</t>
  </si>
  <si>
    <t>Đất nông nghiệp chuyển sang phi nông nghiệp</t>
  </si>
  <si>
    <t>Hạng mục</t>
  </si>
  <si>
    <t>DIỆN TÍCH, CƠ CẤU SỬ DỤNG ĐẤT CÁC KHU CHỨC NĂNG</t>
  </si>
  <si>
    <t xml:space="preserve">Diện tích phân theo đơn vị hành chính </t>
  </si>
  <si>
    <t xml:space="preserve">              - PKO là đất phi nông nghiệp không phải là đất ở.</t>
  </si>
  <si>
    <t>2.11</t>
  </si>
  <si>
    <t>2.12</t>
  </si>
  <si>
    <t>2.13</t>
  </si>
  <si>
    <t>2.14</t>
  </si>
  <si>
    <t>2.15</t>
  </si>
  <si>
    <t>2.16</t>
  </si>
  <si>
    <t>2.17</t>
  </si>
  <si>
    <t>2.18</t>
  </si>
  <si>
    <t>2.19</t>
  </si>
  <si>
    <t>1.9</t>
  </si>
  <si>
    <t>2.20</t>
  </si>
  <si>
    <t>2.21</t>
  </si>
  <si>
    <t>2.22</t>
  </si>
  <si>
    <t>2.23</t>
  </si>
  <si>
    <t>2.24</t>
  </si>
  <si>
    <t>2.25</t>
  </si>
  <si>
    <t>2.26</t>
  </si>
  <si>
    <t>CỦA HUYỆN (QUẬN, THỊ XÃ, THÀNH PHỐ) …</t>
  </si>
  <si>
    <t>Diện tích 
cuối kỳ năm ...</t>
  </si>
  <si>
    <t>Khu vực rừng phòng hộ</t>
  </si>
  <si>
    <t>Khu vực rừng đặc dụng</t>
  </si>
  <si>
    <t>Khu vực rừng sản xuất</t>
  </si>
  <si>
    <t>NKH/PNN</t>
  </si>
  <si>
    <t>Ghi chú: - (a) gồm đất sản xuất nông nghiệp, đất nuôi trồng thủy sản, đất làm muối và đất nông nghiệp khác.</t>
  </si>
  <si>
    <t>RPH/NKR(a)</t>
  </si>
  <si>
    <t>RDD/NKR(a)</t>
  </si>
  <si>
    <t>RSX/NKR(a)</t>
  </si>
  <si>
    <t>LUK</t>
  </si>
  <si>
    <t>Đất chuyên trồng lúa nước</t>
  </si>
  <si>
    <t>Đất trồng lúa nước còn lại</t>
  </si>
  <si>
    <t>Người thiết kế: Nguyễn Cao Mưu</t>
  </si>
  <si>
    <t>Số điện thoại: 0989275567</t>
  </si>
  <si>
    <t>Trung tâm KT Địa chính &amp; CNTT Hà Tĩnh</t>
  </si>
  <si>
    <t>Mọi thắc mắc, lỗi hàm xin liên hệ trực tiếp</t>
  </si>
  <si>
    <t>Biểu 10/CH</t>
  </si>
  <si>
    <t>Biểu 11/CH</t>
  </si>
  <si>
    <t>Biểu 13/CH</t>
  </si>
  <si>
    <t>CỦA XÃ ….</t>
  </si>
  <si>
    <t>Xã 32</t>
  </si>
  <si>
    <t>(…)</t>
  </si>
  <si>
    <t>LUK/PNN</t>
  </si>
  <si>
    <t>Thị trấn</t>
  </si>
  <si>
    <t>Bắc Sơn</t>
  </si>
  <si>
    <t>Nam Hương</t>
  </si>
  <si>
    <t>Ngọc Sơn</t>
  </si>
  <si>
    <t>Phù Việt</t>
  </si>
  <si>
    <t>Thạch Bàn</t>
  </si>
  <si>
    <t>Thạch Đài</t>
  </si>
  <si>
    <t>Thạch Điền</t>
  </si>
  <si>
    <t>Thạch Đỉnh</t>
  </si>
  <si>
    <t>Thạch Hải</t>
  </si>
  <si>
    <t>Thạch Hội</t>
  </si>
  <si>
    <t>Thạch Hương</t>
  </si>
  <si>
    <t>Thạch Kênh</t>
  </si>
  <si>
    <t>Thạch Khê</t>
  </si>
  <si>
    <t>Thạch Lạc</t>
  </si>
  <si>
    <t>Thạch Lâm</t>
  </si>
  <si>
    <t>Thạch Liên</t>
  </si>
  <si>
    <t>Thạch Long</t>
  </si>
  <si>
    <t>Thạch Lưu</t>
  </si>
  <si>
    <t>Thạch Ngọc</t>
  </si>
  <si>
    <t>Thạch Sơn</t>
  </si>
  <si>
    <t>Thạch Tân</t>
  </si>
  <si>
    <t>Thạch Thắng</t>
  </si>
  <si>
    <t>Thạch Thanh</t>
  </si>
  <si>
    <t>Thạch Tiến</t>
  </si>
  <si>
    <t>Thạch Trị</t>
  </si>
  <si>
    <t>Thạch Văn</t>
  </si>
  <si>
    <t>Thạch Vĩnh</t>
  </si>
  <si>
    <t>Thạch Xuân</t>
  </si>
  <si>
    <t>Tượng Sơn</t>
  </si>
  <si>
    <t>Việt Xuyên</t>
  </si>
  <si>
    <t>Mở rộng trường mầm non xóm Đồng Vĩnh</t>
  </si>
  <si>
    <t>DGD</t>
  </si>
  <si>
    <t>Đồng Vĩnh</t>
  </si>
  <si>
    <t>Bổ sung</t>
  </si>
  <si>
    <t>Đường từ Trường lái Hà An đến TL 21</t>
  </si>
  <si>
    <t>DGT</t>
  </si>
  <si>
    <t>Đường liên xã 13</t>
  </si>
  <si>
    <t>Quy hoạch Nghĩa trang Công viên Vĩnh Hằng (Đài hóa thân Hoàn Vũ)</t>
  </si>
  <si>
    <t>Chuyển 2016</t>
  </si>
  <si>
    <t>Đất ở Đồng Vĩnh</t>
  </si>
  <si>
    <t>Đất ở xóm Kim Sơn</t>
  </si>
  <si>
    <t>Kim Sơn</t>
  </si>
  <si>
    <t>Đất ở xóm Tân Sơn</t>
  </si>
  <si>
    <t>Tân Sơn</t>
  </si>
  <si>
    <t>Đất ở xóm Tây Sơn</t>
  </si>
  <si>
    <t>Tây Sơn</t>
  </si>
  <si>
    <t>Đất ở xóm Trung Sơn</t>
  </si>
  <si>
    <t>Trung Sơn</t>
  </si>
  <si>
    <t>Đất ở xóm Xuân Sơn</t>
  </si>
  <si>
    <t>Xuân Sơn</t>
  </si>
  <si>
    <t>QH đất ở vùng Công an</t>
  </si>
  <si>
    <t>Vùng Công An, xã Bắc Sơn</t>
  </si>
  <si>
    <t>Chuyển 2016    0,04ha còn lại bỏ</t>
  </si>
  <si>
    <t>QH đất ở vùng 26-3</t>
  </si>
  <si>
    <t>Vùng 26-3, xã Bắc Sơn</t>
  </si>
  <si>
    <t>Thực hiện được 0,03ha còn lại chuyển 2016</t>
  </si>
  <si>
    <t>QH đất ở vùng Lâm Sơn</t>
  </si>
  <si>
    <t>Vùng Lâm Sơn, xã Bắc Sơn</t>
  </si>
  <si>
    <t>Đường trục xã</t>
  </si>
  <si>
    <t>Bãi tập kết rác thải</t>
  </si>
  <si>
    <t>Dự án di dời các hộ gia đình trong vùng lòng hồ Bộc Nguyên giai đoạn I</t>
  </si>
  <si>
    <t>GPMB</t>
  </si>
  <si>
    <t>QH đât thôn Việt Yên</t>
  </si>
  <si>
    <t>Thô Việt Yên</t>
  </si>
  <si>
    <t>QH đât thôn Hòa Bình</t>
  </si>
  <si>
    <t>Thôn Hòa Bình</t>
  </si>
  <si>
    <t>QH đât thôn Lam Hưng</t>
  </si>
  <si>
    <t>Thôn Lam Hưng</t>
  </si>
  <si>
    <t>QH đất ở thôn Tây Hương</t>
  </si>
  <si>
    <t>Thôn Tây Hương</t>
  </si>
  <si>
    <t>QH đât thôn Thống Nhất</t>
  </si>
  <si>
    <t>Thôn Thống Nhất</t>
  </si>
  <si>
    <t>QH đất ở thôn Thống Nhất</t>
  </si>
  <si>
    <t>QH đất ở thôn Việt Hương</t>
  </si>
  <si>
    <t>Thôn Việt Hương</t>
  </si>
  <si>
    <t>QH đât thôn Yên Thượng</t>
  </si>
  <si>
    <t>Thôn Yên Thượng</t>
  </si>
  <si>
    <t xml:space="preserve">Khu tái định cư Dự án di dời các hộ gia đình trong vùng lòng hồ Bộc Nguyên giai đoạn I </t>
  </si>
  <si>
    <t>DTL</t>
  </si>
  <si>
    <t>Cấp đất ở thôn Ngọc Hà, Trung Tâm, Khe Giao II</t>
  </si>
  <si>
    <t>Thôn Ngộc Hà, Trung Tâm, Khe Giao 2</t>
  </si>
  <si>
    <t>Mở rộng hội trường UBND</t>
  </si>
  <si>
    <t>Đường vào khu sản xuất các xã Ngọc Sơn, Thạch Ngọc, Việt Xuyên</t>
  </si>
  <si>
    <t>Đưa vào kế hoạch 2016</t>
  </si>
  <si>
    <t>Tuyến đường gom cụm Công nghiệp</t>
  </si>
  <si>
    <t>Đường LX Thạch Long, Phù Việt</t>
  </si>
  <si>
    <t>QH đường giao thông thôn Bùi Xá</t>
  </si>
  <si>
    <t>Dự án cải tạo và nâng cấp hệ thống tưới tiêu phục vụ sản xuất nông nghiệp và thoát lũ cho vùng bắc Thạch Hà</t>
  </si>
  <si>
    <t>QH đất ở đồng Trưa Đình</t>
  </si>
  <si>
    <t>Đồng Trưa Đình</t>
  </si>
  <si>
    <t>QH đất ở Lòi Hà</t>
  </si>
  <si>
    <t>Lòi Hà</t>
  </si>
  <si>
    <t>QH đất ở vùng Lòi Vàng, thôn Hòa Bình</t>
  </si>
  <si>
    <t>QH đất ở vùng Đ.Bàu Hội, thôn Hòa Bình</t>
  </si>
  <si>
    <t>QH đất ở vùng Đồng Kiệt, thôn Hòa Bình</t>
  </si>
  <si>
    <t>QH đất ở V.Đ Mụ Bạc, thôn Thống Nhất</t>
  </si>
  <si>
    <t>QH đất ở Đường Cảng, thôn Thống Nhất</t>
  </si>
  <si>
    <t>QH đất ở vùng Đ.Đội 10, thôn Trung Tiến</t>
  </si>
  <si>
    <t>Thôn Trung Tiến</t>
  </si>
  <si>
    <t>QH đất ở v. Nương Đẻo, thôn Trung Tiến</t>
  </si>
  <si>
    <t>QH khu dân cư sau trường Nguyễn Thiếp</t>
  </si>
  <si>
    <t>Trường Nguyễn Thiếp</t>
  </si>
  <si>
    <t>Hạng mục 70 ha (Xây dựng Bải đổ thải phía bắc)</t>
  </si>
  <si>
    <t>Đường giao thông liên vùng</t>
  </si>
  <si>
    <t>Hạng mục 69 ha (Xây dựng bải đổ thải đất sét)</t>
  </si>
  <si>
    <t>Nâng cấp, mở rộng hệ thống tiêu thoát lũ Nước Bạc (AFD)</t>
  </si>
  <si>
    <t>Kênh W7</t>
  </si>
  <si>
    <t>Mở rộng trường mầm non</t>
  </si>
  <si>
    <t>NVH thôn Bình Sơn</t>
  </si>
  <si>
    <t>Mở rộng kênh phục vụ sản xuất từ đê hữu phủ đến đường đi cống số 4 - Đồng Muối</t>
  </si>
  <si>
    <t>Đồng muối</t>
  </si>
  <si>
    <t>Đất ở thôn Bình Sơn</t>
  </si>
  <si>
    <t>Bình Sơn</t>
  </si>
  <si>
    <t>Đất ở xen dắm tại các thôn</t>
  </si>
  <si>
    <t>Tại các thôn</t>
  </si>
  <si>
    <t>Đất ở (2 điểm) thôn Tân Phong</t>
  </si>
  <si>
    <t>Tân Phong</t>
  </si>
  <si>
    <t xml:space="preserve">QH trường Mầm Non </t>
  </si>
  <si>
    <t>Bãi tập trung rác thải</t>
  </si>
  <si>
    <t>QH đất ở vùng Cù Vải</t>
  </si>
  <si>
    <t>Cù Vải</t>
  </si>
  <si>
    <t>QH đất ở Ngõ Bà Tòng</t>
  </si>
  <si>
    <t>Ngõ Bà Tòng</t>
  </si>
  <si>
    <t>QH đất ở Ngõ ông Sáu</t>
  </si>
  <si>
    <t>Ngõ ÔNg Sáu</t>
  </si>
  <si>
    <t>QH đất ở dân cư để đấu giá QSD đất tại thôn Bắc Thượng</t>
  </si>
  <si>
    <t>Thôn Bắc Thượng</t>
  </si>
  <si>
    <t>QH đất ở vùng Đồng Ơ, T.Kỳ Sơn</t>
  </si>
  <si>
    <t>Thôn Kỳ Sơn</t>
  </si>
  <si>
    <t>Mở rộng đường liên xã 9</t>
  </si>
  <si>
    <t xml:space="preserve">Thạch Đài </t>
  </si>
  <si>
    <t>Mở rộng đường liên xã 10</t>
  </si>
  <si>
    <t>Đường khu chăn nuôi tập trung</t>
  </si>
  <si>
    <t>Mở rộng đường liên thôn</t>
  </si>
  <si>
    <t>Mở rộng đường huyện lộ 2</t>
  </si>
  <si>
    <t>Mở rộng nghĩa trang vùng đông</t>
  </si>
  <si>
    <t>Đất ở NVH Bắc Thượng cũ</t>
  </si>
  <si>
    <t>Nhà vân hóa Bắc Thượngcũ</t>
  </si>
  <si>
    <t>Đất ở NVH Liên Hương cũ</t>
  </si>
  <si>
    <t>Nhà van hóa Liên Hương cũ</t>
  </si>
  <si>
    <t>Đất ở NVH Linh Vinh cũ</t>
  </si>
  <si>
    <t>Nhà vân hóa Liên Vinh cũ</t>
  </si>
  <si>
    <t>Đất ở sân bóng Bàu Láng</t>
  </si>
  <si>
    <t>Sân bóng Bàu Láng</t>
  </si>
  <si>
    <t>Đất ở để đấu giá thôn Bắc Thượng</t>
  </si>
  <si>
    <t>Đất ở vùng ngõ ông Sỹ thôn Bắc Thượng</t>
  </si>
  <si>
    <t>Đất ở vùng Cao cồn hóp thôn Bắc Thượng</t>
  </si>
  <si>
    <t>Đất ở vùng Đìa Toàn  thôn Bắc Thượng</t>
  </si>
  <si>
    <t>Đất ở khu vật tư ngõ anh Lê Văn Thịnh  thôn Bắc Thượng</t>
  </si>
  <si>
    <t>Đất ở vùng hè Truyền thôn Kỳ Sơn</t>
  </si>
  <si>
    <t>Đất ở vùng Phát lát thôn Kỳ Sơn</t>
  </si>
  <si>
    <t>Đất ở thôn Liên Hương</t>
  </si>
  <si>
    <t>Thôn Liên Hương</t>
  </si>
  <si>
    <t>Đất ở vùng ngõ ông Trọng thôn Liên Hương</t>
  </si>
  <si>
    <t>Đất ở vùng Hoang Đốc thôn Liên Hương</t>
  </si>
  <si>
    <t>Đất ở vùng đội cầu thôn Liên Hương</t>
  </si>
  <si>
    <t>Đất ở sân bóng xã thôn Liên Vinh</t>
  </si>
  <si>
    <t>Thôn Liên Vinh</t>
  </si>
  <si>
    <t>Đất ở vùng ngõ anh Tâm thôn Liên Vinh</t>
  </si>
  <si>
    <t>Đất ở vùng ngõ anh Nguyễn Hữu Lợi thôn Nam Bình</t>
  </si>
  <si>
    <t>Thôn Nam Bình</t>
  </si>
  <si>
    <t>Đất ở vùng ngõ ông Tứ thôn Nam Thượng</t>
  </si>
  <si>
    <t>Thôn Nam Thượng</t>
  </si>
  <si>
    <t>Đất ở vùng ngõ bà Vân thôn Nam Thượng</t>
  </si>
  <si>
    <t>Đất ở vùng bà Bà thôn Nam Thượng</t>
  </si>
  <si>
    <t>Đất ở vùng Đại Đồng thôn Nam Thượng</t>
  </si>
  <si>
    <t>Đất ở vùng nhà văn hóa thôn Nhà Đường</t>
  </si>
  <si>
    <t>Thôn Nhà Đường</t>
  </si>
  <si>
    <t>Đất ở trước NVH Kỳ Phong</t>
  </si>
  <si>
    <t>Trước NVH Kỳ Phong</t>
  </si>
  <si>
    <t>Đất ở vùng caây xăng Nam Á</t>
  </si>
  <si>
    <t>Vùng cây xăng Nam Á</t>
  </si>
  <si>
    <t>Cây xăng Bảo Chung</t>
  </si>
  <si>
    <t>DNL</t>
  </si>
  <si>
    <t>Điểm thu gom rác thải thôn Tân Đông</t>
  </si>
  <si>
    <t>Tân Đông</t>
  </si>
  <si>
    <t>Điểm thu gom rác thải thôn Trung Long</t>
  </si>
  <si>
    <t>Thôn Trung Long</t>
  </si>
  <si>
    <t>Điểm thu gom rác thải thôn Tùng Sơn</t>
  </si>
  <si>
    <t>Thôn Tùng Sơn</t>
  </si>
  <si>
    <t>XD hội quán thôn Trung Long</t>
  </si>
  <si>
    <t>QH sân bóng Trung Tâm</t>
  </si>
  <si>
    <t>DTT</t>
  </si>
  <si>
    <t>Xây dựng trạm y tế thôn Tân Lộc</t>
  </si>
  <si>
    <t>DYT</t>
  </si>
  <si>
    <t>Thôn Tân Lộc</t>
  </si>
  <si>
    <t>Thu hồi đất lúa</t>
  </si>
  <si>
    <t>Nhà máy nước Bộc Nguyên 2</t>
  </si>
  <si>
    <t>QH, Giao đất dắm dân đồng mua đường17</t>
  </si>
  <si>
    <t>Đôồng Mua đường 17</t>
  </si>
  <si>
    <t>QH, giao  đất ở tại thôn Hưng Hòa</t>
  </si>
  <si>
    <t>Thôn Hưng Hòa</t>
  </si>
  <si>
    <t>QH, giao  đất ở tại Nhà Phệ, thôn Phúc Điền</t>
  </si>
  <si>
    <t>Thôn Phúc Điền</t>
  </si>
  <si>
    <t>QH, giao  đất ở tại thôn Tân Đông</t>
  </si>
  <si>
    <t>Thôn Tân Đông</t>
  </si>
  <si>
    <t>QH, giao  đất ở tại thôn Tân Lộc</t>
  </si>
  <si>
    <t>Đã thực hiện 0,03 còn lại chuyển 2016 0,1ha</t>
  </si>
  <si>
    <t>QH, giao  đất ở tại thôn Trung Long</t>
  </si>
  <si>
    <t>Thực hiện 0,03 còn lại chuyển 2016</t>
  </si>
  <si>
    <t>QH, giao  đất ở tại thôn Tùng Lâm</t>
  </si>
  <si>
    <t>Thôn Tùng Lâm</t>
  </si>
  <si>
    <t>Mở rộng đường giao thông rau, củ, quả tổ 3 Văn Sơn</t>
  </si>
  <si>
    <t>Mở rộng đường đi nghĩa trang thôn Vĩnh Hòa</t>
  </si>
  <si>
    <t>Mở rộng đường từ rau củ quả Trương Xuân đi đội Láy</t>
  </si>
  <si>
    <t>QH bãi tập kết rác tại Thôn Tây Sơn</t>
  </si>
  <si>
    <t>QH NVH Thôn Trường Xuân</t>
  </si>
  <si>
    <t>Mở rộng nâng cấp đê Hữu Phủ</t>
  </si>
  <si>
    <t>Mở rộng nghĩa trang Tây sơn Dập Mụ Bùa</t>
  </si>
  <si>
    <t>Mở rộng nghĩa trang vườn cộ</t>
  </si>
  <si>
    <t>QH đất ở cống đập Họ</t>
  </si>
  <si>
    <t>Đập Họ</t>
  </si>
  <si>
    <t>QH đất ở tổ 4 hồi ông Sinh</t>
  </si>
  <si>
    <t>Hồi Ông Sinh</t>
  </si>
  <si>
    <t>Cấp đất ở ngọ ông Phan thôn 10</t>
  </si>
  <si>
    <t>Thôn 10</t>
  </si>
  <si>
    <t>QH đất ở Tổ 10</t>
  </si>
  <si>
    <t>Tổ 10</t>
  </si>
  <si>
    <t>QH đất ở Tổ 2</t>
  </si>
  <si>
    <t>Tổ 2</t>
  </si>
  <si>
    <t xml:space="preserve">QH đất ở Tổ 7 </t>
  </si>
  <si>
    <t>Tổ 7</t>
  </si>
  <si>
    <t>Bưu điện xã Thạch Hải</t>
  </si>
  <si>
    <t>DBV</t>
  </si>
  <si>
    <t>Đường vào khu sx tập trung Vũng Giữa</t>
  </si>
  <si>
    <t>Bãi trung chuyển rác</t>
  </si>
  <si>
    <t>Mương thoát nước khu vực mỏ sắt tại Động Bạc</t>
  </si>
  <si>
    <t>Hạng mục 111 ha (moong mỏ và xây dựng băng tải, các hạng mục phụ trợ khác)</t>
  </si>
  <si>
    <t>Hạng mục 39 ha (Khu vực moong mỏ)</t>
  </si>
  <si>
    <t>Hạng mục đổ thải lấn biển</t>
  </si>
  <si>
    <t>Đất ở thôn Bắc Hải</t>
  </si>
  <si>
    <t>Bắc Hải</t>
  </si>
  <si>
    <t>QH đất ở tái định cư Nam Quỳnh Viên</t>
  </si>
  <si>
    <t>Nam Quỳnh Viên</t>
  </si>
  <si>
    <t>Đất ở thôn Liên Phú</t>
  </si>
  <si>
    <t>Liên Phú</t>
  </si>
  <si>
    <t>QH đất ở thôn Liên Mỹ</t>
  </si>
  <si>
    <t>Thôn Liên Mỹ</t>
  </si>
  <si>
    <t>Thực hiện được 0,06 chuyển 2016</t>
  </si>
  <si>
    <t>QH đất ở thôn Liên Phố</t>
  </si>
  <si>
    <t>Thôn Liên Phố</t>
  </si>
  <si>
    <t>Khu tiểu thủ công nghiệp chế biến thủy sản thôn Hội Tiến, Liên Quý</t>
  </si>
  <si>
    <t>Hội Tiến, Liên Quý</t>
  </si>
  <si>
    <t>Mở rộng đường ra Khu chăn nuôi tập Trung thôn Tân Hòa</t>
  </si>
  <si>
    <t>Thôn Tân Hòa</t>
  </si>
  <si>
    <t>Mở Đương liên xã 09</t>
  </si>
  <si>
    <t>Mở rộng đươờng HL2</t>
  </si>
  <si>
    <t>QH đất ở Đồng Dưng</t>
  </si>
  <si>
    <t>Đông Hưng</t>
  </si>
  <si>
    <t>QH đất ở Cồn Gát thôn Tân Tiến</t>
  </si>
  <si>
    <t>Thôn Tân Tiến</t>
  </si>
  <si>
    <t>QH đất ở dđường TL 17</t>
  </si>
  <si>
    <t>TL 17</t>
  </si>
  <si>
    <t>Mở rộng khuôn viên chợ đầu mối</t>
  </si>
  <si>
    <t>DCH</t>
  </si>
  <si>
    <t xml:space="preserve">Bổ sung thêm kế hoạch 2016 </t>
  </si>
  <si>
    <t>Mở rộng và nâng cấp đường trục xã</t>
  </si>
  <si>
    <t>Bãi thu gom rác thải thôn Thượng Nguyên, Chi Lưu, Trí Lễ, Trí Nam</t>
  </si>
  <si>
    <t>Bãi tập kết vật liệu xây dựng</t>
  </si>
  <si>
    <t>Nhà văn hóa thôn Trí Lễ</t>
  </si>
  <si>
    <t xml:space="preserve">Xây mới kênh tưới </t>
  </si>
  <si>
    <t>Nâng cấp đê Hữu Nghèn</t>
  </si>
  <si>
    <t>Sân bóng xã</t>
  </si>
  <si>
    <t>Trạm y tế xã</t>
  </si>
  <si>
    <t>QH đấu giá thôn Hòa Hợp</t>
  </si>
  <si>
    <t>Hòa Hợp</t>
  </si>
  <si>
    <t>QH đất ở thôn Chi Lưu</t>
  </si>
  <si>
    <t>Thôn Chi Lưu</t>
  </si>
  <si>
    <t>QH đất ở thôn Trí Lễ</t>
  </si>
  <si>
    <t>Thôn Tri Lễ</t>
  </si>
  <si>
    <t>QH đất ở thôn Thượng Nguyên</t>
  </si>
  <si>
    <t>Thượng Nguyên</t>
  </si>
  <si>
    <t>QH đất ở thôn Trí Nang</t>
  </si>
  <si>
    <t>Trí Nang</t>
  </si>
  <si>
    <t>Mở rộng khuôn viên trường Mần Non</t>
  </si>
  <si>
    <t>Đường vào khu chăn nuôi tập trung Sác Rộng</t>
  </si>
  <si>
    <t>Đường Vận chuyển quặng sắt</t>
  </si>
  <si>
    <t>Quy hoạch kênh mương nội đồng vùng Hói Cạn</t>
  </si>
  <si>
    <t>QH đường giao thông từ QL 15B đến Đê ngăn mặn Thanh Cao</t>
  </si>
  <si>
    <t>QH đường từ hồi chùa thôn Đan Khê</t>
  </si>
  <si>
    <t>QH xây dựng hội quán thôn Phúc Thanh, Thanh Lan</t>
  </si>
  <si>
    <t>Mở rộng hôi quán thôn Liên Đồng</t>
  </si>
  <si>
    <t>QH sân thể thao trường Lê Hồng Phong</t>
  </si>
  <si>
    <t>GPMB Mỏ sắt T.Khê 22 hộ dân Xóm 8</t>
  </si>
  <si>
    <t>Giải phóng mặt bằng</t>
  </si>
  <si>
    <t>QH đất ở xen dắm thôn Thanh Cao, Tây Hồ, Tân Hương, Liên Đồng, Vĩnh Long, Đan Khê</t>
  </si>
  <si>
    <t>Các Thôn</t>
  </si>
  <si>
    <t>QH đất ở cửa anh Linh Thông, cố Trương thôn Đan Khê</t>
  </si>
  <si>
    <t>Thôn Đan Khê</t>
  </si>
  <si>
    <t>QH đất ở V.Hồi Ô.Tuệ, thôn Liên Đồng</t>
  </si>
  <si>
    <t>Thôn Liên Đồng</t>
  </si>
  <si>
    <t>QH đất ở hồi anh Danh thôn Liên Đồng ( đấu giá)</t>
  </si>
  <si>
    <t>QH đấu giá đất ở xứ đồng ông Chính(phía Tây cây xăng thôn Liên Đồng)</t>
  </si>
  <si>
    <t>QH đất ở V.Cửa Ô.Hiểu, thôn Long Giang</t>
  </si>
  <si>
    <t>Thôn Long Giang</t>
  </si>
  <si>
    <t>QH đất ở sân bóng hồi bà dương thôn Long Giang</t>
  </si>
  <si>
    <t>QH đất ở cửa anh Đức thôn Long Tiến</t>
  </si>
  <si>
    <t>Thôn Long Tiến</t>
  </si>
  <si>
    <t>QH đất ở thôn Phúc Lan</t>
  </si>
  <si>
    <t>Thôn Phúc Lan</t>
  </si>
  <si>
    <t>QH đất ở V.Cửa Ô.Lâm, thôn Phúc Lộc</t>
  </si>
  <si>
    <t>Thôn Phúc Lộc</t>
  </si>
  <si>
    <t>QH đất ở hồi anh Mậu Huấn thôn Tân Hương</t>
  </si>
  <si>
    <t>Thôn Tân Hương</t>
  </si>
  <si>
    <t>QH đất ở cửa ông Thiện thôn Tân Phúc</t>
  </si>
  <si>
    <t>Thôn Tân Phúc</t>
  </si>
  <si>
    <t>QH đất ở V.Hồi T.Cấp III, thôn Tây Hồ</t>
  </si>
  <si>
    <t>Thôn Tây Hồ</t>
  </si>
  <si>
    <t>QH đất ở cửa anh Tùng (tây hồ)</t>
  </si>
  <si>
    <t>QH đất ở thôn Thanh Cao</t>
  </si>
  <si>
    <t>Thôn Thanh Cao</t>
  </si>
  <si>
    <t>QH đất ở thôn Thanh Cao (hồi ông Cách)</t>
  </si>
  <si>
    <t>QH đất ở khe Biển thôn Vĩnh Long</t>
  </si>
  <si>
    <t>Thôn Vĩnh Long</t>
  </si>
  <si>
    <t>Cụng công nghiệp phụ trợ Mỏ sắt T.Khê</t>
  </si>
  <si>
    <t>QH trụ sở cơ quan</t>
  </si>
  <si>
    <t>Nâng cấp đường liên xã Lạc Trị</t>
  </si>
  <si>
    <t>QH đất ở tại thôn Bắc Lạc</t>
  </si>
  <si>
    <t>Thôn Bắc Lạc</t>
  </si>
  <si>
    <t>QH đất ở tại thôn Hòa Lạc</t>
  </si>
  <si>
    <t>Thôn Hòa Lạc</t>
  </si>
  <si>
    <t>Thực hiện được 0,05ha còn lại chuyển 2016</t>
  </si>
  <si>
    <t>QH đất ở tại thôn Quyết Tiến</t>
  </si>
  <si>
    <t>Thôn Quyết Tiến</t>
  </si>
  <si>
    <t>QH đất ở tại thôn Thanh Sơn</t>
  </si>
  <si>
    <t>Thôn Thanh Sơn</t>
  </si>
  <si>
    <t>Thực hiện được 0,0,09ha còn lại chuyển 2016</t>
  </si>
  <si>
    <t>QH đất ở tại thôn Trung Lạc</t>
  </si>
  <si>
    <t>Thôn Trung Lạc</t>
  </si>
  <si>
    <t>QH đất ở tại thôn Vĩnh Thịnh</t>
  </si>
  <si>
    <t>Thôn Vĩnh Thịnh</t>
  </si>
  <si>
    <t>Nhà máy tuyển quặng Hòa Phát thôn Bắc Lạc, Quang Lạc</t>
  </si>
  <si>
    <t>Bắc Lạc, Quang Lạc</t>
  </si>
  <si>
    <t>Đường liên thôn từ La Xá đến đường ngang thôn Kỷ Các</t>
  </si>
  <si>
    <t>QH đất xây dựng bải tập kết rác thải tại 
Đuôi Tùng, thôn Sơn Trình</t>
  </si>
  <si>
    <t>Kè chống sạt lở sông Rào Cái</t>
  </si>
  <si>
    <t>QH đất ở thôn Kỳ Bắc (cũ)</t>
  </si>
  <si>
    <t>Thôn Kỳ Bắc (cũ)</t>
  </si>
  <si>
    <t>QH đất ở vùng Cống Quan, Kỷ Các</t>
  </si>
  <si>
    <t>Thôn Kỷ Các</t>
  </si>
  <si>
    <t xml:space="preserve">QH đất ở ngõ Ô.Nhật, Kỷ Các </t>
  </si>
  <si>
    <t>QH đất ở tại Ngõ Bà Điểm, La Xá</t>
  </si>
  <si>
    <t>Thôn La Xá</t>
  </si>
  <si>
    <t>QH đất ở tái định cư thôn Phái Nam</t>
  </si>
  <si>
    <t>Thôn Phái Nam</t>
  </si>
  <si>
    <t>QH đất ở thôn Phái Thượng cũ</t>
  </si>
  <si>
    <t>Thôn Phái Thượng (cũ)</t>
  </si>
  <si>
    <t>Đất ở vùng Nhà văn hóa thôn Tiền Thượng</t>
  </si>
  <si>
    <t>Thôn Tiền Thượng</t>
  </si>
  <si>
    <t>Đường vào chăn nuôi tập trung kết hợp đường giao thông nội đồng xã Thạch Liên</t>
  </si>
  <si>
    <t>QH đất ở vùng Đội Trọt, thôn Khang</t>
  </si>
  <si>
    <t>Thôn Khang</t>
  </si>
  <si>
    <t>Thực hiện được 0,02 còn lại chuyển 2-16</t>
  </si>
  <si>
    <t>QH đất ở Kề Làng, thôn Khang</t>
  </si>
  <si>
    <t>QH đất ở vùng Kề Làng, thôn Lợi</t>
  </si>
  <si>
    <t>Thôn Lợi</t>
  </si>
  <si>
    <t>QH đất ở thôn Lợi</t>
  </si>
  <si>
    <t>QH đất ở vùng Con Cựa, thôn Nguyên</t>
  </si>
  <si>
    <t>Thôn Nguyên</t>
  </si>
  <si>
    <t>QH đất ở vùng Trọt Trét, thôn Ninh</t>
  </si>
  <si>
    <t>Thôn Ninh</t>
  </si>
  <si>
    <t>QH đất ở Nhà Xăng thôn Ninh</t>
  </si>
  <si>
    <t>QH đất ở Trì Lệ thôn Phú</t>
  </si>
  <si>
    <t>Thôn Phú</t>
  </si>
  <si>
    <t>QH đất ở Đồng Bà thôn Phú</t>
  </si>
  <si>
    <t>QH đất ở Nhà Thư, thôn Thọ</t>
  </si>
  <si>
    <t>Thôn Thọ</t>
  </si>
  <si>
    <t>Tiểu thủ công nghiệp  thôn Phú</t>
  </si>
  <si>
    <t>Xây dựng trường tiểu học xã Thạch Long</t>
  </si>
  <si>
    <t>Nâng cấp và mở rộng QL 1A đoạn bắc và Nam và Nam TP. Hà Tĩnh thôn Gia Ngãi 1</t>
  </si>
  <si>
    <t>Gia Ngãi 1</t>
  </si>
  <si>
    <t>Đường giao thông LX Long Việt</t>
  </si>
  <si>
    <t>Gara xử lý rác thôn Đan Trung</t>
  </si>
  <si>
    <t>Đan Trung</t>
  </si>
  <si>
    <t>Đất ở Cửa Phủ, Đại Đồng</t>
  </si>
  <si>
    <t>Cửa Phủ, Đại Đồng</t>
  </si>
  <si>
    <t>QH đất ở Đồng Mụ Nàng</t>
  </si>
  <si>
    <t>Đồng Mụ Nàng</t>
  </si>
  <si>
    <t>QH đất ở Đồng Nhà Nam</t>
  </si>
  <si>
    <t>Đồng Nhà Nam</t>
  </si>
  <si>
    <t>QH đất ở vùng nam Cầu Nga</t>
  </si>
  <si>
    <t>Nam Cầu Phủ</t>
  </si>
  <si>
    <t>Đất ở thôn Đan Trung</t>
  </si>
  <si>
    <t>Thôn Đan Trung</t>
  </si>
  <si>
    <t>QH đất ở Vùng Cồn Trang</t>
  </si>
  <si>
    <t>Vùng Cồn Trang</t>
  </si>
  <si>
    <t>Kè mương thoát lũ</t>
  </si>
  <si>
    <t>Cấp đất dắm dân</t>
  </si>
  <si>
    <t>các xóm</t>
  </si>
  <si>
    <t>QH đât thôn Lộc Ân</t>
  </si>
  <si>
    <t>Lộc Ân</t>
  </si>
  <si>
    <t>QH đât thôn Yên Nghĩa</t>
  </si>
  <si>
    <t>Thôn Yên Nghĩa</t>
  </si>
  <si>
    <t>QH chợ</t>
  </si>
  <si>
    <t>Mở rộng Đường Cồn Cháy</t>
  </si>
  <si>
    <t>Mở rộng đường Tân Tiến đến Quý Hải</t>
  </si>
  <si>
    <t>Mở rộng đường kênh N18</t>
  </si>
  <si>
    <t>Mở rộng đường nội đồng thôn Đông Châu</t>
  </si>
  <si>
    <t>QH Bãi rác vùng Rai Rai</t>
  </si>
  <si>
    <t>Làm mới Hội Quán thôn Đông Châu</t>
  </si>
  <si>
    <t>Làm mới Hội Quán thôn Bắc Tiến</t>
  </si>
  <si>
    <t>Mở rộng Hội Quán thôn Mộc Hải</t>
  </si>
  <si>
    <t>Kênh Thoát lũ</t>
  </si>
  <si>
    <t xml:space="preserve">QH mương nội đồng </t>
  </si>
  <si>
    <t>Làm mới Trạm Y tế xã</t>
  </si>
  <si>
    <t>QH đất ở tại vùng Cơn Lả</t>
  </si>
  <si>
    <t>Cơn Lả</t>
  </si>
  <si>
    <t>QH đất ở Thôn Đông Châu</t>
  </si>
  <si>
    <t>Thôn Đông Châu</t>
  </si>
  <si>
    <t>QH đất ở Thôn Mộc Hải</t>
  </si>
  <si>
    <t>Thôn Mộc Hải</t>
  </si>
  <si>
    <t>QH đất ở Thôn Mỹ Châu</t>
  </si>
  <si>
    <t>Thôn Mỹ Châu</t>
  </si>
  <si>
    <t>QH đất ở Thôn Ngọc Sơn</t>
  </si>
  <si>
    <t>Thôn Ngọc Sơn</t>
  </si>
  <si>
    <t>QH đất ở Quý Hải</t>
  </si>
  <si>
    <t>Thôn Quý Hải</t>
  </si>
  <si>
    <t>QH đất ở tại vùng Đất Ô, T.Quý Hải</t>
  </si>
  <si>
    <t>Thôn Quyý Hải</t>
  </si>
  <si>
    <t>QH đất ở Tân Tiến</t>
  </si>
  <si>
    <t>Làm mới khuôn viên UB</t>
  </si>
  <si>
    <t>QH chợ Thạch Sơn</t>
  </si>
  <si>
    <t>Mở rộng đường Thôn Đình Hàn đi Thạch Kênh</t>
  </si>
  <si>
    <t>QH NVH Thôn Sông Hải</t>
  </si>
  <si>
    <t>QH NVH Thôn Sơn Hà</t>
  </si>
  <si>
    <t>XD sân thể thao</t>
  </si>
  <si>
    <t>QH đất ở thôn Đình Hàn</t>
  </si>
  <si>
    <t>Thôn Đình Hàn</t>
  </si>
  <si>
    <t>QH đất ở thôn Sơn Hà</t>
  </si>
  <si>
    <t>Thôn Sơn Hà</t>
  </si>
  <si>
    <t>QH đất ở thôn Tri Khê</t>
  </si>
  <si>
    <t>Thôn Tri Khê</t>
  </si>
  <si>
    <t>QH đất ở thôn Vạn Đò</t>
  </si>
  <si>
    <t>Thôn Vạn Đò</t>
  </si>
  <si>
    <t>Khôi phục chùa Bụt</t>
  </si>
  <si>
    <t>Dự án củng cố, nâng cấp đê phía Tây bờ tử Sông Phủ đoạn từ Cầu Nủi đến Cầu Phủ, TP Hà Tĩnh</t>
  </si>
  <si>
    <t>Xây dựng TT Hành chính tỉnh</t>
  </si>
  <si>
    <t>QH xen dắm hè ông Công, Ánh</t>
  </si>
  <si>
    <t>Hè Ông Công</t>
  </si>
  <si>
    <t>QH xen dắm hè ông Hồng, Chiến</t>
  </si>
  <si>
    <t>Hè Ông Hồng</t>
  </si>
  <si>
    <t xml:space="preserve">QH cấp đất ở </t>
  </si>
  <si>
    <t>Thôn</t>
  </si>
  <si>
    <t>QH đất ở Hè Ô. Thận thôn Mỹ Triều</t>
  </si>
  <si>
    <t>Thôn Mỹ Triều</t>
  </si>
  <si>
    <t>QH đất ở Ngõ Toàn thôn Tân Hòa</t>
  </si>
  <si>
    <t>QH xen dắm vùng hội quán Tân Hòa (hè ông Lợi)</t>
  </si>
  <si>
    <t>Đấu giá và cấp quyền SD đất ở vùng đồng Bàu hậu Lòi- thôn Tân Tiến</t>
  </si>
  <si>
    <t>Đấu giá và cấp quyền SD đất ở vùng Nhà Vọt (phía Đông TL 17) thôn Tân Tiến</t>
  </si>
  <si>
    <t>QH đất ở hồi ông Toàn thôn Thắng Hòa (xứ đồng A1)</t>
  </si>
  <si>
    <t>Thôn Thắng Hòa</t>
  </si>
  <si>
    <t>QH xen dắm đất ở ngọ bà Nhụy, ông Hạnh thôn Thắng Hòa</t>
  </si>
  <si>
    <t>Thông Thắng Hòa</t>
  </si>
  <si>
    <t>QH đất ở vùng Hoang Dị, Xóm 17</t>
  </si>
  <si>
    <t>Xóm 17</t>
  </si>
  <si>
    <t>QH khu tiểu thủ CN vùng cầu Phụ Lão thôn Mỹ Triều</t>
  </si>
  <si>
    <t>QH quỹ đất dự kiến thành lập giáo họ mới tại thôn Nhân Hòa</t>
  </si>
  <si>
    <t>Mở rộng trường Mần non</t>
  </si>
  <si>
    <t>Kế hoạch 2016 (có QD rồi)</t>
  </si>
  <si>
    <t>Nâng cấp đường gt liên xã Thắng , Hội</t>
  </si>
  <si>
    <t>Đường trục xã kéo dài đến vành đai đường TP</t>
  </si>
  <si>
    <t>Thu hồi đất XD nhà văn hóa thôn Hòa Lạc</t>
  </si>
  <si>
    <t>Thu hồi đất XD nhà văn hóa thôn Hòa Yên</t>
  </si>
  <si>
    <t>Thu hồi đất XD nhà văn hóa thôn Trung Phú</t>
  </si>
  <si>
    <t>Mở rộng khuôn viên trạm y tế</t>
  </si>
  <si>
    <t>QH đất ở thôn Đông Quý Lý</t>
  </si>
  <si>
    <t>Thôn Đông Quý Lý</t>
  </si>
  <si>
    <t>QH đất ở thôn Hòa Bình</t>
  </si>
  <si>
    <t>QH đất ở thôn Hòa Lạc</t>
  </si>
  <si>
    <t>QH đất ở thôn Hồng Thái</t>
  </si>
  <si>
    <t>Thôn Hồng Thái</t>
  </si>
  <si>
    <t>QH đất ở thôn Phú Quý</t>
  </si>
  <si>
    <t>Thôn Phú Quý</t>
  </si>
  <si>
    <t>QH đất ở thôn Thành Công</t>
  </si>
  <si>
    <t>Thôn Thành Công</t>
  </si>
  <si>
    <t>QH đất ở thôn Trung Phú</t>
  </si>
  <si>
    <t>Thôn Trung Phú</t>
  </si>
  <si>
    <t>QH đất ở thôn Hòa Yên</t>
  </si>
  <si>
    <t>Thông Hòa Yên</t>
  </si>
  <si>
    <t>Nâng cấp mở rộng đường LX 04</t>
  </si>
  <si>
    <t>QH bãi tập kết rác thải</t>
  </si>
  <si>
    <t>Dự án cải tạo và nâng cấp hệ thống tưới tiêu phục vụ sản xuất nông nghiệp và thoát lũ cho vùng bắc Thạch Hà (AFD)</t>
  </si>
  <si>
    <t>QH đất ở xóm  Chương Bình</t>
  </si>
  <si>
    <t>Xóm Chương Bình</t>
  </si>
  <si>
    <t xml:space="preserve">QH đất ở xóm Hương Lộc </t>
  </si>
  <si>
    <t>Xóm Hương Lộc</t>
  </si>
  <si>
    <t>Chuyển 2016 (Đã có văn bản chấp thuận huyện)</t>
  </si>
  <si>
    <t>QH đất ở xóm Phúc Lạc</t>
  </si>
  <si>
    <t>Xóm Phúc Lạc</t>
  </si>
  <si>
    <t>QH đất ở xóm Sơn Vĩnh</t>
  </si>
  <si>
    <t>Xóm Sơn Vĩnh</t>
  </si>
  <si>
    <t>QH đất ở xóm Thanh Châu</t>
  </si>
  <si>
    <t>Xóm Thanh Châu</t>
  </si>
  <si>
    <t>QH đất ở xóm Thanh Minh</t>
  </si>
  <si>
    <t>Xóm Thanh Minh</t>
  </si>
  <si>
    <t>QH đất ở xóm Thanh Mỹ</t>
  </si>
  <si>
    <t>Xóm Thanh Mỹ</t>
  </si>
  <si>
    <t>Kế hoạch 2016 (đã có VB chấp thuận huyện 2.1ha)</t>
  </si>
  <si>
    <t>QH đất ở Cơn Cá</t>
  </si>
  <si>
    <t>Cơn Cá</t>
  </si>
  <si>
    <t>QH đất ở Cựa Khe</t>
  </si>
  <si>
    <t>Cựa Khe</t>
  </si>
  <si>
    <t>Đã thực hiện 0.06 rồi còn lại kế hoạch 2016</t>
  </si>
  <si>
    <t>QH đất ở đồng bà Danh</t>
  </si>
  <si>
    <t>Đồng Bà Danh</t>
  </si>
  <si>
    <t>QH đất ở đồng Trưa Lụy</t>
  </si>
  <si>
    <t>Đồng Trưa Lụy</t>
  </si>
  <si>
    <t>QH đất ở Nương Rọ</t>
  </si>
  <si>
    <t>Nương Rọ</t>
  </si>
  <si>
    <t>QH đất ở Trằm Mụ Sa</t>
  </si>
  <si>
    <t>Trằm Mụ Sa</t>
  </si>
  <si>
    <t>Đấu giá đất tại vùng Kè Vẹt</t>
  </si>
  <si>
    <t>Vùng Kè Vẹt</t>
  </si>
  <si>
    <t>Trạm trung chuyển rác</t>
  </si>
  <si>
    <t>QH NVH Bắc Trị</t>
  </si>
  <si>
    <t>Đất ở xen dắm Đại Tiến, Hồng Dinh, Bắc Dinh, Toàn Thắng</t>
  </si>
  <si>
    <t>Đại Tiến. Hồng Dinh, Bắc Dinh, Toàn Thắng</t>
  </si>
  <si>
    <t>QH đất ở Thôn Toàn Thắng</t>
  </si>
  <si>
    <t>Thôn Toàn Thắng</t>
  </si>
  <si>
    <t>Đường giao thông HL 3 đi Bắc Văn</t>
  </si>
  <si>
    <t>Đường giao thông Tân Văn đi Bắc Văn</t>
  </si>
  <si>
    <t>Đường giao thông Đông Văn đi Hội Tiến</t>
  </si>
  <si>
    <t>Kênh tiêu thoát nước Rau cũ quả</t>
  </si>
  <si>
    <t>QH đất ở dân cư để đấu giá QSD đất tại Đường 19/5 (huyện lộ 3)</t>
  </si>
  <si>
    <t>Đường 19/5</t>
  </si>
  <si>
    <t>Đất ở nông thôn Bắc Văn, Tân Văn, 
Nam Văn</t>
  </si>
  <si>
    <t>Thôn Bắc Văn, Tân Văn, Nam Văn</t>
  </si>
  <si>
    <t>Đã thực hiện được 0,14 còn lại chuyển 2016</t>
  </si>
  <si>
    <t>QH khu xử lý rác thải thôn Tân Đình</t>
  </si>
  <si>
    <t>Đường vào khu CNTT (LX5)</t>
  </si>
  <si>
    <t xml:space="preserve">QH nhà văn hóa thôn Bàu An </t>
  </si>
  <si>
    <t>QH đất ở Làng Kiệt, thôn Bàu Am</t>
  </si>
  <si>
    <t>Thôn Bàu Am</t>
  </si>
  <si>
    <t>Thu hồi đất xứ Đại Liệu để cấp đất thôn Bến Toàn</t>
  </si>
  <si>
    <t>Thôn Bến Toàn</t>
  </si>
  <si>
    <t>QH đất ở Mò O, thôn Hương Xá</t>
  </si>
  <si>
    <t>Thôn Hương Xá</t>
  </si>
  <si>
    <t>QH đất ở thôn vùng Nhà Dình thônTân Đình</t>
  </si>
  <si>
    <t>Thôn Tân Đình</t>
  </si>
  <si>
    <t>Đã thực hiện vùng Mồ Hồ, còn lại  2016</t>
  </si>
  <si>
    <t>QH đất ở vùng Thâu Đâu,Thiên Thai</t>
  </si>
  <si>
    <t>Thôn Thiên Thai</t>
  </si>
  <si>
    <t>QH đất ở xứ Lồi Vại thôn Vĩnh An</t>
  </si>
  <si>
    <t>Thôn Vĩnh An</t>
  </si>
  <si>
    <t>Thu hồi đất Cựa Trùa để cấp đất và đấu giá thôn Vĩnh Cát</t>
  </si>
  <si>
    <t>Thôn Vĩnh Cát</t>
  </si>
  <si>
    <t>QH đường giao thông nội đồng</t>
  </si>
  <si>
    <t>Thực hiện được 0,4ha, còn lại chuyển 2016</t>
  </si>
  <si>
    <t>Đường huyện lộ 2 (92)</t>
  </si>
  <si>
    <t>Đường liên xã Bắc Sơn - Thạch Xuân</t>
  </si>
  <si>
    <t>Đường vào khu chăn nuôi tập trung</t>
  </si>
  <si>
    <t>Điểm thu gom rác 7 điểm</t>
  </si>
  <si>
    <t>Nhà văn hóa thôn Đông Sơn</t>
  </si>
  <si>
    <t>Đông Sơn</t>
  </si>
  <si>
    <t>Nhà văn hóa thông Đồng Sơn</t>
  </si>
  <si>
    <t>Đôồng Sơn</t>
  </si>
  <si>
    <t>Nhà văn hóa thôn Lộc Nội</t>
  </si>
  <si>
    <t>Lộc Nội</t>
  </si>
  <si>
    <t>QH thủy lợi nội đồng</t>
  </si>
  <si>
    <t>Chuyển 2016   0,45ha</t>
  </si>
  <si>
    <t>Đất ở thôn Đông Sơn</t>
  </si>
  <si>
    <t>Đất ở  thôn Đồng Sơn</t>
  </si>
  <si>
    <t>Đồng Sơn</t>
  </si>
  <si>
    <t>Đất ở thôn Đồng Xuân</t>
  </si>
  <si>
    <t>Đồng Xuân</t>
  </si>
  <si>
    <t>Đất ở thôn Quúy Linh</t>
  </si>
  <si>
    <t>Quý Linh</t>
  </si>
  <si>
    <t>Đất ở  thôn Tân Thanh</t>
  </si>
  <si>
    <t>Tân Thanh</t>
  </si>
  <si>
    <t>QH đất ở thôn Đông Thành, Lệ Sơn</t>
  </si>
  <si>
    <t>Thôn Đông Thành</t>
  </si>
  <si>
    <t>QH đất ở thôn Đồng Xuân</t>
  </si>
  <si>
    <t>Thôn Đồng Xuân</t>
  </si>
  <si>
    <t>Đất ở thôn Lộc Nội</t>
  </si>
  <si>
    <t>Thôn Lộc Nội</t>
  </si>
  <si>
    <t>QH đất ở thôn Quý Sơn, Đồng Linh</t>
  </si>
  <si>
    <t>Thôn Quý Sơn</t>
  </si>
  <si>
    <t>Thực hiện được 0,03, còn lại chuuển 2016</t>
  </si>
  <si>
    <t>Đất ở thôn Quyết Tiến</t>
  </si>
  <si>
    <t>thôn Quyết Tiến</t>
  </si>
  <si>
    <t>Mở rộng chợ Thạch Hà</t>
  </si>
  <si>
    <t>TT Thạch Hà</t>
  </si>
  <si>
    <t>Đường vào TT nghề (nhà ông Danh)</t>
  </si>
  <si>
    <t>QH đường Thanh Niên nắn tuyến</t>
  </si>
  <si>
    <t>Nâng cấp Đường liên xã (LX-04)</t>
  </si>
  <si>
    <t>Mở rộng QL1A</t>
  </si>
  <si>
    <t>Đường vành đai phía Đông</t>
  </si>
  <si>
    <t>Đường vành đai phía Tây</t>
  </si>
  <si>
    <t>QH nhà văn hóa tổ dân phố 11</t>
  </si>
  <si>
    <t>QH nhà văn hóa tổ dân phố 2</t>
  </si>
  <si>
    <t>QH  đất ở đường Cầu Cày- Quán Gạc</t>
  </si>
  <si>
    <t>Đường Cầu Cày-Quán Gạc</t>
  </si>
  <si>
    <t>QH đất ở đường Hành Chính (TDC chợ Thạch Hà)</t>
  </si>
  <si>
    <t>Đường Hành chính (TĐC chợ)</t>
  </si>
  <si>
    <t>QH đất ở xen dắm, Tổ DP 1</t>
  </si>
  <si>
    <t>TDP 1</t>
  </si>
  <si>
    <t>Cấp đất xen dắm tổ 3</t>
  </si>
  <si>
    <t>TDP 3</t>
  </si>
  <si>
    <t>QH đất ở Xứ đồng Cửa Lụy, Tổ DP 4</t>
  </si>
  <si>
    <t>TDP 4</t>
  </si>
  <si>
    <t>Cấp đất ở Giếng Hội tổ dân phố 6</t>
  </si>
  <si>
    <t>TDP 6</t>
  </si>
  <si>
    <t>QH đất ở Bắc Thị trấn TDP 9</t>
  </si>
  <si>
    <t>TDP 9</t>
  </si>
  <si>
    <t>QH Chợ đầu mối xã Tượng Sơn</t>
  </si>
  <si>
    <t>Mở rộng khuôn viên trường mầm non</t>
  </si>
  <si>
    <t>Đường vào các vùng nuôi trồng thủy sản</t>
  </si>
  <si>
    <t>Mở rộng đường dự án 946: 2 tuyến (Đường vào Khu CNTT)</t>
  </si>
  <si>
    <t>Thủy lợi nội đồng</t>
  </si>
  <si>
    <t>Đồng Sác Hà</t>
  </si>
  <si>
    <t>QH đất ở tại TL 27 thôn Bắc Bình</t>
  </si>
  <si>
    <t>Thôn Bắc Bình</t>
  </si>
  <si>
    <t>Đất ở đấu giá tại Tỉnh lộ 27</t>
  </si>
  <si>
    <t>Tỉnh Lộ 27</t>
  </si>
  <si>
    <t>Thực hiện được 0,26ha còn lại chuyển 2016</t>
  </si>
  <si>
    <t>QH NVH thôn Việt Yên</t>
  </si>
  <si>
    <t>QH NVH thôn Hưng Giang</t>
  </si>
  <si>
    <t>QH NVH thôn Trung trinh</t>
  </si>
  <si>
    <t>Mở rộng SVĐ xã thôn Tân Long</t>
  </si>
  <si>
    <t>Tân Long</t>
  </si>
  <si>
    <t>Mở rộng trạm y tế thôn Tân Long</t>
  </si>
  <si>
    <t>Đất ở thôn Hương Giang</t>
  </si>
  <si>
    <t>Thôn Hương Giang</t>
  </si>
  <si>
    <t>Đất ở thôn Tân Long</t>
  </si>
  <si>
    <t>Thôn Tân Long</t>
  </si>
  <si>
    <t>Đất ở thôn Tùng lang</t>
  </si>
  <si>
    <t>Thôn Tùng Lang</t>
  </si>
  <si>
    <t>Đất ở thôn Việt Yên</t>
  </si>
  <si>
    <t>Thôn Việt Yên</t>
  </si>
  <si>
    <t>Xây dựng chùa Mật thôn Việt Yên</t>
  </si>
  <si>
    <t>Đường thông thôn liên xã Thạch Điền - Nam Hương (Đường Cầu Tràn)</t>
  </si>
  <si>
    <t>Đường vào khu sản xuất tập trung kết hợp đường GT nội đông các xã Thạch Đài, Thạch Xuân, Thạch Lâm</t>
  </si>
  <si>
    <t>Hạ tầng vùng nuôi tôm trên cát xã Thạch Lạc và Thạch Trị giai đoạn 1</t>
  </si>
  <si>
    <t>Nâng cấp tuyến đường từ đường Huyện lộ 3 (Tỉnh lộ 27 củ) đi qua  xã Thạch Thắng đến xã Thạch Hội</t>
  </si>
  <si>
    <t>Mã loại đất</t>
  </si>
  <si>
    <t>Sử dụng từ loại đất</t>
  </si>
  <si>
    <t>Giá đất</t>
  </si>
  <si>
    <t>Ghi chú</t>
  </si>
  <si>
    <t>Cây hàng năm</t>
  </si>
  <si>
    <t>Cây lâu năm</t>
  </si>
  <si>
    <t>Rừng sản xuất</t>
  </si>
  <si>
    <t>ONT+phi nông nghiệp</t>
  </si>
  <si>
    <t>Khái toán kinh phí thực hiện Bồi thường, GPMB</t>
  </si>
  <si>
    <t>Nguồn kinh phí thực hiện</t>
  </si>
  <si>
    <t xml:space="preserve">Căn cứ pháp lý (Số QĐ phê duyệt dự án hoặc QĐ cho phép khảo sát lập quy hoạch,....)
 </t>
  </si>
  <si>
    <t>RST</t>
  </si>
  <si>
    <t>BHK</t>
  </si>
  <si>
    <t>BCS</t>
  </si>
  <si>
    <t>DCS</t>
  </si>
  <si>
    <t>Đất khác</t>
  </si>
  <si>
    <t>Đất phi nông nghiêpk</t>
  </si>
  <si>
    <t>Đơn giá VT1</t>
  </si>
  <si>
    <t>VT2</t>
  </si>
  <si>
    <t>Rừng</t>
  </si>
  <si>
    <t>NS TƯ</t>
  </si>
  <si>
    <t>NS tỉnh</t>
  </si>
  <si>
    <t>NS huyện</t>
  </si>
  <si>
    <t>NS xã</t>
  </si>
  <si>
    <t>Doanh nghiệp</t>
  </si>
  <si>
    <t>DANH MỤC CÔNG TRÌNH, DỰ ÁN THỰC HIỆN TRONG NĂM 2016 CỦA HUYỆN THẠCH HÀ</t>
  </si>
  <si>
    <t>Dự án ứng dụng công nghệ cao vào sản xuất nông nghiệp trên địa bàn tỉnh Hà Tĩnh, sản phẩm bưởi và gừng (BATO)</t>
  </si>
  <si>
    <t>Chăn nuôi tập trung vùng Cồn Trường</t>
  </si>
  <si>
    <t>Cồn Trường</t>
  </si>
  <si>
    <t>Chăn nuôi tập trung vùng Đập Bạng</t>
  </si>
  <si>
    <t>Đập Bạng</t>
  </si>
  <si>
    <t>Chăn nuôi tập trung vùng Đập Bún</t>
  </si>
  <si>
    <t>Đập Bún</t>
  </si>
  <si>
    <t>QH khu CNTT thôn Hòa Bình</t>
  </si>
  <si>
    <t>Chuyển 2016 10,0ha bỏ 10ha</t>
  </si>
  <si>
    <t>Mỏ vật liệu thôn Thống Nhất</t>
  </si>
  <si>
    <t>Trại lợn nái ở khu trung tâm</t>
  </si>
  <si>
    <t>QH khu chăn nuôi tập trung tại Đồng Mý, T.Trung Tiến</t>
  </si>
  <si>
    <t>QH đồng cỏ chăn nuôi vùng Kè Vẹt (Chăn nuôi Đà Điểu và trồng cây dược liệu)</t>
  </si>
  <si>
    <t>Cơ sở kinh doanh TH Viết Hải</t>
  </si>
  <si>
    <t>Nuôi trồng thủy sản thôn Vĩnh Sơn</t>
  </si>
  <si>
    <t>Vĩnh Sơn</t>
  </si>
  <si>
    <t>Nuôi trồng thủy sản Cống số 3 đến cống số 4 thôn Vĩnh Sơn</t>
  </si>
  <si>
    <t>Nuôi trồng TS của HTX nuôi trồng, chế biến XNK THS Loan Hoan</t>
  </si>
  <si>
    <t>QH khu CNTT tại vùng Bãi Cát, thôn Kỳ Sơn</t>
  </si>
  <si>
    <t>Công ty Kho chứa VLXD của công ty TNHH Dũng Đàn</t>
  </si>
  <si>
    <t>Cửa hàng tổng hợp VTNN của Nguyễn Hữu Lội thôn Nam Bình</t>
  </si>
  <si>
    <t>Nam Bình</t>
  </si>
  <si>
    <t>Văn phòng làm việc của Công ty TNHH MTV Thủy nông Kẻ Gỗ Hà Tĩnh</t>
  </si>
  <si>
    <t>Nhà hàng KD ăn uống của hộ bà Vương Thị Huy</t>
  </si>
  <si>
    <t>Chuyển đất lúa khó sản xuất sang NTTS và trồng cây hằng năm</t>
  </si>
  <si>
    <t>Cty CPXD và TM Sơn Hải thôn Bắc Thượng</t>
  </si>
  <si>
    <t>Bắc Thượng</t>
  </si>
  <si>
    <t>Cty CPTM và Vận tải DABACO  thôn Bắc Thượng</t>
  </si>
  <si>
    <t>Cty TNHH MTV Bình Nguyên  thôn Bắc Thượng</t>
  </si>
  <si>
    <t>Cty CP Xây lắp 34 Hà Tĩnh  thôn Bắc Thượng</t>
  </si>
  <si>
    <t>Cty TNHH MTV Hưng Nghiệp thôn Bắc Thượng</t>
  </si>
  <si>
    <t>Cty TNHH Đại Tín Nghĩa  thôn Bắc Thượng</t>
  </si>
  <si>
    <t>Cty CP XLTM Hoàng Hà</t>
  </si>
  <si>
    <t>Quy hoạch đất trang trại Đồng Quan</t>
  </si>
  <si>
    <t>Đã thực hiện 2,5ha, còn lại chuyển 2016, bổ sung thêm 1,0</t>
  </si>
  <si>
    <t>QH mở rộng Nhà máy nước</t>
  </si>
  <si>
    <t>QH đất NTTS tại Xóm 9</t>
  </si>
  <si>
    <t>Khu thương mại dịch vụ</t>
  </si>
  <si>
    <t>QH khu CNTTĐồng trong rú thôn Bắc Hải</t>
  </si>
  <si>
    <t>QH đất nuôi trồng thủy sản tại Động Bạc</t>
  </si>
  <si>
    <t>Tôm công nghệ cao thôn Hội Tiến, Liên Quý</t>
  </si>
  <si>
    <t>Thương mại dịch vụ thôn Hội Tiến, Liên Quý</t>
  </si>
  <si>
    <t>QH khu chăn nuôi tập trung tại vùng Vườn Toàn</t>
  </si>
  <si>
    <t>Thực hiện được 5,1ha còn lại chuyển 2016</t>
  </si>
  <si>
    <t>VP công ty TNHH thực phẩm xanh Thành Đạt</t>
  </si>
  <si>
    <t>QH khu CNTT thôn Phúc Lan</t>
  </si>
  <si>
    <t>QH vùng sản xuất rau màu, chăn nuôi</t>
  </si>
  <si>
    <t>QH vùng rau, củ, quả Cửa Miệu</t>
  </si>
  <si>
    <t>QH đất nuôi trồng thủy sản tại Hói Miệu</t>
  </si>
  <si>
    <t>QH thương mại và dịch vụ phía Bắc, Nam</t>
  </si>
  <si>
    <t>Dự án đầu tư chăn nuôi gà siêu thịt thương phẩm công nghệ cao của bà Nguyễn Thị Thúy tại thôn Đông Hà</t>
  </si>
  <si>
    <t>QH đất NTTS (nuôi cá Mú, cá Bơn) thôn Bắc Lạc</t>
  </si>
  <si>
    <t>Bắc Lạc</t>
  </si>
  <si>
    <t>Thực hiện được 5,0ha còn lại chuyển 2016</t>
  </si>
  <si>
    <t>QH đất NTTS tại Làng Xiêu thôn Bắc Lạc</t>
  </si>
  <si>
    <t>QH đất NTTS tại Bàu Mưng</t>
  </si>
  <si>
    <t>Dự án nuôi Cá bơn, Cá mú, Tôm Công nghệ cao của công ty CPXD Hồng Ngọc</t>
  </si>
  <si>
    <t>Vùng thương mại dịch vụ</t>
  </si>
  <si>
    <t>QH khu NTS Cồn Khoa, thôn Ninh</t>
  </si>
  <si>
    <t>QH Khu NTS vùng Nhà Nhíu, thôn Nguyên</t>
  </si>
  <si>
    <t>QH Khu NTS Cầu Hồng Quang, thôn Hanh</t>
  </si>
  <si>
    <t>Gạch ngói không nung thôn Ninh</t>
  </si>
  <si>
    <t>Cửa hàng KD VL XD của Công ty TNHH Tiến Phát</t>
  </si>
  <si>
    <t>Cty CP thiết bị công trình Đức Anh thôn Gia Ngãi 2</t>
  </si>
  <si>
    <t>Thôn Gia Ngải 2</t>
  </si>
  <si>
    <t>Cửa hàng KD máy NN Huệ Minh</t>
  </si>
  <si>
    <t>Mở rộng Cty TNHH TM&amp;DV vận tải Viết Hải</t>
  </si>
  <si>
    <t>QH khu CNTT Bãi Cát</t>
  </si>
  <si>
    <t>Đường sản xuất kết hợp chăn nuôi</t>
  </si>
  <si>
    <t>Trại nái ở Bãi Cát</t>
  </si>
  <si>
    <t>Thuê đất để phát triển chăn nuôi tập trung của BCH Quân sự huyện Thạch Hà</t>
  </si>
  <si>
    <t>QH khu SX tập trung Vùng Cồn Nậy</t>
  </si>
  <si>
    <t>QH Mỏ đất thôn Ngọc Sơn</t>
  </si>
  <si>
    <t>Trang trại sinh thái</t>
  </si>
  <si>
    <t>Trung tâm Dịch vụ - Thương mại</t>
  </si>
  <si>
    <t>Thu hồi đất để cấp giấy CN trang trại thôn Trung Phú</t>
  </si>
  <si>
    <t>Thu hồi đất cấp giấy chứng nhận trang trại thôn Hồng Thái</t>
  </si>
  <si>
    <t>Chuyển đổi đất trồng lúa kém hiệu quả sang mô hình nuôi cá nước ngọt truyền thống</t>
  </si>
  <si>
    <t>Cải tạo vùng Đầm năng sang nuôi trồng thủy sản</t>
  </si>
  <si>
    <t>Xây dựng vùng SX tập trung tại Thôn Trung Phú, Hồng Thái</t>
  </si>
  <si>
    <t>Xây dựng gara sữa chữa tổng hợp tại xóm Hòa Hợp</t>
  </si>
  <si>
    <t>Đ. Cơn Tran</t>
  </si>
  <si>
    <t>Xây dựng cửa hàng KD vật liệu XD Tuấn Đạt</t>
  </si>
  <si>
    <t>Đ. Mụ Chính</t>
  </si>
  <si>
    <t>Kế hoạch 2016 (đã làm tờ trình)</t>
  </si>
  <si>
    <t>QH đất TMDV tại đồng Cơn Giới, T.Minh</t>
  </si>
  <si>
    <t>Văn phòng đại diện và nhà máy sơ chế nông sản của Công ty TNHH STEVIA VENTURES</t>
  </si>
  <si>
    <t>Trang trại khu chăn nuôi tập trung xứ đồng Ngọc Bạng (HTX Xuân Sơn)</t>
  </si>
  <si>
    <t>QH cơ sở VLXD Kim Phú đồng Làng Tráng</t>
  </si>
  <si>
    <t>QH Khu CNTT tại Trạng Dài, Bắc Dinh</t>
  </si>
  <si>
    <t>QH đất NTTS (nuôi cá Mú, cá Bơn)</t>
  </si>
  <si>
    <t>Thực hiện được 19,5ha còn lại chuyển 2016</t>
  </si>
  <si>
    <t>Dự án nuôi Tôm công nghệ cao của Công ty TNHH Thủy sản biển Miền Trung</t>
  </si>
  <si>
    <t>Dự án nuôi Cá bơn, Cá mú, Tôm Công nghệ cao của Công ty TNHH Sao Đại Dương Hà Tĩnh</t>
  </si>
  <si>
    <t>Dự án nuôi trồng thủy sản trên cát của HTX NTTS Đại Tiến</t>
  </si>
  <si>
    <t>Khu TMDV và du lịch biển Văn Trị</t>
  </si>
  <si>
    <t>Dự án Rau, Củ, Quả trên cát</t>
  </si>
  <si>
    <t>QH chăn nuôi Bò xứ Cơn Bứa, Trại Vượng thôn Bàu Am</t>
  </si>
  <si>
    <t>QH đất sản xuất kinh doanh thôn Tân Đình</t>
  </si>
  <si>
    <t>QH đất sản xuất kinh doanh xứ làng nồi thôn Vĩnh Cát</t>
  </si>
  <si>
    <t>Khu chăn nuôi tập trung vùng Bò Vàng</t>
  </si>
  <si>
    <t>Bò Vàng</t>
  </si>
  <si>
    <t>Khu chăn nuôi tập trung vùng Miệu Lọng</t>
  </si>
  <si>
    <t>Miệu Lọng</t>
  </si>
  <si>
    <t>Trang trại trồng Nấm thôn Quyết Tiến</t>
  </si>
  <si>
    <t>QH dịch vụ thương mại tại khu TT xã</t>
  </si>
  <si>
    <t>Trang trại nông nghiệp tổng hợp ông Dần TDP 2</t>
  </si>
  <si>
    <t>Trang trại</t>
  </si>
  <si>
    <t>Đồng Cồn Trửa</t>
  </si>
  <si>
    <t>Đồng Đập làng</t>
  </si>
  <si>
    <t>Mô hình rau cũ quả</t>
  </si>
  <si>
    <t>Khu vực Trường Mai Kính</t>
  </si>
  <si>
    <t>Khu thương mại dịch vụ thôn Tân Long</t>
  </si>
  <si>
    <t>Kinh doanh vật liệu xây dựng thôn Việt Yên</t>
  </si>
  <si>
    <t>Diện tích tăng thêm (ha)</t>
  </si>
  <si>
    <t>Dự án nâng cấp mở rộng QL 15B đoạn Km2+440-Km13+996</t>
  </si>
  <si>
    <t>CỦA HUYỆN THẠCH HÀ</t>
  </si>
  <si>
    <t>CHU CHUYỂN ĐẤT ĐAI TRONG KẾ HOẠCH SỬ DỤNG ĐẤT NĂM 2016</t>
  </si>
  <si>
    <t>Tổng A+B+C</t>
  </si>
  <si>
    <t>Tổng C</t>
  </si>
  <si>
    <t>NQ 158</t>
  </si>
  <si>
    <t>Tây Sơn đập Mụ Bùa
Thạch Đỉnh</t>
  </si>
  <si>
    <t>Mở rộng nghĩa trang</t>
  </si>
  <si>
    <t xml:space="preserve">
Thạch Đài </t>
  </si>
  <si>
    <t>Đất nghĩa trang, nghĩa địa</t>
  </si>
  <si>
    <t>XI</t>
  </si>
  <si>
    <t>NQ 116</t>
  </si>
  <si>
    <t>Rai Rai
Thạch Ngọc</t>
  </si>
  <si>
    <t>Đan Trung
Thạch Long</t>
  </si>
  <si>
    <t>Thôn Tây Sơn
Thạch Đỉnh</t>
  </si>
  <si>
    <t>X</t>
  </si>
  <si>
    <t xml:space="preserve">
TT Thạch Hà</t>
  </si>
  <si>
    <t>Đất chợ</t>
  </si>
  <si>
    <t>TDP 2
TT Thạch Hà</t>
  </si>
  <si>
    <t>Nhà văn hóa thôn</t>
  </si>
  <si>
    <t>Lộc Nội
Thạch Xuân</t>
  </si>
  <si>
    <t>Đồng Sơn
Thạch Xuân</t>
  </si>
  <si>
    <t>Thôn Trung Phú
Thạch Thắng</t>
  </si>
  <si>
    <t>IX</t>
  </si>
  <si>
    <t xml:space="preserve">
Thạch Điền</t>
  </si>
  <si>
    <t>Đồng Sơn-Tân Thanh
Thạch Xuân</t>
  </si>
  <si>
    <t xml:space="preserve">
Thạch Ngọc</t>
  </si>
  <si>
    <t xml:space="preserve">Mương nội đồng </t>
  </si>
  <si>
    <t>1556/QĐ-UBND ngày 15/6/2016 về việc phê duyệt văn kiện dự án "Cải tạo và  nâng cấp hệ thống kênh tưới, tiêu phục vụ sản xuất nông nghiệp và thoát lũ cho vùng Bắc Thạch Hà, huyện Thạch Hà, tỉnh Hà Tĩnh nhằm ứng phó với biến đổi khi hậu"</t>
  </si>
  <si>
    <t>Thạch Ngọc, Phù Việt, Việt Xuyên, Thạch Tiến, Thạch Thanh, Thạch Long, Thạch Sơn, Thạch Liên, Thạch Kênh
Thạch Long</t>
  </si>
  <si>
    <t>VB số 442 ngày 30/9/2015 của HĐND tỉnh veev việc chấp thuận chủ trương đầu tư</t>
  </si>
  <si>
    <t>Thạch Sơn,
Thạch Kênh</t>
  </si>
  <si>
    <t>3094/QĐ-UBND ngày 31/10/2016 của UBND tỉnh Hà Tĩnh về việc phê duyệt dự án củng cố, nâng cấp tuyến đê Hữu Phủ đoạn từ cầu Cửa Sót đến núi Nam Giới, huyện Thạch Hà</t>
  </si>
  <si>
    <t>Thạch Bàn
Thạch Đỉnh</t>
  </si>
  <si>
    <t>Đất thủy lợi</t>
  </si>
  <si>
    <t>VIII</t>
  </si>
  <si>
    <t xml:space="preserve">
Thạch Xuân</t>
  </si>
  <si>
    <t xml:space="preserve">
Thạch Văn</t>
  </si>
  <si>
    <t xml:space="preserve">
Thạch Thắng</t>
  </si>
  <si>
    <t xml:space="preserve">
Thạch Sơn</t>
  </si>
  <si>
    <t xml:space="preserve">
Thạch Liên</t>
  </si>
  <si>
    <t>Thôn Đại Đồng
Thạch Long</t>
  </si>
  <si>
    <t>Đường Tỉnh lộ 20 đi Quốc lộ 1A</t>
  </si>
  <si>
    <t xml:space="preserve">
Thạch Khê</t>
  </si>
  <si>
    <t xml:space="preserve">
Thạch Đỉnh</t>
  </si>
  <si>
    <t>2839/QĐ-UBND ngày 29/9/2014 của UBND tỉnh Hà Tĩnh về việc phê duyệt dự án đầu tư xây dựng công trình đường từ trung tâm xã Bắc Sơn nối đường QL15</t>
  </si>
  <si>
    <t xml:space="preserve">
Bắc Sơn</t>
  </si>
  <si>
    <t>Đất giao thông</t>
  </si>
  <si>
    <t>VII</t>
  </si>
  <si>
    <t>Sân thể thao</t>
  </si>
  <si>
    <t>Đất thể thao</t>
  </si>
  <si>
    <t>VI</t>
  </si>
  <si>
    <t xml:space="preserve">
Tượng Sơn</t>
  </si>
  <si>
    <t xml:space="preserve">
Thạch Long</t>
  </si>
  <si>
    <t>QH  trường tiểu học xã</t>
  </si>
  <si>
    <t xml:space="preserve">
Thạch Bàn</t>
  </si>
  <si>
    <t>Đất giáo dục</t>
  </si>
  <si>
    <t>V</t>
  </si>
  <si>
    <t>NQ 140</t>
  </si>
  <si>
    <t>Mở rộng  trạm y tế</t>
  </si>
  <si>
    <t>Đất y tế</t>
  </si>
  <si>
    <t>IV</t>
  </si>
  <si>
    <t>Xây mới trụ sở UBND xã</t>
  </si>
  <si>
    <t>Xây dựng Trung tâm hành chính tỉnh</t>
  </si>
  <si>
    <t>Đất trụ sở cơ quan</t>
  </si>
  <si>
    <t>III</t>
  </si>
  <si>
    <t>TDP 9
TT Thạch Hà</t>
  </si>
  <si>
    <t>Đất ở đô thị</t>
  </si>
  <si>
    <t>TDP 6
TT Thạch Hà</t>
  </si>
  <si>
    <t>TDP 4
TT Thạch Hà</t>
  </si>
  <si>
    <t>Đường Hành chính (TĐC chợ)
TT Thạch Hà</t>
  </si>
  <si>
    <t>II</t>
  </si>
  <si>
    <t>5635/QĐ-UBND ngày 20/9/2012 của UBND huyện Thạch Hà về việcphê duyệt đồ án QH nông thôn mới</t>
  </si>
  <si>
    <t>Thôn Hương Giang
Việt Xuyên</t>
  </si>
  <si>
    <t>Đất ở nông thôn</t>
  </si>
  <si>
    <t>5636/QĐ-UBND ngày 20/9/2012 của UBND huyện Thạch Hà về việc phê duyệt đồ án QH nông thôn mới</t>
  </si>
  <si>
    <t>Thôn Quyết Tiến
Thạch Xuân</t>
  </si>
  <si>
    <t>Thôn Lộc Nội
Thạch Xuân</t>
  </si>
  <si>
    <t>10773/QĐ-UBND ngày 10/11/2016 của UBND huyện Thạch Hà về việc điều chỉnh, bổ sung đồ án QH nông thôn mới</t>
  </si>
  <si>
    <t>Thôn Bàu Am
Thạch Vĩnh</t>
  </si>
  <si>
    <t>Thôn Vĩnh Cát
Thạch Vĩnh</t>
  </si>
  <si>
    <t>Thôn Thiên Thai
Thạch Vĩnh</t>
  </si>
  <si>
    <t>Thôn Hương Xá
Thạch Vĩnh</t>
  </si>
  <si>
    <t>Thôn Bến Toàn
Thạch Vĩnh</t>
  </si>
  <si>
    <t>5429/QĐ-UBND ngày 28/8/2012 của UBND huyện Thạch Hà về việc phê duyệt đồ án QH nông thôn mới</t>
  </si>
  <si>
    <t>Đồng Đội Cổng, thôn Đồng Khánh
Thạch Trị</t>
  </si>
  <si>
    <t>Thôn Toàn Thắng
Thạch Trị</t>
  </si>
  <si>
    <t>5633/QĐ-UBND ngày 20/9/2012 của UBND huyện Thạch Hà về việcphê duyệt đồ án QH nông thôn mới</t>
  </si>
  <si>
    <t>Vùng Kè Vẹt
Thạch Tiến</t>
  </si>
  <si>
    <t>5634/QĐ-UBND ngày 20/9/2012 của UBND huyện Thạch Hà về việcphê duyệt đồ án QH nông thôn mới</t>
  </si>
  <si>
    <t>Xóm Thanh Minh
Thạch Thanh</t>
  </si>
  <si>
    <t>Xóm Thanh Châu
Thạch Thanh</t>
  </si>
  <si>
    <t>Xóm Phúc Lạc
Thạch Thanh</t>
  </si>
  <si>
    <t>3949/QĐ-UBND ngày 14/7/2016 của UBND huyện Thạch Hà về việc điều chỉnh bổ sung đồ án QH nông thôn mới</t>
  </si>
  <si>
    <t>Hoang Nậy, xóm 17
Thạch Tân</t>
  </si>
  <si>
    <t>Ngõ Toàn,thôn Tân Hòa
Thạch Tân</t>
  </si>
  <si>
    <t>ô.Thận, thôn Mỹ Triều
Thạch Tân</t>
  </si>
  <si>
    <t>3205/QĐ-UBND ngày 24/6/2015 của UBND huyện Thạch Hà về việc phê duyệt đồ án QH nông thôn mới</t>
  </si>
  <si>
    <t>Thôn Đình Hàn
Thạch Sơn</t>
  </si>
  <si>
    <t>5640/QĐ-UBND ngày 20/9/2012 của UBND huyện Thạch Hà về việcphê duyệt đồ án QH nông thôn mới</t>
  </si>
  <si>
    <t>Thôn Tân Tiến
Thạch Ngọc</t>
  </si>
  <si>
    <t>Thôn Ngọc Sơn
Thạch Ngọc</t>
  </si>
  <si>
    <t>Thôn Đông Châu
Thạch Ngọc</t>
  </si>
  <si>
    <t>4527/QĐ-UBND ngày 07/11/2014 của UBND huyện Thạch Hà về việc phê duyệt đồ án QH nông thôn mới</t>
  </si>
  <si>
    <t>Thôn Yên Nghĩa
Thạch Lưu</t>
  </si>
  <si>
    <t>1991/QĐ-UBND ngày 04/4/2016 của UBND huyện Thạch Hà về việc điều chỉnh, bổ sung đồ án QH nông thôn mới</t>
  </si>
  <si>
    <t>Nam Cầu Phủ
Thạch Long</t>
  </si>
  <si>
    <t>Đồng Nhà Nam
Thạch Long</t>
  </si>
  <si>
    <t>2401/QĐ-UBND ngày 29/5/2015 của UBND huyện Thạch Hà về việc điều chỉnh, bổ sung đồ án quy hoạch nông thôn mới</t>
  </si>
  <si>
    <t>Thôn Phú
Thạch Liên</t>
  </si>
  <si>
    <t>Thôn Ninh
Thạch Liên</t>
  </si>
  <si>
    <t>Thôn Hanh
Thạch Liên</t>
  </si>
  <si>
    <t>Thôn Lợi
Thạch Liên</t>
  </si>
  <si>
    <t>7314/QĐ-UBND ngày 20/10/2016 của UBND huyện Thạch Hà về việc điều chỉnh, bổ sung đồ án QH nông thôn mới</t>
  </si>
  <si>
    <t>Khe Biển, thôn Vĩnh Long
Thạch Khê</t>
  </si>
  <si>
    <t>Trường THPT, thôn Tây Hồ
Thạch Khê</t>
  </si>
  <si>
    <t>anh Mậu Huấn, thôn Tân Hương
Thạch Khê</t>
  </si>
  <si>
    <t>Thôn Long Giang
Thạch Khê</t>
  </si>
  <si>
    <t>Phía tây cây xăng, thôn Liên Đồng
Thạch Khê</t>
  </si>
  <si>
    <t>Hồi ô. Tuệ, tThôn Liên Đồng
Thạch Khê</t>
  </si>
  <si>
    <t>7015/QĐ-UBND ngày 03/11/2015 của UBND huyện Thạch Hà về việc điều chỉnh, bổ sung đồ án QH nông thôn mới</t>
  </si>
  <si>
    <t>Thôn Chi Lưu
Thạch Kênh</t>
  </si>
  <si>
    <t>54309/QĐ-UBND ngày 29/8/2012 của UBND huyện Thạch Hà về việc phê duyệt đồ án QH nông thôn mới</t>
  </si>
  <si>
    <t>Đông Hưng
Thạch Hương</t>
  </si>
  <si>
    <t>5632/QĐ-UBND ngày 20/9/2012 của UBND huyện Thạch Hà về việc phê duyệt đồ án QH nông thôn mới</t>
  </si>
  <si>
    <t>Liên Phú
Thạch Hội</t>
  </si>
  <si>
    <t>3877/QĐ-UBND ngày 6/7/2016 của UBND huyện Thạch Hà về việc điều chỉnh, bổ sung đồ án QH nông thôn mới</t>
  </si>
  <si>
    <t>Tổ 10
Thạch Đỉnh</t>
  </si>
  <si>
    <t>VB số 4463/UBND-NL ngày 04/9/2015 của UBND tỉnh</t>
  </si>
  <si>
    <t>Khu tái định cư Dự án di dời các hộ gia đình trong vùng lòng hồ Bộc Nguyên giai đoạn I</t>
  </si>
  <si>
    <t>5637/QĐ-UBND ngày 20/9/2012 của UBND huyện Thạch Hà về việc phê duyệt đồ án QH nông thôn mới</t>
  </si>
  <si>
    <t>Sân VĐ cũ, thôn Lộc Hồ
Thạch Điền</t>
  </si>
  <si>
    <t>Thôn Hưng Hòa
Thạch Điền</t>
  </si>
  <si>
    <t>Thôn Tùng Lâm
Thạch Điền</t>
  </si>
  <si>
    <t>Nhà Phệ, thôn Phúc Điền
Thạch Điền</t>
  </si>
  <si>
    <t>Đồng Mua đường 17
Thạch Điền</t>
  </si>
  <si>
    <t>6015/QĐ-UBND ngày 30/9/2015 của UBND huyện Thạch Hà về việc điều chỉnh, bổ sung đồ án QH nông thôn mới</t>
  </si>
  <si>
    <t xml:space="preserve">Vùng cây xăng Nam Á
Thạch Đài </t>
  </si>
  <si>
    <t xml:space="preserve">Trước NVH Kỳ Phong
Thạch Đài </t>
  </si>
  <si>
    <t xml:space="preserve">Bà Bà, thôn Nam Thượng
Thạch Đài </t>
  </si>
  <si>
    <t xml:space="preserve">Đội Cầu, thôn Liên Hương
Thạch Đài </t>
  </si>
  <si>
    <t xml:space="preserve">Hoang Đốc, thôn Liên Hương
Thạch Đài </t>
  </si>
  <si>
    <t xml:space="preserve">Thôn Liên Hương
Thạch Đài </t>
  </si>
  <si>
    <t xml:space="preserve">Phát Lát, thôn Kỳ Sơn
Thạch Đài </t>
  </si>
  <si>
    <t xml:space="preserve">Sân bóng Bàu Láng
Thạch Đài </t>
  </si>
  <si>
    <t xml:space="preserve">Nhà vân hóa Liên Vinh cũ
Thạch Đài </t>
  </si>
  <si>
    <t xml:space="preserve">Nhà văn hóa Liên Hương cũ
Thạch Đài </t>
  </si>
  <si>
    <t>Đồng Ơ, thôn Kỳ Sơn
Thạch Đài</t>
  </si>
  <si>
    <t>Thôn Bắc Thượng
Thạch Đài</t>
  </si>
  <si>
    <t>Ngõ Bà Tòng
Thạch Đài</t>
  </si>
  <si>
    <t>Cù Vải
Thạch Đài</t>
  </si>
  <si>
    <t>1866/QĐ-UBND ngày 12/8/2012 của UBND huyện Thạch Hà về việc phê duyệt đồ án QH nông thôn mới</t>
  </si>
  <si>
    <t>Tân Phong
Thạch Bàn</t>
  </si>
  <si>
    <t>Tại các thôn
Thạch Bàn</t>
  </si>
  <si>
    <t>4430/QĐ-UBND ngày 30/10/2014 của UBND huyện Thạch Hà về việc điều chỉnh, bổ sung đồ án QH nông thôn mới</t>
  </si>
  <si>
    <t>Trường Nguyễn Thiếp
Phù Việt</t>
  </si>
  <si>
    <t>Nương Đẻo,thôn Trung Tiến
Phù Việt</t>
  </si>
  <si>
    <t>Đội 10, thôn Trung Tiến
Phù Việt</t>
  </si>
  <si>
    <t>Đường Cảng, thôn Thống Nhất
Phù Việt</t>
  </si>
  <si>
    <t>Mụ Bạc, thôn Thống Nhất
Phù Việt</t>
  </si>
  <si>
    <t>Bàu Hội, thôn Hòa Bình
Phù Việt</t>
  </si>
  <si>
    <t>Vùng Lòi Vàng, thôn Hòa Bình
Phù Việt</t>
  </si>
  <si>
    <t>5427/QĐ-UBND ngày 29/8/2012 của UBND huyện Thạch Hà về việc phê duyệt đồ án QH nông thôn mới</t>
  </si>
  <si>
    <t>Thôn Yên Thượng
Nam Hương</t>
  </si>
  <si>
    <t>Thôn Thống Nhất
Nam Hương</t>
  </si>
  <si>
    <t>Thôn Tây Hương
Nam Hương</t>
  </si>
  <si>
    <t>Thôn Hòa Bình
Nam Hương</t>
  </si>
  <si>
    <t>Thô Việt Yên
Nam Hương</t>
  </si>
  <si>
    <t>5627/QĐ-UBND ngày 20/9/2012 của UBND huyện Thạch Hà về việc phê duyệt đồ án QH nông thôn mới</t>
  </si>
  <si>
    <t>Vùng Công an
Bắc Sơn</t>
  </si>
  <si>
    <t>Kim Sơn
Bắc Sơn</t>
  </si>
  <si>
    <t>I</t>
  </si>
  <si>
    <t>Công trình, dự án đã được chấp thuận tại các Nghị quyết của HĐND tỉnh nay chuyển sang thực hiện trong năm 2017</t>
  </si>
  <si>
    <t>C</t>
  </si>
  <si>
    <t>Tổng số B</t>
  </si>
  <si>
    <t>Văn bản số 4293/UBND-NL ngày 29/8/2016 của UBND tỉnh</t>
  </si>
  <si>
    <t>xã Thạch Liên, Thạch  Kênh, 
Phù Việt và Việt Xuyên, huyện
Thạch Hà</t>
  </si>
  <si>
    <t>Dự án xây dựng hồ lắng và mở rộng mạng lưới đường ống cấp nước sạch cụm Bắc Thạch Hà của Sở NN&amp;PTNT</t>
  </si>
  <si>
    <t xml:space="preserve">Công trình, dự án đã được Thường trực HĐND tỉnh chấp thuận tại các Văn bản số </t>
  </si>
  <si>
    <t>B</t>
  </si>
  <si>
    <t>Tổng số A</t>
  </si>
  <si>
    <t>Thôn Thượng Nguyên
Thạch Kênh</t>
  </si>
  <si>
    <t>Mở rộng Đình Làng</t>
  </si>
  <si>
    <t>Tôn tạo Đền Cả</t>
  </si>
  <si>
    <t>Đất tín ngưỡng</t>
  </si>
  <si>
    <t>Điểm trung chuyển rác tại các thôn</t>
  </si>
  <si>
    <t>Thôn Thái Sơn
Thạch Thắng</t>
  </si>
  <si>
    <t>Thôn Cao Thắng
Thạch Thắng</t>
  </si>
  <si>
    <t>Thôn Sông Tiên
Thạch Sơn</t>
  </si>
  <si>
    <t>Thôn Vĩnh Thịnh
Thạch Lạc</t>
  </si>
  <si>
    <t>Thôn Yên Trung
Thạch Hương</t>
  </si>
  <si>
    <t>Thôn Lam Hưng
Nam Hương</t>
  </si>
  <si>
    <t>Dự án đập Đợi</t>
  </si>
  <si>
    <t xml:space="preserve">
Thạch Lưu</t>
  </si>
  <si>
    <t xml:space="preserve">Xây dựng mương bê tông thôn Trung Nam </t>
  </si>
  <si>
    <t>Nhà máy nước sinh hoạt</t>
  </si>
  <si>
    <t>Thôn Đan Trung, Hội Cát
Thạch Long</t>
  </si>
  <si>
    <t>Đường Tỉnh lộ 20 đi trục xã 01</t>
  </si>
  <si>
    <t>220/QĐ-UBND ngày 22/01/2016 của UBND tỉnh Hà Tĩnh về việc phê duyệt dự án đầu tư xây dựng công trình Đường giao thông liên xã Thạch Long - Phù Việt, huyện Thạch Hà</t>
  </si>
  <si>
    <t>Thôn Đan Trung
Thạch Long</t>
  </si>
  <si>
    <t xml:space="preserve">Đường Giao Thông Thạch Long, Phù Việt </t>
  </si>
  <si>
    <t>Thôn Nam Sơn
Ngọc Sơn</t>
  </si>
  <si>
    <t xml:space="preserve">Đường vào khu dân cư </t>
  </si>
  <si>
    <t>3538/QĐ-UBND ngày 10/11/2009 của UBND tỉnh về việc phê duyệt dự án đầu tư xây dựng nâng cấp, mở rộng đường TL 21</t>
  </si>
  <si>
    <t xml:space="preserve">
Nam Hương, Thạch Xuân, Bắc Sơn</t>
  </si>
  <si>
    <t>Nâng cấp, mở rộng Tỉnh lộ 21</t>
  </si>
  <si>
    <t>Xóm 18
Thạch Tân</t>
  </si>
  <si>
    <t xml:space="preserve">Mở rộng sân thể thao </t>
  </si>
  <si>
    <t>Mở rộng sân thể thao thôn</t>
  </si>
  <si>
    <t>Thôn Sơn Vĩnh
Thạch Thanh</t>
  </si>
  <si>
    <t>Thôn Thanh Châu
Thạch Thanh</t>
  </si>
  <si>
    <t>Thôn Quý Hải
Thạch Ngọc</t>
  </si>
  <si>
    <t>Thôn Trung Lạc
Thạch Lạc</t>
  </si>
  <si>
    <t>Đối diện UB
Thạch Hương</t>
  </si>
  <si>
    <t>Mở rộng trường Mầm Non</t>
  </si>
  <si>
    <t xml:space="preserve">
Thạch Lâm</t>
  </si>
  <si>
    <t>Trụ sở UBND xã</t>
  </si>
  <si>
    <t>vùng đối diện Bệnh viện tuyến 2 Quốc lộ 1A, Tổ dân phố 9
TT Thạch Hà</t>
  </si>
  <si>
    <t>Thôn Thanh Mỹ
Thạch Thanh</t>
  </si>
  <si>
    <t>Thôn Chương Bình
Thạch Thanh</t>
  </si>
  <si>
    <t>Thôn Hòa Hợp
Thạch Thanh</t>
  </si>
  <si>
    <t>Vùng Đập Mới, thôn Đông Hà 2
Thạch Long</t>
  </si>
  <si>
    <t>Vùng Cồn Trang, thôn Gia Ngãi1
Thạch Long</t>
  </si>
  <si>
    <t xml:space="preserve"> Thôn Bùi Xá
Phù Việt</t>
  </si>
  <si>
    <t>Thôn Tùng Lang
Việt Xuyên</t>
  </si>
  <si>
    <t>Thôn Tân Long
Việt Xuyên</t>
  </si>
  <si>
    <t>3204/QĐ-UBND ngày 24/6/2015 của UBND huyện Thạch Hà về việc điều chỉnh bổ sung đồ án QH nông thôn mới</t>
  </si>
  <si>
    <t xml:space="preserve">Thôn Thượng Phú
Tượng Sơn </t>
  </si>
  <si>
    <t xml:space="preserve">Thôn Đoài Phú
Tượng Sơn </t>
  </si>
  <si>
    <t>Đập Bạng
Bắc Sơn</t>
  </si>
  <si>
    <t xml:space="preserve">Thôn Sâm Lộc
Tượng Sơn </t>
  </si>
  <si>
    <t>2444/QĐ-UBND ngày 29/5/2016 của UBND huyện Thạch Hà về việc điều chỉnh, bổ sung đồ án QH nông thôn mới</t>
  </si>
  <si>
    <t>Thôn Nam Văn
Thạch Văn</t>
  </si>
  <si>
    <t>Thôn Bắc Dinh
Thạch Trị</t>
  </si>
  <si>
    <t>Thôn Bắc Trị
Thạch Trị</t>
  </si>
  <si>
    <t>Thôn Thanh Giang
Thạch Thanh</t>
  </si>
  <si>
    <t>5628/QĐ-UBND ngày 20/9/2012 của UBND huyện Thạch Hà về việc phê duyệt đồ án QH nông thôn mới</t>
  </si>
  <si>
    <t>Thôn Hòa Yên
Thạch Thắng</t>
  </si>
  <si>
    <t>Thôn Hồng Thái
Thạch Thắng</t>
  </si>
  <si>
    <t>Thôn Phú Quý
Thạch Thắng</t>
  </si>
  <si>
    <t>Thôn Đông Quý Lý
Thạch Thắng</t>
  </si>
  <si>
    <t>Thôn Hòa Bình
Thạch Thắng</t>
  </si>
  <si>
    <t>Thôn Sơn Hà
Thạch Sơn</t>
  </si>
  <si>
    <t>Thôn Đại Long
Thạch Ngọc</t>
  </si>
  <si>
    <t>Thôn Đồng Châu
Thạch Ngọc</t>
  </si>
  <si>
    <t>Thôn Mỹ Châu
Thạch Ngọc</t>
  </si>
  <si>
    <t>Thanh Lý
Thạch Lưu</t>
  </si>
  <si>
    <t>Đồng Vụng, thôn Lộc Ân
Thạch Lưu</t>
  </si>
  <si>
    <t>các xóm
Thạch Lưu</t>
  </si>
  <si>
    <t>Thôn Gia Ngãi 2
Thạch Long</t>
  </si>
  <si>
    <t>Thôn Thọ
Thạch Liên</t>
  </si>
  <si>
    <t>Thôn Nguyên
Thạch Liên</t>
  </si>
  <si>
    <t>Thôn Quý
Thạch Liên</t>
  </si>
  <si>
    <t>3243/QĐ-UBND ngày 15/6/2016 của UBND huyện Thạch Hà về việc điều chỉnh bổ sung đồ án QH nông thôn mới</t>
  </si>
  <si>
    <t>Thôn Kỳ Nam cũ
Thạch Lâm</t>
  </si>
  <si>
    <t>Thôn Sơn Trình
Thạch Lâm</t>
  </si>
  <si>
    <t>3328/QĐ-UBND ngày 26/6/2015 của UBND huyện Thạch Hà về việc phê duyệt đồ án quy hoạch nông thôn mới</t>
  </si>
  <si>
    <t>2 vùng Thôn Thanh Sơn
Thạch Lạc</t>
  </si>
  <si>
    <t>Đồng mương Khai
Thạch Lạc</t>
  </si>
  <si>
    <t>Thôn Hòa Lạc
Thạch Lạc</t>
  </si>
  <si>
    <t>Thôn Liên Quý
Thạch Hội</t>
  </si>
  <si>
    <t>Vùng Đội Kẹ, thôn Liên Phố
Thạch Hội</t>
  </si>
  <si>
    <t>Vùng Đội Phốc, Bắc Thai
Thạch Hội</t>
  </si>
  <si>
    <t>Vùng Đồng Mua, thôn Liên Yên
Thạch Hội</t>
  </si>
  <si>
    <t>Vùng Nương Cộ, thôn Bình Dươn
Thạch Hội</t>
  </si>
  <si>
    <t>Vùng Ngọ Cừ, thôn Nam Thai
Thạch Hội</t>
  </si>
  <si>
    <t>6732/QĐ-UBND ngày 09/10/2015 của UBND huyện Thạch Hà về việc phê duyệt đồ án QH nông thôn mới</t>
  </si>
  <si>
    <t>Thôn Bắc Hải
Thạch Hải</t>
  </si>
  <si>
    <t>Hồi Sinh
Thạch Đỉnh</t>
  </si>
  <si>
    <t>Hồi ô. Hoan
Thạch Đỉnh</t>
  </si>
  <si>
    <t>Thôn Trung Long
Thạch Điền</t>
  </si>
  <si>
    <t>Thôn Tân Lộc
Thạch Điền</t>
  </si>
  <si>
    <t>Thôn Hòa Bình
Phù Việt</t>
  </si>
  <si>
    <t>5638/QĐ-UBND ngày 20/9/2012 của UBND huyện Thạch Hà về việc phê duyệt đồ án QH nông thôn mới</t>
  </si>
  <si>
    <t>Thôn Ngọc Hà, 
thôn Khe Giao II
 và thôn Trung Tâm
Ngọc Sơn</t>
  </si>
  <si>
    <t>Hội quán Phú Sơn
Bắc Sơn</t>
  </si>
  <si>
    <t>Vùng Miều Menh
Bắc Sơn</t>
  </si>
  <si>
    <t>Hội quán Xuân Sơn
Bắc Sơn</t>
  </si>
  <si>
    <t>Công trình, dự án thu hồi đất đề xuất mới trong năm 2017</t>
  </si>
  <si>
    <t>A</t>
  </si>
  <si>
    <t>NS cấp xã</t>
  </si>
  <si>
    <t>NS cấp huyện</t>
  </si>
  <si>
    <t>NS TW</t>
  </si>
  <si>
    <t>Căn cứ pháp lý (QĐ chấp thuận chủ trương hoặc phê duyệt Dự án của cấp có thẩm quyền)</t>
  </si>
  <si>
    <t>Nguồn kinh phí thực hiện (tỷ đồng)</t>
  </si>
  <si>
    <t>Khái toán kinh phí thực hiện Bồi thường, GPMB (tỷ đồng)</t>
  </si>
  <si>
    <t>Địa điểm 
(Thôn.., xã....)</t>
  </si>
  <si>
    <t>Diện tích thu hồi đất (ha)</t>
  </si>
  <si>
    <t xml:space="preserve">Tên công trình, dự án  </t>
  </si>
  <si>
    <t>CỦA  HUYỆN THẠCH HÀ</t>
  </si>
  <si>
    <t>Tên công trình, dự án</t>
  </si>
  <si>
    <t>Tổng diện tích xin chuyển mục đích SDĐ (ha)</t>
  </si>
  <si>
    <t>Sử dụng từ các loại đất</t>
  </si>
  <si>
    <t>Địa điểm
(Thôn....., xã.....)</t>
  </si>
  <si>
    <t>A. Công trình, dự án chuyển mục đích sử dụng đất đề xuất mới trong năm 2017</t>
  </si>
  <si>
    <t>Nông nghiệp khác</t>
  </si>
  <si>
    <t>Chăn nuôi tập trung</t>
  </si>
  <si>
    <t>Vườn Toàn
Thạch Hương</t>
  </si>
  <si>
    <t>Quyết định số4990/QĐ-UBND ngày 07/10/2016 của UBND huyện về việc chấp thuận chủ trương dự án tramg trại bò sinh sản của hộ ông Nguyễn Đình Châu</t>
  </si>
  <si>
    <t xml:space="preserve">Khu chăn nuôi tập trung </t>
  </si>
  <si>
    <t>QĐ số4990/QĐ-UBND ngày 07/10/2016 của UBND huyện về việc chấp thuận chủ trương dự án tramg trại bò sinh sản của hộ ông Nguyễn Đình Châu</t>
  </si>
  <si>
    <t xml:space="preserve">QĐ số 5627/QĐ-UBND ngày 20/9/2012 của UBND huyện Thạch Hà </t>
  </si>
  <si>
    <t xml:space="preserve">QĐ số 5427/QĐ-UBND ngày 29/8/2012 của UBND huyện Thạch Hà </t>
  </si>
  <si>
    <t xml:space="preserve">5427/QĐ-UBND ngày 29/8/2012 của UBND huyện Thạch Hà </t>
  </si>
  <si>
    <t xml:space="preserve">QĐ số 5638/QĐ-UBND ngày 20/9/2012 của UBND huyện Thạch Hà </t>
  </si>
  <si>
    <t>QĐ số 4430/QĐ-UBND ngày 30/10/2014 của UBND huyện Thạch Hà</t>
  </si>
  <si>
    <t xml:space="preserve">QĐ số 1866/QĐ-UBND ngày 12/8/2012 của UBND huyện Thạch Hà </t>
  </si>
  <si>
    <t>QĐ số 6015/QĐ-UBND ngày 30/9/2015 của UBND huyện Thạch Hà</t>
  </si>
  <si>
    <t xml:space="preserve">QĐ số 5637/QĐ-UBND ngày 20/9/2012 của UBND huyện Thạch Hà </t>
  </si>
  <si>
    <t>QĐ số 3877/QĐ-UBND ngày 6/7/2016 của UBND huyện Thạch Hà</t>
  </si>
  <si>
    <t xml:space="preserve">QĐ số 6732/QĐ-UBND ngày 09/10/2015 của UBND huyện Thạch Hà </t>
  </si>
  <si>
    <t xml:space="preserve">QĐ số 5632/QĐ-UBND ngày 20/9/2012 của UBND huyện Thạch Hà </t>
  </si>
  <si>
    <t xml:space="preserve">5632/QĐ-UBND ngày 20/9/2012 của UBND huyện Thạch Hà </t>
  </si>
  <si>
    <t xml:space="preserve">QĐ số 54309/QĐ-UBND ngày 29/8/2012 của UBND huyện Thạch Hà </t>
  </si>
  <si>
    <t>QĐ số 7015/QĐ-UBND ngày 03/11/2015 của UBND huyện Thạch Hà</t>
  </si>
  <si>
    <t>QĐ số 7314/QĐ-UBND ngày 20/10/2016 của UBND huyện Thạch Hà</t>
  </si>
  <si>
    <t>QĐ số 3328/QĐ-UBND ngày 26/6/2015 của UBND huyện Thạch Hà</t>
  </si>
  <si>
    <t>QĐ số 2401/QĐ-UBND ngày 29/5/2015 của UBND huyện Thạch Hà</t>
  </si>
  <si>
    <t>QĐ số 1991/QĐ-UBND ngày 04/4/2016 của UBND huyện Thạch Hà</t>
  </si>
  <si>
    <t xml:space="preserve">QĐ số 4527/QĐ-UBND ngày 07/11/2014 của UBND huyện Thạch Hà </t>
  </si>
  <si>
    <t xml:space="preserve">QĐ số 5640/QĐ-UBND ngày 20/9/2012 của UBND huyện Thạch Hà </t>
  </si>
  <si>
    <t xml:space="preserve">QĐ số 3205/QĐ-UBND ngày 24/6/2015 của UBND huyện Thạch Hà </t>
  </si>
  <si>
    <t xml:space="preserve">QĐ số 3949/QĐ-UBND ngày 14/7/2016 của UBND huyện Thạch Hà </t>
  </si>
  <si>
    <t xml:space="preserve">QĐ số 5628/QĐ-UBND ngày 20/9/2012 của UBND huyện Thạch Hà </t>
  </si>
  <si>
    <t>Thôn Thành Công
Thạch Thắng</t>
  </si>
  <si>
    <t xml:space="preserve">QĐ số 5634/QĐ-UBND ngày 20/9/2012 của UBND huyện Thạch Hà </t>
  </si>
  <si>
    <t xml:space="preserve">QĐ số 5633/QĐ-UBND ngày 20/9/2012 của UBND huyện Thạch Hà </t>
  </si>
  <si>
    <t xml:space="preserve">QĐ số 5429/QĐ-UBND ngày 28/8/2012 của UBND huyện Thạch Hà </t>
  </si>
  <si>
    <t>QĐ số 10773/QĐ-UBND ngày 10/11/2016 của UBND huyện Thạch Hà</t>
  </si>
  <si>
    <t xml:space="preserve">QĐ số 5636/QĐ-UBND ngày 20/9/2012 của UBND huyện Thạch Hà </t>
  </si>
  <si>
    <t>QĐ số 3204/QĐ-UBND ngày 24/6/2015 của UBND huyện Thạch Hà</t>
  </si>
  <si>
    <t xml:space="preserve">QĐ số 3204/QĐ-UBND ngày 24/6/2015 của UBND huyện Thạch Hà </t>
  </si>
  <si>
    <t xml:space="preserve">QĐ số 5635/QĐ-UBND ngày 20/9/2012 của UBND huyện Thạch Hà </t>
  </si>
  <si>
    <t>QĐ số 10526/QĐ-UBND ngày 31/10/2016 của 
UBND huyện Thạch Hà</t>
  </si>
  <si>
    <t>Đất thương mại dịch vụ</t>
  </si>
  <si>
    <t>Cơ Sở kinh doanh vật liệu xây dựng của ông Nguyễn Thành Nhân</t>
  </si>
  <si>
    <t>Thôn Nam Thượng
Thạch Đài</t>
  </si>
  <si>
    <t>QĐ số 636/TCKH ngày 02/11/2016 của phòng TCKH huyện Thạch Hà về việc thẩm định nội dung dự án đầu tư</t>
  </si>
  <si>
    <t xml:space="preserve">Cơ sở kinh doanh dịch vụ Thương Mại tổng hợp Hiếu Viện </t>
  </si>
  <si>
    <t>Thôn Liên Hương
Thạch Đài</t>
  </si>
  <si>
    <t>QĐ số 2434/SKHĐT-KTN ngày 04/11/2016 của Sở Kế hoạch đầu tư về việc xử lý hồ sơ đề xuất thực hiện dự án cơ sở kinh doanh dịch vụ thương mại tổng hợp Hiếu Viên của Cty TNHH Thương mại vận tải Hiếu Viện</t>
  </si>
  <si>
    <t>Cty CP Xây lắp 34 Hà Tĩnh</t>
  </si>
  <si>
    <t xml:space="preserve">Bắc Thượng
Thạch Đài </t>
  </si>
  <si>
    <t>720/SKHĐT-KTN ngày 25/4/2016 về việc thẩm định dự án xây dựng cơ sở kinh doanh vật liệu xây dựng</t>
  </si>
  <si>
    <t>Cơ sở kinh doanh VTNN tổng hợp khu vực miền trung</t>
  </si>
  <si>
    <t>QĐ số 3874/QĐ-UBND ngày 06/7/2016 của UBND huyện Thạch Hà về  việc chấp thuận chủ trương đầu tư Cơ sở kinh doanh VTNN tổng hợp khu vực miền trung</t>
  </si>
  <si>
    <t>Cửa hàng kinh doanh nội thất</t>
  </si>
  <si>
    <t xml:space="preserve">Thôn Bắc Thượng
Thạch Đài </t>
  </si>
  <si>
    <t>QĐ số 2622/QĐ-UBND ngày 05/5/2016 của UBND huyện Thạch Hà về  việc chấp thuận chủ trương đầu tư Cửa hàng kinh doanh nội thất</t>
  </si>
  <si>
    <t>Mô hình sản xuất kinh doanh, dịch vụ TM tổng hợp của Nguyễn Thị Lợi</t>
  </si>
  <si>
    <t>Thôn La Xá
Thạch Lâm</t>
  </si>
  <si>
    <t>608/QĐ-UBND ngày 24/2/2016 của UBND huyện Thạch Hà về chấp thuận chủ trương đầu tư Mô hình sản xuất kinh doanh, dịch vụ TM tổng hợp của Nguyễn Thị Lợi</t>
  </si>
  <si>
    <t>Xây dựng khu thể thao - cafe-giải khát-dịch vụ ăn uống của Võ Quang Hạnh</t>
  </si>
  <si>
    <t>4627//QĐ-UBND ngày 01/9/2016 của UBND huyện Thạch Hà về việc hấp thuận chủ trương đầu tư Xây dựng khu thể thao - café-giải khát-dịch vụ ăn uống của Võ Quang Hạnh</t>
  </si>
  <si>
    <t>Công ty Cổ phần xây lắp và
 thương mại ô tô Hoàng Hà</t>
  </si>
  <si>
    <t>2430/QĐ-UBND ngày 30/8/2016 của UBND tỉnh về việc chủ trương đầu tư dự án Trung tâm trưng bày, kinh doanh và khu bảo hành, bảo trì ô tô Hoàng Hà</t>
  </si>
  <si>
    <t>Công ty TNHHTM Hợi Đồng</t>
  </si>
  <si>
    <t>Đồng Cửa Phủ, thôn Đại Đồng
Thạch Long</t>
  </si>
  <si>
    <t>QĐ số 3175/QĐ-UBND ngày 10/11/2016 về việc chấp thuận chủ trương đầu tư dự án Xây dựng Trung tâm giới thiệu sản phẩm, phân phối hàng hóa thương mại và kho hàng của Cty TNHH Thương mại Hợi Đồng</t>
  </si>
  <si>
    <t>Cơ sở Kinh doanh TMDV Hoàng Anh</t>
  </si>
  <si>
    <t>Xóm Đông Tân
Thạch Tân</t>
  </si>
  <si>
    <t>QĐ số 4863/QĐ-UBND ngày 23/9/2016 của UBND huyện Thạch Hà về việc chấp thuận chủ trương đầu tư Cơ sở Kinh doanh TMDV Hoàng Anh</t>
  </si>
  <si>
    <t>XD trung tâm giới thiệu sản phẩm phân phối hàng hóa thương mại và kho hàng của CT TNHH thương mại Hợi Đồng</t>
  </si>
  <si>
    <t>Đất sản xuất kinh doanh</t>
  </si>
  <si>
    <t>Cơ sở, kho trung chuyển hàng hóa phân phối cho hệ thống siêu thị và các đại lý,kinh doanh VLXD của công ty Công ty TNHH MTV Hưng Nghiệp.</t>
  </si>
  <si>
    <t>Xóm Tân Hòa
Thạch Tân</t>
  </si>
  <si>
    <t>2392/QĐ-UBND ngày 25/8/2016 của UBND tỉnh Hà Tĩnh về việc chủ trương đầu tư dự xây dựng cơ sở, kho trung chuyển hàng hóa phân phối cho hệ thống siêu thị và các đại lý kinh doanh VLXD tại xã Thạch Tân, huyện Thach Hà của cty TNHH MTV Hưng Nghiệp</t>
  </si>
  <si>
    <t>Đất sản xuất vật liệu xây dựng</t>
  </si>
  <si>
    <t xml:space="preserve">Gạch ngói không nung </t>
  </si>
  <si>
    <t>QĐ số 336/QĐ-UBND ngày 04/2/2016 của UBND tỉnh về việc chấp thuận chủ trương đầu tư dự án Xây dựng nhà máy sản xuất gạch ngói không nung của Cty cổ phần Kinh doanh VLXD tổng hợp Loan Thắng</t>
  </si>
  <si>
    <t>QĐ số 2839/QĐ-UBND ngày 29/9/2014 của UBND tỉnh Hà Tĩnh về việc phê duyệt dự án đầu tư xây dựng công trình đường từ trung tâm xã Bắc Sơn nối đường QL15</t>
  </si>
  <si>
    <t>Tổng A</t>
  </si>
  <si>
    <t>B. Công trình, dự án CMĐ SD đất đã được Thường trực HĐND tỉnh chấp thuận tại các Văn bản số 333/HĐND ngày 21/9/2016; Văn bản số 410/HĐND ngày 9/11/2016</t>
  </si>
  <si>
    <t>Dự án Xây dựng cửa hàng kinh doanh vật liệu xây dựng của Doanh nghiệp tư nhân khai thác vận chuyển VLXD Tuấn Đạt</t>
  </si>
  <si>
    <t>Xã Thạch Thanh</t>
  </si>
  <si>
    <t>Dự án Cơ sở kinh doanh các loại VLXD của Công ty Cổ phần Tư vấn và Đầu tư xây dựng Tuấn Anh</t>
  </si>
  <si>
    <t>Xã Thạch Đài</t>
  </si>
  <si>
    <t>Dự án Xây dựng cửa hàng kinh doanh dịch vụ vận tải tổng hợp và cứu hộ giao thông Minh Hiền của Công ty TNHH Cứu hộ giao thông Minh Hiền</t>
  </si>
  <si>
    <t>Dự án Xây dựng mở rộng Kho bảo quản, chế biến các sản phẩm nông sản, kinh doanh phân bón, dịch vụ thương mại tổng hợp của Công ty TNHH MTV KC Hà Tĩnh</t>
  </si>
  <si>
    <t>Thôn Bắc Thượng, xã Thạch Đài</t>
  </si>
  <si>
    <t>QĐ số 2678/QĐ-UBND ngày  22/9/2016 của UBND tỉnh</t>
  </si>
  <si>
    <t>Nhà máy gạch không nung Bắc Hà polymer</t>
  </si>
  <si>
    <t>Xã Phù Việt</t>
  </si>
  <si>
    <t>Quyết định số 1768/QĐ-UBND ngày 30/6/2016 của UBND tỉnh Hà Tĩnh</t>
  </si>
  <si>
    <t>Tổng số</t>
  </si>
  <si>
    <t>C. Công trình, dự án CMĐ SD đất đã được chấp thuận tại các Nghị quyết của HĐND tỉnh nay chuyển sang thực hiện trong năm 2017</t>
  </si>
  <si>
    <t>QĐ số 5570/QĐ-UBND ngày 23/12/2014 của UBND tỉnh</t>
  </si>
  <si>
    <t>Văn phòng Cty và tổng kho kinh doanh VLXD, DVVT Viết Hải</t>
  </si>
  <si>
    <t>Xóm Bình Tiến, Mỹ Triều
Thạch Tân</t>
  </si>
  <si>
    <t>QĐ số 1484/QĐ-UBND Ngày 9/6/2016 của UBND tỉnh về việc chủ trương đầu tư dự án văn phòng Công ty và tổng kho kinh doanh VLXD, DV Viết Hải tại xã Thạch Tân, huyện Thạch Hà của Cty TNHH-TM và DV vận tải Viết Hải</t>
  </si>
  <si>
    <t>NQ 11</t>
  </si>
  <si>
    <t>Cơ sở sản xuất kẹo Cu Đơ Phong Nga</t>
  </si>
  <si>
    <t>QĐ số 2240/QĐ-UBND ngày 24/4/2016 của UBND huyện</t>
  </si>
  <si>
    <t>Văn  bản 2988/UBND-VX ngày 22/6/2015 của UBND tỉnh</t>
  </si>
  <si>
    <t>QĐ số 220/QĐ-UBND ngày 22/01/2016 của UBND tỉnh Hà Tĩnh về việc phê duyệt dự án đầu tư xây dựng công trình Đường giao thông liên xã Thạch Long - Phù Việt, huyện Thạch Hà</t>
  </si>
  <si>
    <t>3833/QĐ-UBND ngày 08/10/2015 của UBND tỉnh</t>
  </si>
  <si>
    <t>VB số 1695/QĐ-UBND ngày 8/05/2015 của UBND tỉnh Hà Tĩnh</t>
  </si>
  <si>
    <t>Thạch Điền
Nam Hương</t>
  </si>
  <si>
    <t>Thạch Sơn
Thạch Kênh</t>
  </si>
  <si>
    <t>VB số 442 ngày 30/9/2015 của HĐND tỉnh về việc chấp thuận chủ trương đầu tư</t>
  </si>
  <si>
    <t>Tổng</t>
  </si>
  <si>
    <t>Tổng A + B +C</t>
  </si>
  <si>
    <t>DANH MỤC CÁC CÔNG TRÌNH, DỰ ÁN XIN CHUYỂN MỤC ĐÍCH SỬ DỤNG ĐẤT TRONG NĂM 2017
CỦA HUYỆN THẠCH HÀ</t>
  </si>
  <si>
    <t>TỔNG HỢP DANH MỤC CÁC CÔNG TRÌNH, DỰ ÁN CẦN THU HỒI ĐẤT NĂM 2017</t>
  </si>
  <si>
    <t>DANH MỤC CÔNG TRÌNH, DỰ ÁN THỰC HIỆN TRONG NĂM 2018 CỦA HUYỆN THẠCH HÀ</t>
  </si>
  <si>
    <t>Địa điểm
 (đến cấp xã)</t>
  </si>
  <si>
    <t>Vị trí trên bản đồ KH SD đất</t>
  </si>
  <si>
    <t>Số thứ tự trên bản đồ 2018</t>
  </si>
  <si>
    <t>Ghi chú 3</t>
  </si>
  <si>
    <t>Ghi chú 4</t>
  </si>
  <si>
    <t>CÔNG TRÌNH, DỰ ÁN QUỐC GIA VÀ THU HỒI KHÔNG PHẢI XIN PHÉP HĐND TỈNH</t>
  </si>
  <si>
    <t>Đồn Công An tại mỏ sắt Thạch Khê</t>
  </si>
  <si>
    <t>Thôn Đồng Giang, xã Thạch Khê</t>
  </si>
  <si>
    <t>Chuyển 2018</t>
  </si>
  <si>
    <t>Đang làm thủ tục</t>
  </si>
  <si>
    <t>NQ 51</t>
  </si>
  <si>
    <t>CMD</t>
  </si>
  <si>
    <t>CMĐ</t>
  </si>
  <si>
    <t>Địa điểm đóng quân của trạm sửa chữa tổng hợp Z12 của bộ chỉ huy quân sự tỉnh</t>
  </si>
  <si>
    <t>Thôn Đông Tân, xã Thạch Tân</t>
  </si>
  <si>
    <t>CÔNG TRÌNH DỰ ÁN THU HỒI ĐẤT ĐƯỢC HỘI ĐỒNG NHÂN DÂN TỈNH CHẤP THUẬN</t>
  </si>
  <si>
    <t>2.1.1</t>
  </si>
  <si>
    <t>Đất cơ sở Y tế</t>
  </si>
  <si>
    <t>Mở rộng trạm y tế</t>
  </si>
  <si>
    <t>Thôn Khang, xã Thạch Liên</t>
  </si>
  <si>
    <t>Đang làm hồ sơ</t>
  </si>
  <si>
    <t>CMĐ, THĐ</t>
  </si>
  <si>
    <t>2.1.2</t>
  </si>
  <si>
    <t>Đất giáo dục và đào tạo</t>
  </si>
  <si>
    <t>Mở rộng trường tiểu học</t>
  </si>
  <si>
    <t>NQ 30</t>
  </si>
  <si>
    <t>THD</t>
  </si>
  <si>
    <t>THĐ</t>
  </si>
  <si>
    <t>Chưa có kinh phí</t>
  </si>
  <si>
    <t>THĐ, CMĐ</t>
  </si>
  <si>
    <t>Chưa phân bổ nguồn vốn, có phần DT xâm canh Thạch Đỉnh nên chưa bồi thường giá</t>
  </si>
  <si>
    <t>Thôn Tân Thanh, xã Thạch Xuân</t>
  </si>
  <si>
    <t>Mới 2018</t>
  </si>
  <si>
    <t>Trường mầm non tư thục thị trấn</t>
  </si>
  <si>
    <t>Tổ dân phố 7,TT Thạch Hà</t>
  </si>
  <si>
    <t>2.1.3</t>
  </si>
  <si>
    <t>Đất thể dục thể thao</t>
  </si>
  <si>
    <t xml:space="preserve">Sân thể thao </t>
  </si>
  <si>
    <t>Chưa giải phóng mặt bằng</t>
  </si>
  <si>
    <t>Thôn Tân Hợp, Song Hải</t>
  </si>
  <si>
    <t>chuyển 2018</t>
  </si>
  <si>
    <t>Mở rộng nâng cấp SVĐ xã</t>
  </si>
  <si>
    <t>Thôn Yên Nghĩa, xã Thạch Lưu</t>
  </si>
  <si>
    <t>Sân Thể Thao</t>
  </si>
  <si>
    <t>Thôn Vĩnh Mới, xã Thạch Tiến</t>
  </si>
  <si>
    <t>2.1.4</t>
  </si>
  <si>
    <t>Chưa có ngân sách</t>
  </si>
  <si>
    <t>THD, CMD</t>
  </si>
  <si>
    <t>Chưa có ngân sách và QH mặt bằng chi tiết</t>
  </si>
  <si>
    <t>Tiểu dự án thành phần Khắc phục, sữa chữa  đường vào trung tâm các xã Sơn Lộc, xã Thạch Đài, huyện Thạch Hà.</t>
  </si>
  <si>
    <t>Thạch Đài, Thạch Hương</t>
  </si>
  <si>
    <t>Mới thêm</t>
  </si>
  <si>
    <t>Nâng cấp đường liên xã</t>
  </si>
  <si>
    <t>Thạch Lưu, Thạch Đài</t>
  </si>
  <si>
    <t>Nâng cấp, mở rộng đường liên xã 04 đoạn từ thị trấn Thạch Hà nối đường tránh Quốc lộ 1A</t>
  </si>
  <si>
    <t>Thạch Thanh,
Thị trấn</t>
  </si>
  <si>
    <t>2.1.5</t>
  </si>
  <si>
    <t xml:space="preserve">Hệ thống thủy lợi Ngàn Trươi -Cẩm Trang </t>
  </si>
  <si>
    <t>Thạch Tiến, Việt Xuyên, Thạch Ngọc</t>
  </si>
  <si>
    <t>R</t>
  </si>
  <si>
    <t>phải gộp</t>
  </si>
  <si>
    <t>Thực hiện: 0,05ha, chuyển 2018: 0,4ha</t>
  </si>
  <si>
    <t>Nâng cấp Hồ Đá Đen</t>
  </si>
  <si>
    <t>Mở rộng nâng cấp đê Hữu Phủ đoạn từ cầu Thạch Đồng đến núi Nam Giới</t>
  </si>
  <si>
    <t>Thạch Bàn, Thạch Đỉnh</t>
  </si>
  <si>
    <t>gộp trong THĐ</t>
  </si>
  <si>
    <t>Tiểu dự án thành phần Khắc phục, sữa chữa, nâng cấp tuyến đê Hữu Nghèn huyện Thạch Hà</t>
  </si>
  <si>
    <t>Thạch Kênh, Thạch Sơn</t>
  </si>
  <si>
    <t>Nạo vét hói Mụ Rí</t>
  </si>
  <si>
    <t>Hội Cát, thôn Đan Trung, Thạch Long</t>
  </si>
  <si>
    <t>2.1.6</t>
  </si>
  <si>
    <t>Đất năng lượng</t>
  </si>
  <si>
    <t>Trạm biến áp 110 kV</t>
  </si>
  <si>
    <t>Thôn Tân Thanh, Đồng Sơn, xã Thạch Xuân</t>
  </si>
  <si>
    <t>Chống quá tải lưới điện</t>
  </si>
  <si>
    <t xml:space="preserve">Tượng Sơn </t>
  </si>
  <si>
    <t xml:space="preserve">Thôn Hòa Mỹ
Tượng Sơn </t>
  </si>
  <si>
    <t>Thực hiện: 0,03ha, chuyển 2018: 0,03ha</t>
  </si>
  <si>
    <t xml:space="preserve">Thôn Phú Sơn
Tượng Sơn </t>
  </si>
  <si>
    <t>Thực hiện: 0,1ha, chuyển 2018: 0,1ha</t>
  </si>
  <si>
    <t>Thôn Tân Thanh, Quyết Tiến, Đồng Sơn, Lộc Nội, Đông Sơn, xã Thạch Xuân</t>
  </si>
  <si>
    <t>Thực hiện: 0,5ha, chuyển 2018: 0,5ha</t>
  </si>
  <si>
    <t>Chưa có nhu cầu</t>
  </si>
  <si>
    <t>Không có trong QH</t>
  </si>
  <si>
    <t>có</t>
  </si>
  <si>
    <t>R, CMD</t>
  </si>
  <si>
    <t>Thôn Đồng Sơn, xã Thạch Xuân</t>
  </si>
  <si>
    <t>Chưa có QH mặt bằng chi tiết</t>
  </si>
  <si>
    <t>Thôn Tân Đình, xã Thạch Vĩnh</t>
  </si>
  <si>
    <t>gộp</t>
  </si>
  <si>
    <t>Thôn Toàn Thắng, Bắc Dinh, xã Thạch Trị</t>
  </si>
  <si>
    <t>Của xã</t>
  </si>
  <si>
    <t>Xóm Phúc Lạc, xã Thạch Thanh</t>
  </si>
  <si>
    <t>Xóm Thanh Mỹ, xã Thạch Thanh</t>
  </si>
  <si>
    <t>Đã có trong kế hoạch?</t>
  </si>
  <si>
    <t>gộp với CMĐ</t>
  </si>
  <si>
    <t>QH khu nhà ở đô thị ĐQT</t>
  </si>
  <si>
    <t>xã Thạch Tân</t>
  </si>
  <si>
    <t>Hỏi trung tâm Quỹ đất</t>
  </si>
  <si>
    <t>Xóm Trung Hòa, xã Thạch Tân</t>
  </si>
  <si>
    <t>Đang QH</t>
  </si>
  <si>
    <t>Thôn Tri Khê, xã Thạch Sơn</t>
  </si>
  <si>
    <t>Thôn Trằm Đèn, thôn Tân Hợp, xã Thạch Sơn</t>
  </si>
  <si>
    <t>Chưa đủ ngân sách để đền bù</t>
  </si>
  <si>
    <t>Thôn Đại Long, xã Thạch Ngọc</t>
  </si>
  <si>
    <t>Thực hiện: 0,03ha, chuyển 2018: 0,09ha</t>
  </si>
  <si>
    <t>của xã</t>
  </si>
  <si>
    <t>Thôn Tân Tiến, xã Thạch Ngọc</t>
  </si>
  <si>
    <t>Thôn Nam Giang, xã Thạch Long</t>
  </si>
  <si>
    <t>Đang xin QH mặt bằng chi tiết</t>
  </si>
  <si>
    <t>Thôn Minh Đình, xã Thạch Hương</t>
  </si>
  <si>
    <t>Đồng Dưng, thôn Tân Tiến, xã Thạch Hương</t>
  </si>
  <si>
    <t>Chưa có kinh phí để giải phóng MB</t>
  </si>
  <si>
    <t>Thôn Bắc Thai, xã Thạch Hội</t>
  </si>
  <si>
    <t>Đang làm QH mặt bằng chi tiết</t>
  </si>
  <si>
    <t>Thôn Liên Yên, xã Thạch Hội</t>
  </si>
  <si>
    <t>Thôn Liên Mỹ, xã Thạch Hội</t>
  </si>
  <si>
    <t>Thôn Văn Sơn, xã Thạch Đỉnh</t>
  </si>
  <si>
    <t>Đang xin chủ trương vì nằm trong vùng mỏ sắt</t>
  </si>
  <si>
    <t>Thôn Tây Sơn, xã Thạch Đỉnh</t>
  </si>
  <si>
    <t>Mới có QHMBCT</t>
  </si>
  <si>
    <t>THĐ ,CMĐ</t>
  </si>
  <si>
    <t>Do người dân chưa nộp tiền</t>
  </si>
  <si>
    <t>Thôn Nam Thượng, xã Thạch Đài</t>
  </si>
  <si>
    <t>Thôn Kỳ Phong, xã Thạch Đài</t>
  </si>
  <si>
    <t>Cù Vải, xã Thạch Đài</t>
  </si>
  <si>
    <t>3 vung khe Trung Miệu, thôn Tân Phong, xã Thạch Bàn</t>
  </si>
  <si>
    <t>Nằm trong vành đai mỏ sắt, đang xin ý kiến của Tỉnh</t>
  </si>
  <si>
    <t>Người dân chưa có nhu cầu</t>
  </si>
  <si>
    <t>Thôn Yên Thượng, xã Nam Hương</t>
  </si>
  <si>
    <t>Đang thực hiện chuyển mục đích</t>
  </si>
  <si>
    <t>chuyển 2019</t>
  </si>
  <si>
    <t>chưa có QHMBCT</t>
  </si>
  <si>
    <t>Do người dân chưa có nhu cầu</t>
  </si>
  <si>
    <t>Thôn Kim Sơn, xã Bắc Sơn</t>
  </si>
  <si>
    <t>Chưa có QHMBCT</t>
  </si>
  <si>
    <t>Thôn Tây Sơn, xã Bắc Sơn</t>
  </si>
  <si>
    <t>Đất ở từ các hội quán cũ</t>
  </si>
  <si>
    <t>Phú Sơn, Kim Sơn, Đồng Vĩnh, Xuân Sơn, xã Bắc Sơn</t>
  </si>
  <si>
    <t>Thôn Nam Sơn, thôn Ngọc Hà, xã Ngọc Sơn</t>
  </si>
  <si>
    <t>Thôn Trung Tâm, xã
Ngọc Sơn</t>
  </si>
  <si>
    <t>Thôn Trường Ngọc, xã Ngọc Sơn</t>
  </si>
  <si>
    <t>Thôn Thống Nhất, xã Phù Việt</t>
  </si>
  <si>
    <t>50A</t>
  </si>
  <si>
    <t>Xen dắm các thôn</t>
  </si>
  <si>
    <t>Các thôn, Thạch Bàn</t>
  </si>
  <si>
    <t>Đấu giá các nhà văn hóa không còn sử dụng</t>
  </si>
  <si>
    <t>Thôn Vĩnh Sơn, xã Thạch Bàn</t>
  </si>
  <si>
    <t>Thôn Nam Linh, xã Thạch Điền</t>
  </si>
  <si>
    <t>Xen dắm đất ở</t>
  </si>
  <si>
    <t>Hội quán các thôn</t>
  </si>
  <si>
    <t>Thôn Bắc Hải, xã Thạch Hải</t>
  </si>
  <si>
    <t>Thôn Liên Hải, xã Thạch Hải</t>
  </si>
  <si>
    <t>Thôn Liên Phố, xã Thạch Hội</t>
  </si>
  <si>
    <t xml:space="preserve">QH đất ở 2 dãy dọc đường tỉnh lộ 3 (phía tây) </t>
  </si>
  <si>
    <t>Từ QL 15 đến quán anh Long Kính thôn Đồng Giang</t>
  </si>
  <si>
    <t>Thôn Bắc Lạc, 
xã Thạch Lạc</t>
  </si>
  <si>
    <t>Thôn Thanh Sơn
Thạch Lạc</t>
  </si>
  <si>
    <t>Thôn Kỳ Các, xã Thạch Lâm</t>
  </si>
  <si>
    <t>thôn Nam Giang, Thạch Long</t>
  </si>
  <si>
    <t>Đồng Mụ gát, thôn Lộc Yên, Thạch Lưu</t>
  </si>
  <si>
    <t>Thôn Bắc Tiến, xã Thạch Ngọc</t>
  </si>
  <si>
    <t>Đất UBND xã</t>
  </si>
  <si>
    <t>Vạn Đò, Dông Tiến, Tri Khê, Sơn Hà, xã Thạch Sơn</t>
  </si>
  <si>
    <t>Thôn Hòa Bình, xã Thạch Thắng</t>
  </si>
  <si>
    <t>Thôn Nam Thắng, xã Thạch Thắng</t>
  </si>
  <si>
    <t>Thôn Trung Phú, xã Thạch Thắng</t>
  </si>
  <si>
    <t>Thôn Yên Lạc, xã Thạch Thắng</t>
  </si>
  <si>
    <t>Xóm Hòa Hợp, xã Thạch Thanh</t>
  </si>
  <si>
    <t>Xóm Thanh Châu, xã Thạch Thanh</t>
  </si>
  <si>
    <t>Thôn Phúc, xã Thạch Tiến</t>
  </si>
  <si>
    <t xml:space="preserve"> Thôn Đại Tiến, xã Thạch Trị</t>
  </si>
  <si>
    <t>Lồi Ao, thôn Trần Phú, xã Thạch Trị</t>
  </si>
  <si>
    <t>Ngọ Tứ, thôn Bắc Trị, xã Thạch Trị</t>
  </si>
  <si>
    <t>Thôn Đông Văn, xã Thạch Văn</t>
  </si>
  <si>
    <t>Thôn Nam Văn, xã Thạch Văn</t>
  </si>
  <si>
    <t>Thôn Tân Văn, xã Thạch Văn</t>
  </si>
  <si>
    <t>GỘP</t>
  </si>
  <si>
    <t>Thôn Trung Văn, xã Thạch Văn</t>
  </si>
  <si>
    <t>Thôn Vĩnh An, xã Thạch Vĩnh</t>
  </si>
  <si>
    <t>0.06</t>
  </si>
  <si>
    <t>Toàn xã, Thạch Xuân</t>
  </si>
  <si>
    <t>Thôn Phú Sơn, xã Tượng Sơn</t>
  </si>
  <si>
    <t>Chưa có kinh phí giải phóng MB</t>
  </si>
  <si>
    <t>Các xóm, Thạch Lưu</t>
  </si>
  <si>
    <t>Thôn Cao Thắng, xã Thạch Thắng</t>
  </si>
  <si>
    <t>Mở rộng khuôn viên trung tâm UBND xã</t>
  </si>
  <si>
    <t>Thôn Sơn Hà, xã Thạch Sơn</t>
  </si>
  <si>
    <t>Mở rộng UBND xã</t>
  </si>
  <si>
    <t>Thông Khang, xã Thạch Liên</t>
  </si>
  <si>
    <t>Mở rộng khuôn viên nhà thờ giáo họ Tiến Thủy</t>
  </si>
  <si>
    <t>Thôn Sông Hải, xã Thạch Sơn</t>
  </si>
  <si>
    <t>Chưa cấp GCN</t>
  </si>
  <si>
    <t>Chùa Phúc Linh</t>
  </si>
  <si>
    <t>Thôn Bàu Láng, xã Thạch Đài</t>
  </si>
  <si>
    <t>Mở rộng chùa Quỳnh Viên</t>
  </si>
  <si>
    <t>Núi Nam dưới thôn Tân Phong, xã Thạch Bàn</t>
  </si>
  <si>
    <t>Mở rộng khuôn viên chùa Phúc Linh</t>
  </si>
  <si>
    <t>Thôn Đan Khê, Thạch Khê</t>
  </si>
  <si>
    <t>Trong QH điều chỉnh là 0,47ha</t>
  </si>
  <si>
    <t>Nhà văn hóa thôn Vĩnh An</t>
  </si>
  <si>
    <t xml:space="preserve">Chưa cấp GCN </t>
  </si>
  <si>
    <t>Nhà văn hóa thôn Yên Lạc</t>
  </si>
  <si>
    <t>Chưa có GCN</t>
  </si>
  <si>
    <t>Nhà văn hóa thôn Tri Lễ</t>
  </si>
  <si>
    <t>Thôn Tri Lễ, xã Thạch Kênh</t>
  </si>
  <si>
    <t>Chưa có nguồn vốn</t>
  </si>
  <si>
    <t>Xây dựng nhà văn hóa thôn Vĩnh Sơn</t>
  </si>
  <si>
    <t>Thôn Sơn Vĩnh, xã Thạch Bàn</t>
  </si>
  <si>
    <t>Xây dựng nhà văn hóa thôn Thanh Long</t>
  </si>
  <si>
    <t>Thôn Thanh Long, xã Thạch Bàn</t>
  </si>
  <si>
    <t>Hội quán thôn Tây Sơn</t>
  </si>
  <si>
    <t>Nhà văn hóa thôn Quyết Tiến</t>
  </si>
  <si>
    <t>Thôn Quyết Tiến, xã Thạch Lạc</t>
  </si>
  <si>
    <t>CÁC CÔNG TRÌNH, DỰ ÁN CÒN LẠI (tự thỏa thuận bồi thường, nhận chuyển nhượng để chuyển mục đích, nhận góp vốn; thu hồi nhưng không phải xin chấp thuận của HĐND tỉnh)</t>
  </si>
  <si>
    <t>3.1.1</t>
  </si>
  <si>
    <t>Vùng trồng cây ăn quả</t>
  </si>
  <si>
    <t>Thôn Tân Sơn
Nam Hương</t>
  </si>
  <si>
    <t>Thực hiện: 20ha, chuyển 2018: 30 ha</t>
  </si>
  <si>
    <t>Hộ dân chưa thực hiện hết</t>
  </si>
  <si>
    <t>Vùng cây dược liệu Bầu Mưng</t>
  </si>
  <si>
    <t>Thôn Quang Lạc
Thạch Lạc</t>
  </si>
  <si>
    <t>3.1.2</t>
  </si>
  <si>
    <t>Nuôi trồng thủy sản</t>
  </si>
  <si>
    <t>Nhà Thùi
Thạch Tiến</t>
  </si>
  <si>
    <t>Mô hình nuôi cá nước ngọt truyền thống</t>
  </si>
  <si>
    <t>Xây dựng mô hình nuôi trồng thủy sản kết hợp điểm dịch vụ tham quan nông thôn mới kiểu mẫu của hộ ông Nguyễn Tiến Dũng</t>
  </si>
  <si>
    <t>Xứ đồng Hà Lâm, thôn Đông Hà 2
Thạch Long</t>
  </si>
  <si>
    <t>Khu QH vùng nuôi trồng thủy sản Đòng Kênh, thôn Nguyên</t>
  </si>
  <si>
    <t>QH Khu NTS vùng Tùng Hồ, thôn Hanh</t>
  </si>
  <si>
    <t>QH Khu NTS Nam Cầu Hồng Quang</t>
  </si>
  <si>
    <t>QH Khu NTS Bắc Cầu Hồng Quang</t>
  </si>
  <si>
    <t>Dự án nuôi Ngao thương phẩm của hợp tác xã Loan Hoan</t>
  </si>
  <si>
    <t>Bãi bồi ven sông xã Thạch Bàn</t>
  </si>
  <si>
    <t>Nuôi trồng thủy sản Cống số 3 đến cống số 4</t>
  </si>
  <si>
    <t>Vĩnh Sơn
Thạch Bàn</t>
  </si>
  <si>
    <t>Chưa kinh phí</t>
  </si>
  <si>
    <t xml:space="preserve">Nuôi trồng thủy sản </t>
  </si>
  <si>
    <t>Trạm PhuốcThôn Trường Xuân, xã Thạch Đỉnh</t>
  </si>
  <si>
    <t>Nuôi trồng thủy sản của ông Lê Văn Cường</t>
  </si>
  <si>
    <t>3.1.3</t>
  </si>
  <si>
    <t>Đồng Cồn Trửa
Tượng Sơn</t>
  </si>
  <si>
    <t>Trang trại trồng Nấm</t>
  </si>
  <si>
    <t>Quyết Tiến
Thạch Xuân</t>
  </si>
  <si>
    <t>Bò Vàng
Thạch Xuân</t>
  </si>
  <si>
    <t>Chưa có vốn đầu tư</t>
  </si>
  <si>
    <t>QH chăn nuôi Bò</t>
  </si>
  <si>
    <t>Bàu Am
Thạch Vĩnh</t>
  </si>
  <si>
    <t>Cồn Dài
Thạch Tiến</t>
  </si>
  <si>
    <t>Thực hiện: 2ha, chuyển 2018: 3ha</t>
  </si>
  <si>
    <t>Trang trại nông nghiệp tổng hợp</t>
  </si>
  <si>
    <t>Đồng Trèn (Ồ ồ Hoang)
Thạch Ngọc</t>
  </si>
  <si>
    <t>Thực hiện: 5ha, chuyển 2018: 4ha</t>
  </si>
  <si>
    <t>Cồn Nậy
Thạch Ngọc</t>
  </si>
  <si>
    <t>QH phát triển Rau, củ, quả thôn Đông Tiến</t>
  </si>
  <si>
    <t>Thôn Đông Tiến, xã Thạch Lưu</t>
  </si>
  <si>
    <t>Bãi cát
Thạch Lưu</t>
  </si>
  <si>
    <t>QH chăn nuôi tập trung</t>
  </si>
  <si>
    <t>Thôn Liên Phố
Thạch Hội</t>
  </si>
  <si>
    <t>Vùng Cồn Gát, thôn Kỳ Sơn
Thạch Đài</t>
  </si>
  <si>
    <t>Thực hiện: 7,5ha, chuyển 2018: 13,5 ha</t>
  </si>
  <si>
    <t>Xây dựng trang trại chăn nuôi đà điểu và trồng cây dược liệu tại thôn Bùi Xá</t>
  </si>
  <si>
    <t>Kè Vẹt
Phù Việt</t>
  </si>
  <si>
    <t>Khu chăn nuôi tập trung</t>
  </si>
  <si>
    <t>Vùng Đập Đá Đen,
Ngọc Sơn</t>
  </si>
  <si>
    <t>Hộ dân chưa đăng ký</t>
  </si>
  <si>
    <t>Đập Bún
Bắc Sơn</t>
  </si>
  <si>
    <t>Đường Phú Tân Xuân, thôn Thống Nhất, xã Nam Hương</t>
  </si>
  <si>
    <t>Trang trại tổng hợp của ông Bùi Văn Xưng</t>
  </si>
  <si>
    <t>thạch khê</t>
  </si>
  <si>
    <t>thôn vĩnh long, xã thạch khê</t>
  </si>
  <si>
    <t>Trang trại tổng hợp của ông Đặng Hữu Học</t>
  </si>
  <si>
    <t>Đồng Giếng Làng, thôn Kỷ Các</t>
  </si>
  <si>
    <t>Trang trại tổng hợp của ông Nguyễn Văn Anh</t>
  </si>
  <si>
    <t>Đồng Vườn Cộ, thôn Phái Nam</t>
  </si>
  <si>
    <t>Khu chăn nuôi tổng hợp</t>
  </si>
  <si>
    <t>Thôn Quý, xã Thạch Liên</t>
  </si>
  <si>
    <t>Dự án trồng rau sạch</t>
  </si>
  <si>
    <t>Thôn Ngọc Sơn, xã Thạch Ngọc</t>
  </si>
  <si>
    <t>Dự án rau củ quả trên cát</t>
  </si>
  <si>
    <t>Thôn Bắc Văn, xã Thạch Văn</t>
  </si>
  <si>
    <t xml:space="preserve">Rau củ quả công nghệ cao trên cát ven biển, tâp đoàn FLC </t>
  </si>
  <si>
    <t>Thạch Văn, Thạch Trị, Thạch Hội</t>
  </si>
  <si>
    <t>Chăn nuôi tổng hợp</t>
  </si>
  <si>
    <t>Thôn Tân Long, xã Việt Xuyên</t>
  </si>
  <si>
    <t>Sản xuất rau, củ, quả</t>
  </si>
  <si>
    <t>Thôn Tùng Lang, xã Việt Xuyên</t>
  </si>
  <si>
    <t>anh lý mới thêm</t>
  </si>
  <si>
    <t>3.2.1</t>
  </si>
  <si>
    <t>Cụm công nghiệp phụ trợ Mỏ sắt T.Khê</t>
  </si>
  <si>
    <t>Chuyển 2018?</t>
  </si>
  <si>
    <t>Vì công trình mỏ sắt chưa có nhà đầu tư hỏi lại phòng TN xem có đưa vào nữa không</t>
  </si>
  <si>
    <t>KO BỎ</t>
  </si>
  <si>
    <t>3.2.2</t>
  </si>
  <si>
    <t>QH phòng giao dịch quỹ tín dụng Bắc Sơn - Thạch Xuân</t>
  </si>
  <si>
    <t>Thương mại dịch vụ</t>
  </si>
  <si>
    <t>Chuyển 2018, trong  QH DC loaị đất SKC</t>
  </si>
  <si>
    <t>Đang làm hồ sơ, không có trong QHĐC</t>
  </si>
  <si>
    <t>không có trong CMD, không có trong QH</t>
  </si>
  <si>
    <t>Trong QHDC loại đất SKC</t>
  </si>
  <si>
    <t>QH đất thương mại dịch vụ</t>
  </si>
  <si>
    <t>Thôn Đông Châu, Thạch Ngọc</t>
  </si>
  <si>
    <t>Quỹ tín dụng nhân dân xã Thạch Long</t>
  </si>
  <si>
    <t>Thôn Đan Trung, xã Thạch Long</t>
  </si>
  <si>
    <t>Khu Trung tâm TMDV ô tô 4S Hải Âu</t>
  </si>
  <si>
    <t>Thôn Gia Ngãi 1
Thạch Long</t>
  </si>
  <si>
    <t>Kho hàng và trưng bày sản phẩm cty TNHH Hải Đào</t>
  </si>
  <si>
    <t>Thôn Gia Ngãi2, Đại Đồng
Thạch Long</t>
  </si>
  <si>
    <t>Công ty Cổ phần Thiết bị Công trình Đức Anh tại Hà Tĩnh</t>
  </si>
  <si>
    <t>Kho hàng Vật tư nông nghiệp và Dịch vụ thương mại tổng hợp của Công ty TNHH vật tư kỹ thuật nông nghiệp Hà Tĩnh</t>
  </si>
  <si>
    <t>Thôn La Xá, Phái Đông, xã Thạch Lâm</t>
  </si>
  <si>
    <t>a Hà mới thêm</t>
  </si>
  <si>
    <t xml:space="preserve">QH đất thương mại dịch vụ  </t>
  </si>
  <si>
    <t>Dọc QL 15B Thôn Thanh Sơn
Thạch Lạc</t>
  </si>
  <si>
    <t>Chưa có nhà đầu tư</t>
  </si>
  <si>
    <t>Hội Tiến, Liên Quý
Thạch Hội</t>
  </si>
  <si>
    <t>Chưa có chủ đầu tư</t>
  </si>
  <si>
    <t>Cơ sở kinh doanh buôn bán gỗ Đức Tài</t>
  </si>
  <si>
    <t>Cơ sở kinh doanh vật tư nông nghiệp của ông Hoàng Thế Anh</t>
  </si>
  <si>
    <t xml:space="preserve"> CMD</t>
  </si>
  <si>
    <t xml:space="preserve"> CMĐ</t>
  </si>
  <si>
    <t>Kinh vật liệu xây dựng của Chi nhánh công ty TNHH MTV NLC</t>
  </si>
  <si>
    <t>Khu du lịch sinh thái  Hương Đà Lạt</t>
  </si>
  <si>
    <t>Khu du lịch sinh thái vùng Đập Đợi</t>
  </si>
  <si>
    <t>Mới chấp thuận chủ trương đầu tư</t>
  </si>
  <si>
    <t>Thôn Đồng Vĩnh, xã Bắc Sơn</t>
  </si>
  <si>
    <t>Khu du lịch sinh thái Hoàng Nhật</t>
  </si>
  <si>
    <t>Thôn Hòa Bình, xã Nam Hương</t>
  </si>
  <si>
    <t>Dự án khu Shophouse và hạ tầng khu dân cư nông thôn</t>
  </si>
  <si>
    <t>Trụ Sở làm việc của công ty TNHH 1 thành viên Thủy Lợi Nam Hà Tĩnh</t>
  </si>
  <si>
    <t>Thôn Bắc Lạc
Thạch Lạc</t>
  </si>
  <si>
    <t>Thôn Thọ, xã Thạch Liên</t>
  </si>
  <si>
    <t>Mở rộng khuôn viên công ty Trung Tuyến</t>
  </si>
  <si>
    <t>thôn Đại Đồng, Thạch Long</t>
  </si>
  <si>
    <t>Kho chứa hàng, bãi đậu xe của Công ty Cổ phần Thương mại Hà Tĩnh</t>
  </si>
  <si>
    <t>Thôn Đan Trung, Đại Đồng xã Thạch Long</t>
  </si>
  <si>
    <t>Dự án Showroom trưng bày giới thiệu và bán các lọai máy nông nghiệp, máy công trình của công ty TNHH Huệ Minh</t>
  </si>
  <si>
    <t xml:space="preserve">Cửa hàng xăng dầu </t>
  </si>
  <si>
    <t>Xóm 17, xã Thạch Tân</t>
  </si>
  <si>
    <t>Xóm Đông Tân, xã Thạch Tân</t>
  </si>
  <si>
    <t>Dự án nhà hàng khách sạn và TMDV Thiên Hà của công ty TNHH Hoàng Thủy</t>
  </si>
  <si>
    <t>Xây dựng kho thương mại và dịch vụ vận tải của công ty TNHH Thương mại vận tải  Bình Kính</t>
  </si>
  <si>
    <t>Cho thuê đất sản xuất kinh doanh thương mại, dịch vụ tổng hợp</t>
  </si>
  <si>
    <t>Đầu tư xây dựng kinh doanh nhà nghỉ, nhà hàng của công ty cổ phần xây dựng Đại Hồng</t>
  </si>
  <si>
    <t>Thôn Bắc Thượng, xã Thạch Văn</t>
  </si>
  <si>
    <t>Dự án đầu tư XDKD nhà nghỉ, nhà hàng của Cty CPXD Đại Hồng</t>
  </si>
  <si>
    <t xml:space="preserve"> Thạch Văn</t>
  </si>
  <si>
    <t>Xã Thạch Văn</t>
  </si>
  <si>
    <t>Sở mới thêm</t>
  </si>
  <si>
    <t>Dự án nhà hàng khách sạn và TMDV Thiên Hà của Cty CP Hoàng Thùy</t>
  </si>
  <si>
    <t>3.2.3</t>
  </si>
  <si>
    <t>Sản xuất đá, đá lăng mộ</t>
  </si>
  <si>
    <t xml:space="preserve">Xưởng chế biến gỗ </t>
  </si>
  <si>
    <t>Cho thuê đất sản xuất kinh doanh vật liệu xây dựng</t>
  </si>
  <si>
    <t>Thôn Vĩnh Cát, xã Thạch Vĩnh</t>
  </si>
  <si>
    <t>Nhà máy gạch Trung Đô</t>
  </si>
  <si>
    <t>Vùng Đập Bạng
Thạch Vĩnh</t>
  </si>
  <si>
    <t>Thực hiện: 7,54ha, chuyển 2018: 2,15ha</t>
  </si>
  <si>
    <t xml:space="preserve">
Thạch Vĩnh</t>
  </si>
  <si>
    <t>Thực hiện: 0,25ha, chuyển 2018: 0,25ha</t>
  </si>
  <si>
    <t>Sản xuất vật liệu xây dựng</t>
  </si>
  <si>
    <t>Thạch Tân, Thạch Lâm</t>
  </si>
  <si>
    <t>Thôn Tân Hòa, xã Thạch Tân, thôn Kỳ Các, xã Thạch Lâm</t>
  </si>
  <si>
    <t>Gộp với thạch lâm</t>
  </si>
  <si>
    <t>Chưa bồi thường giải phóng MB</t>
  </si>
  <si>
    <t>Chưa có dự án</t>
  </si>
  <si>
    <t>Công ty TNHH Gia Hưng</t>
  </si>
  <si>
    <t>Dự án sản xuất nhà máy phân bón hữu cơ, vi sinh tại cụm công nghiệp phù việt</t>
  </si>
  <si>
    <t xml:space="preserve">Nhà máy nước </t>
  </si>
  <si>
    <t>Đất sản xuất kinh doanh hộ ông Trần Văn Thuyết</t>
  </si>
  <si>
    <t>Thôn Động Hà 1, xã Thạch Long</t>
  </si>
  <si>
    <t>Trụ sở dịch vụ nông nghiệp môi trường</t>
  </si>
  <si>
    <t>Dự án mở rộng nhà máy gạch tuynel Việt Tiến của công ty TNHH Thuận Hòa</t>
  </si>
  <si>
    <t>Thôn Lộc Thọ</t>
  </si>
  <si>
    <t>Kinh doanh thuốc Thú Y</t>
  </si>
  <si>
    <t>Đất sản xuất kinh doanh xăng dầu</t>
  </si>
  <si>
    <t>Sản xuất lúa hàng hóa theo liên kết chuỗi</t>
  </si>
  <si>
    <t>Thôn Việt Yên, xã Việt Xuyên</t>
  </si>
  <si>
    <t xml:space="preserve">Đất sản xuất kinh doanh </t>
  </si>
  <si>
    <t>Đồng Tri Lễ, thôn Phú, Thạch Liên</t>
  </si>
  <si>
    <t>3.2.4</t>
  </si>
  <si>
    <t>3.2.4.1</t>
  </si>
  <si>
    <t>Đất  xây dựng cơ sở văn hóa</t>
  </si>
  <si>
    <t>Mở rộng đài tưởng niệm</t>
  </si>
  <si>
    <t>DVH</t>
  </si>
  <si>
    <t>3.2.4.2</t>
  </si>
  <si>
    <t>Đất Y tế</t>
  </si>
  <si>
    <t xml:space="preserve">Trạm Y tế </t>
  </si>
  <si>
    <t>Thôn Tân Thanh 
Thạch Xuân</t>
  </si>
  <si>
    <t>3.2.4.3</t>
  </si>
  <si>
    <t>Thôn Tri Lễ
Thạch Kênh</t>
  </si>
  <si>
    <t>Đang làm thủ tục cấp GCN</t>
  </si>
  <si>
    <t>3.2.4.4</t>
  </si>
  <si>
    <t>Mở rộng nâng cấp Quốc lộ 15B</t>
  </si>
  <si>
    <t>Đường giao thông tổ dân phố 9</t>
  </si>
  <si>
    <t>Thị trấn Thạch Hà</t>
  </si>
  <si>
    <t>Tổ 9, thị trấn Thạch Hà</t>
  </si>
  <si>
    <t>Đường giao thông tổ dân phố 5</t>
  </si>
  <si>
    <t>Tổ 5, thị trấn Thạch Hà</t>
  </si>
  <si>
    <t>Hỏi lại sở</t>
  </si>
  <si>
    <t>Đường Gom khu công nghiệp</t>
  </si>
  <si>
    <t>QH mới và mở rộng đường giao thông nông thôn</t>
  </si>
  <si>
    <t>Các thôn</t>
  </si>
  <si>
    <t>Mở rộng đường liên xã Tượng Sơn-Thạch Lạc</t>
  </si>
  <si>
    <t>Mở rộng đường giao thông nội thôn</t>
  </si>
  <si>
    <t>đường Đồng Văn Năng đoạn từ Quốc lộ 1A đến Trung tâm Dạy nghề - Hướng nghiệp và Giáo dục thường xuyên huyện Thạch Hà</t>
  </si>
  <si>
    <t>TT Thạch Hà, Thạch Thanh</t>
  </si>
  <si>
    <t>đường Mai Kính, thị trấn Thạch Hà (đoạn từ Trung tâm hành chính công huyện đến đường Nguyễn Thiếp)</t>
  </si>
  <si>
    <t>Đường giao thông Khu quy hoạch dân cư Bắc thị trấn Thạch Hà</t>
  </si>
  <si>
    <t>3.2.4.5</t>
  </si>
  <si>
    <t>Trạm bơm Văn Tuyến</t>
  </si>
  <si>
    <t>Thực hiện: 0,2ha, chuyển 2018: 0,3ha</t>
  </si>
  <si>
    <t>Chưa đủ ngân sách</t>
  </si>
  <si>
    <t>Nâng cấp mở rộng đê Hữu Phủ đoạn qua xã Tượng Sơn</t>
  </si>
  <si>
    <t>Từ Km0 đến Km1+100</t>
  </si>
  <si>
    <t>3.2.4.6</t>
  </si>
  <si>
    <t>Mở rộng chợ</t>
  </si>
  <si>
    <t>3.2.5</t>
  </si>
  <si>
    <t>Thôn Bùi Xá, thôn Phù Việt</t>
  </si>
  <si>
    <t>Thôn Đồng Khánh, xã Thạch Trị</t>
  </si>
  <si>
    <t>3.2.6</t>
  </si>
  <si>
    <t>Vùng 26-3
Bắc Sơn</t>
  </si>
  <si>
    <t>TH 0,07 ha, chuyển 2018: 0,04 ha</t>
  </si>
  <si>
    <t>Thôn Nam Sơn, xã Ngọc Sơn</t>
  </si>
  <si>
    <t>Thôn Trung Tiến, xã Phù Việt</t>
  </si>
  <si>
    <t>Thôn Hòa Bình, xã Phù Việt</t>
  </si>
  <si>
    <t>Đã thực hiện 0.3ha, còn 0.1 ha chuyển 2018</t>
  </si>
  <si>
    <t>Thực hiện: 0,08ha, chuyển 2018: 0,02 ha</t>
  </si>
  <si>
    <t>Thực hiện: 0,23ha, chuyển 2018: 0,07 ha</t>
  </si>
  <si>
    <t>Đồng Cột Cờ thôn Lộc Hồ, xã Thạch Điền</t>
  </si>
  <si>
    <t>Phía tây khu tái định cư, Thôn Tây Sơn, xã Thạch Đỉnh</t>
  </si>
  <si>
    <t>Thôn Liên Quý, xã Thạch Hội</t>
  </si>
  <si>
    <t>Thôn Tân Tiến, Yên Trung
Thạch Hương</t>
  </si>
  <si>
    <t>Thôn Hòa Hợp, xã Thạch Kênh</t>
  </si>
  <si>
    <t>R, gộp</t>
  </si>
  <si>
    <t>Thôn Tri Nang, xã Thạch Kênh</t>
  </si>
  <si>
    <t>Thực hiện: 0,02ha, chuyển 2018: 0,17ha</t>
  </si>
  <si>
    <t>Thôn Thượng Nguyên, xã Thạch Kênh</t>
  </si>
  <si>
    <t>Thực hiện: 0,03ha, chuyển 2018: 0,08ha</t>
  </si>
  <si>
    <t xml:space="preserve">QH đất ở dọc đường tỉnh lộ 3 (phía tây) </t>
  </si>
  <si>
    <t>Từ nhà ông Trung đến đồng công an mỏ sắt</t>
  </si>
  <si>
    <t>Thực hiện: 0,15ha, chuyển 2018: 0,85ha</t>
  </si>
  <si>
    <t>Các thôn, Thạch Lạc</t>
  </si>
  <si>
    <t>Thực hiện: 0,06ha, chuyển 2018: 0,14ha</t>
  </si>
  <si>
    <t>Thôn Phái Nam, xã Thạch Lâm</t>
  </si>
  <si>
    <t>Thực hiện: 0,05ha, chuyển 2018: 0,05ha</t>
  </si>
  <si>
    <t>Chưa làm hạ tầng</t>
  </si>
  <si>
    <t>Thực hiện: 0,05ha, chuyển 2018: 0,15ha</t>
  </si>
  <si>
    <t>Thực hiện: 0,05ha, chuyển 2018: 0,1ha</t>
  </si>
  <si>
    <t>Thôn Lợi, xã Thạch Liên</t>
  </si>
  <si>
    <t>Đất ở nông thôn (tái định cư của dự án AFĐ)</t>
  </si>
  <si>
    <t>Thực hiện: 0,08ha, chuyển 2018: 0,07ha</t>
  </si>
  <si>
    <t>Thôn Quý Hải, xã Thạch Ngọc</t>
  </si>
  <si>
    <t>Thôn Mộc Hai
Thạch Ngọc</t>
  </si>
  <si>
    <t>Thực hiện: 0,03ha, chuyển 2018: 0,06ha còn 0.06 chuyển 2019</t>
  </si>
  <si>
    <t>Thực hiện: 0,09ha, chuyển 2018: 0,04ha</t>
  </si>
  <si>
    <t>Thực hiện: 0,03ha, chuyển 2018: 0,12ha</t>
  </si>
  <si>
    <t>Thôn Vạn Đò, xã Thạch Sơn</t>
  </si>
  <si>
    <t>Xóm Tân Tiến , xã Thạch Tân</t>
  </si>
  <si>
    <t>Đang giải phóng mặt bằng</t>
  </si>
  <si>
    <t>Xóm Hương Lộc, xã Thạch Thanh</t>
  </si>
  <si>
    <t>Nương Cảm
Thạch Tiến</t>
  </si>
  <si>
    <t>Ủy ban cũ
Thạch Tiến</t>
  </si>
  <si>
    <t>Ba Danh
Thạch Tiến</t>
  </si>
  <si>
    <t>Thực hiện: 0,03ha, chuyển 2018: 0,06ha</t>
  </si>
  <si>
    <t>Đồng Trưa Lụy
Thạch Tiến</t>
  </si>
  <si>
    <t>Thực hiện: 0,04ha, chuyển 2018: 0,02ha</t>
  </si>
  <si>
    <t>Cơn Cá
Thạch Tiến</t>
  </si>
  <si>
    <t>Làng Tráng
Thạch Tiến</t>
  </si>
  <si>
    <t>Thôn Trửa, xã Thạch Tiến</t>
  </si>
  <si>
    <t xml:space="preserve">Thôn Bắc Trị, xã Thạch Trị </t>
  </si>
  <si>
    <t>Thôn Đông Văn
Thạch Văn</t>
  </si>
  <si>
    <t>Thôn Tân Văn
Thạch Văn</t>
  </si>
  <si>
    <t>Thực hiện: 0,08ha, chuyển 2018: 0,12ha</t>
  </si>
  <si>
    <t>Thôn Đồng Văn, Thạch Văn</t>
  </si>
  <si>
    <t>Thực hiện: 0,08ha, chuyển 2018: 0,42ha</t>
  </si>
  <si>
    <t>Các thôn, xã Thạch Vĩnh</t>
  </si>
  <si>
    <t>Thôn Tân Than
Thạch Xuân</t>
  </si>
  <si>
    <t>Thôn Quý Linh
Thạch Xuân</t>
  </si>
  <si>
    <t>Thực hiện: 0,03ha, chuyển 2018: 0,07ha</t>
  </si>
  <si>
    <t>Thôn Hà Thanh, xã Tượng Sơn</t>
  </si>
  <si>
    <t>Thôn Hòa Mỹ, xã Tượng Sơn</t>
  </si>
  <si>
    <t>Thôn Sâm Lộc, xã Tượng Sơn</t>
  </si>
  <si>
    <t>Thực hiện: 0,1ha, chuyển 2018: 0,4ha</t>
  </si>
  <si>
    <t>Thôn Trung Trinh
Việt Xuyên</t>
  </si>
  <si>
    <t>3.2.7</t>
  </si>
  <si>
    <t>TDP 3
TT Thạch Hà</t>
  </si>
  <si>
    <t xml:space="preserve">Đấu giá không thành công </t>
  </si>
  <si>
    <t>Các tổ dân phố, TT Thạch Hà</t>
  </si>
  <si>
    <t>3.2.8</t>
  </si>
  <si>
    <t>Thôn Mộc Hải
Thạch Ngọc</t>
  </si>
  <si>
    <t>Mở rộng trụ sở UBND</t>
  </si>
  <si>
    <t>Thôn Trung Tâm
Ngọc Sơn</t>
  </si>
  <si>
    <t>3.2.9</t>
  </si>
  <si>
    <t>Nghĩa trang Động Mèng</t>
  </si>
  <si>
    <t>Thôn Tân Phong, xã Thạch Bàn</t>
  </si>
  <si>
    <t>Mở rộng nghĩa trang Nam Thanh</t>
  </si>
  <si>
    <t>3.2.10</t>
  </si>
  <si>
    <t xml:space="preserve">Mỏ sét </t>
  </si>
  <si>
    <t>Thôn Tân Sơn, xã Nam Hương</t>
  </si>
  <si>
    <t>Mỏ vật liệu</t>
  </si>
  <si>
    <t>Nhà máy gạch Thuận Lộc</t>
  </si>
  <si>
    <t>3.2.11</t>
  </si>
  <si>
    <t>Tân Đình, Thạch Vĩnh</t>
  </si>
  <si>
    <t>Thôn Sông Tiến
Thạch Sơn</t>
  </si>
  <si>
    <t>Đang thực hiện</t>
  </si>
  <si>
    <t>2.2.12</t>
  </si>
  <si>
    <t>QH mở rộng Miếu Mây</t>
  </si>
  <si>
    <t>Thôn Vĩnh Trung, xã Thạch Vĩnh</t>
  </si>
  <si>
    <t>Mở rộng đền Cồn Trang</t>
  </si>
  <si>
    <t>(4)=(5)+...(35)</t>
  </si>
  <si>
    <t>(4)=(5)+...+(35)</t>
  </si>
  <si>
    <t>3.1</t>
  </si>
  <si>
    <t>Đất trồng cây hàng năm</t>
  </si>
  <si>
    <t xml:space="preserve">QH phát triển Rau, củ, quả </t>
  </si>
  <si>
    <t>Thạch Văn, Thạch Trị</t>
  </si>
  <si>
    <t>3.1.4</t>
  </si>
  <si>
    <t>Nuôi trồng tổng hợp</t>
  </si>
  <si>
    <t>3.2</t>
  </si>
  <si>
    <t>?</t>
  </si>
  <si>
    <t>QH Miếu Mây</t>
  </si>
  <si>
    <t>mã loại đất cũ</t>
  </si>
  <si>
    <t>Địa điểm cũ</t>
  </si>
  <si>
    <t xml:space="preserve">Địa điểm
 </t>
  </si>
  <si>
    <t>NQ 71</t>
  </si>
  <si>
    <t>Thôn Thống Nhất, xã Nam Hương</t>
  </si>
  <si>
    <t>mới thêm</t>
  </si>
  <si>
    <t>GỘP VÀ CÓ 3.8HA KHÔNG THUỘC THU HỒI ĐẤT</t>
  </si>
  <si>
    <t>Xây dựng đường dây, trạm biến áp chống quá tải và giảm tổn thất điện năng các xã phía Tây, phía đông huyện Thạch Hà.</t>
  </si>
  <si>
    <t>Các xã: Thạch Xuân, Phù Việt, Thạch Trị, Thạch Vĩnh, Thạch Sơn, Thạch Bàn, Thạch Khê, Thạch Liên, Thạch Điền, Bắc Sơn, Thạch Ngọc, Thạch Hương, Thạch Lạc, Thạch Hội, Thạch Tân và TT Thạch Hà</t>
  </si>
  <si>
    <t>mới bổ sung</t>
  </si>
  <si>
    <t>đổi mã loại đất</t>
  </si>
  <si>
    <t>Đồng Hạ,
Thạch Xuân</t>
  </si>
  <si>
    <t>Thay đổi địa danh</t>
  </si>
  <si>
    <t>Mở rộng trang trại nông nghiệp tổng hợp</t>
  </si>
  <si>
    <t>mới thêm diện tích hiện trạng</t>
  </si>
  <si>
    <t>Đổi mã loại đất</t>
  </si>
  <si>
    <t>Kinh doanh vật liệu xây dựng của Chi nhánh công ty TNHH MTV NLC</t>
  </si>
  <si>
    <t>Showroom và xưởng nội thất Kego Derco</t>
  </si>
  <si>
    <t>gộp với Đập Đợi</t>
  </si>
  <si>
    <t>diện tích hiện trạng</t>
  </si>
  <si>
    <t>Sửa mã loại đất</t>
  </si>
  <si>
    <t>Sửa lại loại đất</t>
  </si>
  <si>
    <t xml:space="preserve">Đất thương mại dịch vụ </t>
  </si>
  <si>
    <t>Thôn Đại Đồng, xã Thạch Long</t>
  </si>
  <si>
    <t>Sở thêm</t>
  </si>
  <si>
    <t>Cửa hàng Xăng dầu và TMDV tổng hợp của Công ty Xăng dầu Hà Tĩnh</t>
  </si>
  <si>
    <t>Trung tâm thương mại dịch vụ thôn Hòa Bình</t>
  </si>
  <si>
    <t>Sửa diện tích</t>
  </si>
  <si>
    <t>mới thêm lại từ danh mục bỏ</t>
  </si>
  <si>
    <t>Trường Mầm non xã Thạch Thắng</t>
  </si>
  <si>
    <t xml:space="preserve">mới thêm phải thu hồi </t>
  </si>
  <si>
    <t>3.2.4.7</t>
  </si>
  <si>
    <t>QH Bãi rác</t>
  </si>
  <si>
    <t>Vùng 26-3, thôn Tây Sơn, thôn Đồng Vĩnh, xã Bắc Sơn</t>
  </si>
  <si>
    <t>Gộp mới</t>
  </si>
  <si>
    <t>QN 71</t>
  </si>
  <si>
    <t>Thôn Trung Tiến, thôn Thống Nhất, xã Phù Việt</t>
  </si>
  <si>
    <t>Thôn Ninh, thôn Hanh, xã 
Thạch Liên</t>
  </si>
  <si>
    <t>gộp mới</t>
  </si>
  <si>
    <t>Thôn Mộc Hải, Chù Bụt, thôn Mỹ Châu
Thạch Ngọc</t>
  </si>
  <si>
    <t>thêm 0,06 ha lấy từ đất LUC ở thôn Mỹ Châu</t>
  </si>
  <si>
    <t>Thôn Tân Tiến, Đại Long, xã 
Thạch Ngọc</t>
  </si>
  <si>
    <t xml:space="preserve"> Thôn Trửa, Làng Tráng, thôn Phúc, Đồng Nương Rọ, thôn Thọ, xã 
Thạch Tiến</t>
  </si>
  <si>
    <t>Thôn Đông Văn, thôn Tân Văn, xã 
Thạch Văn</t>
  </si>
  <si>
    <t>Thôn Nam Văn, Bắc Văn
Thạch Văn</t>
  </si>
  <si>
    <t>Thôn Tân Thanh, thôn Quý Linh, xã 
Thạch Xuân</t>
  </si>
  <si>
    <t>Thôn Hà Thanh, thôn Hòa Mỹ, xã Tượng Sơn</t>
  </si>
  <si>
    <t>thêm 0,03 từ LUC trong CMĐ</t>
  </si>
  <si>
    <t>Vùng Đập Bạng
Bắc Sơn</t>
  </si>
  <si>
    <t>Sửa mã loại đất và tên xã</t>
  </si>
  <si>
    <t xml:space="preserve">Thôn Lộc Thọ, xã Thạch Tiến </t>
  </si>
  <si>
    <t xml:space="preserve">Sửa mã loại đất </t>
  </si>
  <si>
    <t>Khu vực diễn tập và huấn luyện hàng năm của tỉnh</t>
  </si>
  <si>
    <t>Thôn Tân Hợp, Song Hải, xã Thạch Sơn</t>
  </si>
  <si>
    <t>Dự án mô hình nuôi trồng thủy sản kết hợp với dịch vụ ăn uống</t>
  </si>
  <si>
    <t>Dự án sản xuất nhà máy phân bón hữu cơ, vi sinh tại Cụm Công nghiệp Phù Việt</t>
  </si>
  <si>
    <t>Kho hàng Vật tư nông nghiệp và Dịch vụ thương mại tổng hợp</t>
  </si>
  <si>
    <t>SỬA LẠI DIỆN THÀNH 20 HA</t>
  </si>
  <si>
    <t>Đểm kinh doanh vật liệu xây dựng</t>
  </si>
  <si>
    <t>Sản xuất vật liệu xây dựng (trạm trộn bê tông thương phẩm của công ty TNHH Hưng Nghiệp)</t>
  </si>
  <si>
    <t>Đất ở nông thôn (Xen dắm các thôn)</t>
  </si>
  <si>
    <t>Thôn Hòa Bình, xã Ngọc Sơn</t>
  </si>
  <si>
    <t>Dự án mở rộng nhà máy gạch tuynel Việt Tiến của công ty TNHH Thuận Hoàng</t>
  </si>
  <si>
    <t>Sửa lại diện tích hiện trạng 1,4ha, thêm 0,4ha: 0,1ha luc, 0,3 đất khác</t>
  </si>
  <si>
    <t>Công ty TNHH Kim Khí bắc Miền Trung</t>
  </si>
  <si>
    <t>Thôn Gia Ngãi 1, xã Thạch Long</t>
  </si>
  <si>
    <t>sửa diện tích</t>
  </si>
  <si>
    <t>thôn Đồng Giang, Thạch Khê</t>
  </si>
  <si>
    <t>Thôn Vĩnh Long, xã Thạch Khê</t>
  </si>
  <si>
    <t>Thôn Lâm Hưng
Nam Hương</t>
  </si>
  <si>
    <t>Nương Cảm, Ủy ban cũ, Ba Danh, Trưa Lụy, Cơn Cá, Thạch Tiến</t>
  </si>
  <si>
    <t>Từ nhà ông Trung đến đồng công an mỏ sắt, Thạch Khê</t>
  </si>
  <si>
    <t>Thôn Trung Tâm,
Ngọc Sơn</t>
  </si>
  <si>
    <t>Thôn Tây Hương,
Nam Hương</t>
  </si>
  <si>
    <t>Thôn Hòa Bình,
Nam Hương</t>
  </si>
  <si>
    <t>Thôn Trung  Long,
xã Thạch Điền</t>
  </si>
  <si>
    <t xml:space="preserve">  BIỂU 01. DIỆN TÍCH CÁC LOẠI ĐẤT PHÂN BỔ TRONG NĂM 2018 CỦA HUYỆN THẠCH HÀ</t>
  </si>
  <si>
    <t>CỘNG HÒA XÃ HỘI CHỦ NGHĨA VIỆT NAM
                  Độc lập - Tự do - Hạnh phúc</t>
  </si>
  <si>
    <t xml:space="preserve">       BIỂU 02. KẾ HOẠCH THU HỒI ĐẤT NĂM 2018 CỦA HUYỆN THẠCH HÀ</t>
  </si>
  <si>
    <t xml:space="preserve">       BIỂU 03. KẾ HOẠCH CHUYỂN MỤC ĐÍCH ĐẤT NĂM 2018 CỦA HUYỆN THẠCH HÀ</t>
  </si>
  <si>
    <t xml:space="preserve">       BIỂU 04. KẾ HOẠCH ĐƯA ĐẤT CHƯA SỬ DỤNG VÀO SỬ DỤNG NĂM 2018 CỦA HUYỆN THẠCH HÀ</t>
  </si>
  <si>
    <t>ỦY BAN NHÂN DÂN 
TỈNH HÀ TĨNH</t>
  </si>
  <si>
    <t>ỦY BAN NHÂN DÂN 
    TỈNH HÀ TĨNH</t>
  </si>
  <si>
    <t>(Kèm theo Quyết định số           /QĐ-UBND ngày        /01/2018 của UBND tỉnh)</t>
  </si>
  <si>
    <t>Thị 
trấn</t>
  </si>
  <si>
    <t>Thị
trấn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</si>
</sst>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83" formatCode="0.0"/>
    <numFmt numFmtId="209" formatCode="_(* #,##0_);_(* \(#,##0\);_(* &quot;-&quot;??_);_(@_)"/>
    <numFmt numFmtId="213" formatCode="0_);\(0\)"/>
    <numFmt numFmtId="216" formatCode="0.00_);\(0.00\)"/>
    <numFmt numFmtId="220" formatCode="#,##0.0;[Red]#,##0.0"/>
    <numFmt numFmtId="223" formatCode="_(* #.##0.00_);_(* \(#.##0.00\);_(* &quot;-&quot;??_);_(@_)"/>
    <numFmt numFmtId="225" formatCode="0.000_);\(0.000\)"/>
  </numFmts>
  <fonts count="54">
    <font>
      <sz val="10"/>
      <name val="Arial"/>
    </font>
    <font>
      <sz val="10"/>
      <name val="Arial"/>
    </font>
    <font>
      <b/>
      <sz val="12"/>
      <name val="Arial"/>
      <family val="2"/>
    </font>
    <font>
      <sz val="8"/>
      <name val="Arial"/>
      <family val="2"/>
      <charset val="163"/>
    </font>
    <font>
      <sz val="10"/>
      <name val="Arial"/>
      <family val="2"/>
      <charset val="163"/>
    </font>
    <font>
      <sz val="12"/>
      <name val="Times New Roman"/>
      <family val="1"/>
    </font>
    <font>
      <b/>
      <sz val="14"/>
      <name val="Times New Roman"/>
      <family val="1"/>
    </font>
    <font>
      <b/>
      <sz val="12"/>
      <name val="Times New Roman"/>
      <family val="1"/>
    </font>
    <font>
      <sz val="14"/>
      <name val="Times New Roman"/>
      <family val="1"/>
    </font>
    <font>
      <sz val="12"/>
      <name val=".VnTime"/>
      <family val="2"/>
    </font>
    <font>
      <b/>
      <sz val="10"/>
      <name val="Times New Roman"/>
      <family val="1"/>
    </font>
    <font>
      <sz val="10"/>
      <name val="Times New Roman"/>
      <family val="1"/>
    </font>
    <font>
      <sz val="11"/>
      <name val="Times New Roman"/>
      <family val="1"/>
    </font>
    <font>
      <i/>
      <sz val="12"/>
      <name val="Times New Roman"/>
      <family val="1"/>
    </font>
    <font>
      <i/>
      <sz val="14"/>
      <name val="Times New Roman"/>
      <family val="1"/>
    </font>
    <font>
      <sz val="14"/>
      <name val="Arial"/>
      <family val="2"/>
      <charset val="163"/>
    </font>
    <font>
      <sz val="9"/>
      <name val="Times New Roman"/>
      <family val="1"/>
    </font>
    <font>
      <sz val="8"/>
      <name val="Times New Roman"/>
      <family val="1"/>
    </font>
    <font>
      <b/>
      <sz val="11"/>
      <name val="Times New Roman"/>
      <family val="1"/>
    </font>
    <font>
      <sz val="7"/>
      <name val="Times New Roman"/>
      <family val="1"/>
    </font>
    <font>
      <i/>
      <sz val="10"/>
      <name val="Times New Roman"/>
      <family val="1"/>
    </font>
    <font>
      <sz val="10"/>
      <name val="Arial"/>
      <family val="2"/>
      <charset val="163"/>
    </font>
    <font>
      <i/>
      <sz val="11"/>
      <name val="Times New Roman"/>
      <family val="1"/>
    </font>
    <font>
      <sz val="11"/>
      <name val="Arial"/>
      <family val="2"/>
      <charset val="163"/>
    </font>
    <font>
      <b/>
      <i/>
      <sz val="11"/>
      <name val="Times New Roman"/>
      <family val="1"/>
    </font>
    <font>
      <i/>
      <sz val="11"/>
      <name val="Arial"/>
      <family val="2"/>
      <charset val="163"/>
    </font>
    <font>
      <b/>
      <sz val="7"/>
      <name val="Times New Roman"/>
      <family val="1"/>
    </font>
    <font>
      <sz val="12"/>
      <name val="Arial"/>
      <family val="2"/>
      <charset val="163"/>
    </font>
    <font>
      <b/>
      <i/>
      <sz val="14"/>
      <name val="Arial"/>
      <family val="2"/>
      <charset val="163"/>
    </font>
    <font>
      <sz val="11"/>
      <name val=".VnArial"/>
      <family val="2"/>
    </font>
    <font>
      <sz val="9"/>
      <name val="Arial"/>
      <family val="2"/>
      <charset val="163"/>
    </font>
    <font>
      <b/>
      <sz val="12"/>
      <name val="Times New Roman"/>
      <family val="1"/>
      <charset val="163"/>
    </font>
    <font>
      <sz val="10"/>
      <name val="Times New Roman"/>
      <family val="1"/>
      <charset val="163"/>
    </font>
    <font>
      <sz val="11"/>
      <name val="Times New Roman"/>
      <family val="1"/>
      <charset val="163"/>
    </font>
    <font>
      <sz val="10"/>
      <name val="Arial"/>
      <family val="2"/>
    </font>
    <font>
      <b/>
      <sz val="11"/>
      <name val="Times New Roman"/>
      <family val="1"/>
      <charset val="163"/>
    </font>
    <font>
      <b/>
      <sz val="10"/>
      <name val="Times New Roman"/>
      <family val="1"/>
      <charset val="163"/>
    </font>
    <font>
      <sz val="13"/>
      <name val="Times New Roman"/>
      <family val="1"/>
    </font>
    <font>
      <b/>
      <sz val="10"/>
      <name val="Arial"/>
      <family val="2"/>
    </font>
    <font>
      <b/>
      <sz val="9"/>
      <color indexed="81"/>
      <name val="Tahoma"/>
      <family val="2"/>
    </font>
    <font>
      <sz val="9"/>
      <color indexed="81"/>
      <name val="Tahoma"/>
      <family val="2"/>
    </font>
    <font>
      <sz val="12"/>
      <name val=".VnArial"/>
      <family val="2"/>
    </font>
    <font>
      <i/>
      <sz val="13"/>
      <name val="Times New Roman"/>
      <family val="1"/>
    </font>
    <font>
      <b/>
      <i/>
      <sz val="12"/>
      <name val="Times New Roman"/>
      <family val="1"/>
    </font>
    <font>
      <b/>
      <sz val="13"/>
      <name val="Times New Roman"/>
      <family val="1"/>
      <charset val="163"/>
    </font>
    <font>
      <i/>
      <sz val="14"/>
      <name val="Times New Roman"/>
      <family val="1"/>
      <charset val="163"/>
    </font>
    <font>
      <b/>
      <sz val="13"/>
      <name val="Times New Roman"/>
      <family val="1"/>
    </font>
    <font>
      <b/>
      <sz val="8"/>
      <name val="Times New Roman"/>
      <family val="1"/>
    </font>
    <font>
      <i/>
      <sz val="8"/>
      <name val="Times New Roman"/>
      <family val="1"/>
    </font>
    <font>
      <i/>
      <sz val="7"/>
      <name val="Times New Roman"/>
      <family val="1"/>
    </font>
    <font>
      <b/>
      <sz val="6"/>
      <name val="Times New Roman"/>
      <family val="1"/>
    </font>
    <font>
      <b/>
      <sz val="8"/>
      <name val="Times New Roman"/>
      <family val="1"/>
      <charset val="163"/>
    </font>
    <font>
      <b/>
      <sz val="12"/>
      <color theme="1"/>
      <name val="Times New Roman"/>
      <family val="1"/>
    </font>
    <font>
      <sz val="12"/>
      <color theme="1"/>
      <name val="Times New Roman"/>
      <family val="1"/>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89">
    <xf numFmtId="0" fontId="0"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2" fillId="0" borderId="1" applyNumberFormat="0" applyAlignment="0" applyProtection="0">
      <alignment horizontal="left" vertical="center"/>
    </xf>
    <xf numFmtId="0" fontId="2" fillId="0" borderId="2">
      <alignment horizontal="left" vertical="center"/>
    </xf>
    <xf numFmtId="0" fontId="4" fillId="0" borderId="0"/>
    <xf numFmtId="0" fontId="4" fillId="0" borderId="0"/>
    <xf numFmtId="0" fontId="4" fillId="0" borderId="0"/>
    <xf numFmtId="0" fontId="4" fillId="0" borderId="0"/>
    <xf numFmtId="0" fontId="3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34" fillId="0" borderId="0"/>
    <xf numFmtId="0" fontId="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34" fillId="0" borderId="0"/>
    <xf numFmtId="0" fontId="3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34" fillId="0" borderId="0"/>
    <xf numFmtId="0" fontId="4" fillId="0" borderId="0"/>
    <xf numFmtId="0" fontId="34" fillId="0" borderId="0"/>
    <xf numFmtId="0" fontId="4" fillId="0" borderId="0"/>
    <xf numFmtId="0" fontId="34" fillId="0" borderId="0"/>
    <xf numFmtId="0" fontId="4" fillId="0" borderId="0"/>
    <xf numFmtId="0" fontId="34" fillId="0" borderId="0"/>
    <xf numFmtId="0" fontId="1" fillId="0" borderId="0"/>
    <xf numFmtId="0" fontId="4" fillId="0" borderId="0"/>
    <xf numFmtId="0" fontId="9" fillId="0" borderId="0"/>
    <xf numFmtId="0" fontId="4" fillId="0" borderId="0"/>
  </cellStyleXfs>
  <cellXfs count="722">
    <xf numFmtId="0" fontId="0" fillId="0" borderId="0" xfId="0"/>
    <xf numFmtId="0" fontId="8" fillId="0" borderId="0"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15" fillId="0" borderId="0" xfId="0" applyFont="1" applyFill="1"/>
    <xf numFmtId="0" fontId="14" fillId="0" borderId="0" xfId="0" applyFont="1" applyFill="1" applyBorder="1" applyAlignment="1">
      <alignment horizontal="justify" vertical="center" wrapText="1"/>
    </xf>
    <xf numFmtId="0" fontId="5" fillId="0" borderId="0" xfId="87" applyFont="1" applyFill="1" applyAlignment="1">
      <alignment vertical="center"/>
    </xf>
    <xf numFmtId="0" fontId="11" fillId="0" borderId="0" xfId="0" applyFont="1" applyFill="1"/>
    <xf numFmtId="0" fontId="10" fillId="0" borderId="0" xfId="0" applyFont="1" applyFill="1"/>
    <xf numFmtId="0" fontId="17" fillId="0" borderId="0" xfId="87" applyFont="1" applyFill="1" applyAlignment="1">
      <alignment horizontal="left" vertical="center"/>
    </xf>
    <xf numFmtId="0" fontId="7" fillId="0" borderId="0" xfId="0" applyFont="1" applyFill="1" applyBorder="1" applyAlignment="1">
      <alignment horizontal="center" wrapText="1"/>
    </xf>
    <xf numFmtId="0" fontId="7" fillId="0" borderId="0" xfId="0" applyFont="1" applyFill="1" applyAlignment="1">
      <alignment horizontal="center" wrapText="1"/>
    </xf>
    <xf numFmtId="0" fontId="5" fillId="0" borderId="0" xfId="0" applyFont="1" applyFill="1"/>
    <xf numFmtId="0" fontId="5" fillId="0" borderId="0"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20" fillId="0" borderId="0" xfId="0" applyFont="1" applyFill="1"/>
    <xf numFmtId="0" fontId="5" fillId="0" borderId="0" xfId="87" applyFont="1" applyFill="1" applyAlignment="1">
      <alignment horizontal="center" vertical="center"/>
    </xf>
    <xf numFmtId="0" fontId="11" fillId="0" borderId="0" xfId="0" applyFont="1" applyFill="1" applyAlignment="1">
      <alignment horizontal="center"/>
    </xf>
    <xf numFmtId="0" fontId="21" fillId="0" borderId="0" xfId="0" applyFont="1" applyFill="1"/>
    <xf numFmtId="0" fontId="4" fillId="0" borderId="0" xfId="0" applyFont="1" applyFill="1"/>
    <xf numFmtId="0" fontId="12"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7" fillId="0" borderId="3" xfId="0" applyFont="1" applyFill="1" applyBorder="1" applyAlignment="1">
      <alignment horizontal="centerContinuous" vertical="center" wrapText="1"/>
    </xf>
    <xf numFmtId="0" fontId="5" fillId="0" borderId="5"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5" fillId="0" borderId="3" xfId="87" applyFont="1" applyFill="1" applyBorder="1" applyAlignment="1">
      <alignment horizontal="center" vertical="center" wrapText="1"/>
    </xf>
    <xf numFmtId="0" fontId="5" fillId="0" borderId="0" xfId="0" applyFont="1" applyFill="1" applyAlignment="1">
      <alignment horizontal="center"/>
    </xf>
    <xf numFmtId="0" fontId="5" fillId="0" borderId="5" xfId="0" applyFont="1" applyFill="1" applyBorder="1"/>
    <xf numFmtId="1" fontId="7" fillId="0" borderId="5" xfId="0" applyNumberFormat="1"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1" fontId="7" fillId="0" borderId="5" xfId="0" applyNumberFormat="1" applyFont="1" applyFill="1" applyBorder="1" applyAlignment="1">
      <alignment horizontal="justify" vertical="center" wrapText="1"/>
    </xf>
    <xf numFmtId="0" fontId="7" fillId="0" borderId="5" xfId="0" applyFont="1" applyFill="1" applyBorder="1"/>
    <xf numFmtId="0" fontId="28" fillId="0" borderId="0" xfId="0" applyFont="1" applyFill="1"/>
    <xf numFmtId="1" fontId="7" fillId="0" borderId="4" xfId="0" applyNumberFormat="1" applyFont="1" applyFill="1" applyBorder="1" applyAlignment="1">
      <alignment horizontal="justify" vertical="center" wrapText="1"/>
    </xf>
    <xf numFmtId="0" fontId="18" fillId="0" borderId="3" xfId="0" applyFont="1" applyFill="1" applyBorder="1" applyAlignment="1">
      <alignment horizontal="center" vertical="center" wrapText="1"/>
    </xf>
    <xf numFmtId="0" fontId="21" fillId="0" borderId="0" xfId="0" applyFont="1" applyFill="1" applyAlignment="1">
      <alignment horizontal="left"/>
    </xf>
    <xf numFmtId="0" fontId="23" fillId="0" borderId="0" xfId="0" applyFont="1" applyFill="1"/>
    <xf numFmtId="0" fontId="29" fillId="0" borderId="0" xfId="0" applyFont="1" applyFill="1" applyAlignment="1"/>
    <xf numFmtId="0" fontId="7" fillId="2" borderId="0" xfId="0" applyFont="1" applyFill="1" applyBorder="1" applyAlignment="1">
      <alignment horizontal="left" vertical="center"/>
    </xf>
    <xf numFmtId="0" fontId="24" fillId="2" borderId="5" xfId="0" applyFont="1" applyFill="1" applyBorder="1" applyAlignment="1">
      <alignment horizontal="left" vertical="center" wrapText="1"/>
    </xf>
    <xf numFmtId="2" fontId="24" fillId="2" borderId="5" xfId="0" applyNumberFormat="1" applyFont="1" applyFill="1" applyBorder="1" applyAlignment="1">
      <alignment horizontal="justify" vertical="center" wrapText="1"/>
    </xf>
    <xf numFmtId="2" fontId="24" fillId="0" borderId="5" xfId="0" applyNumberFormat="1" applyFont="1" applyFill="1" applyBorder="1" applyAlignment="1">
      <alignment horizontal="center" vertical="center" wrapText="1"/>
    </xf>
    <xf numFmtId="0" fontId="12" fillId="2" borderId="5" xfId="0" applyFont="1" applyFill="1" applyBorder="1" applyAlignment="1">
      <alignment horizontal="left" vertical="center" wrapText="1"/>
    </xf>
    <xf numFmtId="2" fontId="12" fillId="2" borderId="5" xfId="0" applyNumberFormat="1" applyFont="1" applyFill="1" applyBorder="1" applyAlignment="1">
      <alignment horizontal="justify" vertical="center" wrapText="1"/>
    </xf>
    <xf numFmtId="2" fontId="12" fillId="0" borderId="5" xfId="0" applyNumberFormat="1" applyFont="1" applyFill="1" applyBorder="1" applyAlignment="1">
      <alignment horizontal="center" vertical="center" wrapText="1"/>
    </xf>
    <xf numFmtId="2" fontId="12" fillId="0" borderId="4" xfId="0" applyNumberFormat="1" applyFont="1" applyFill="1" applyBorder="1" applyAlignment="1">
      <alignment horizontal="justify" vertical="center" wrapText="1"/>
    </xf>
    <xf numFmtId="2" fontId="12" fillId="0" borderId="4" xfId="0" applyNumberFormat="1" applyFont="1" applyFill="1" applyBorder="1" applyAlignment="1">
      <alignment horizontal="center" vertical="center" wrapText="1"/>
    </xf>
    <xf numFmtId="2" fontId="5" fillId="0" borderId="5" xfId="0" applyNumberFormat="1" applyFont="1" applyFill="1" applyBorder="1" applyAlignment="1">
      <alignment horizontal="left"/>
    </xf>
    <xf numFmtId="0" fontId="5" fillId="0" borderId="5" xfId="0" applyFont="1" applyFill="1" applyBorder="1" applyAlignment="1">
      <alignment horizontal="center"/>
    </xf>
    <xf numFmtId="0" fontId="13" fillId="0" borderId="5" xfId="0" applyFont="1" applyFill="1" applyBorder="1" applyAlignment="1">
      <alignment horizontal="left"/>
    </xf>
    <xf numFmtId="0" fontId="13" fillId="0" borderId="5" xfId="0" applyFont="1" applyFill="1" applyBorder="1" applyAlignment="1">
      <alignment horizontal="center"/>
    </xf>
    <xf numFmtId="0" fontId="5" fillId="0" borderId="5" xfId="0" applyFont="1" applyFill="1" applyBorder="1" applyAlignment="1">
      <alignment horizontal="left"/>
    </xf>
    <xf numFmtId="0" fontId="7" fillId="0" borderId="5" xfId="0" applyFont="1" applyFill="1" applyBorder="1" applyAlignment="1">
      <alignment horizontal="left"/>
    </xf>
    <xf numFmtId="0" fontId="7" fillId="0" borderId="5" xfId="0" applyFont="1" applyFill="1" applyBorder="1" applyAlignment="1">
      <alignment horizontal="center"/>
    </xf>
    <xf numFmtId="0" fontId="7" fillId="0" borderId="0" xfId="0" applyFont="1" applyFill="1"/>
    <xf numFmtId="2" fontId="5" fillId="0" borderId="5" xfId="0" applyNumberFormat="1" applyFont="1" applyFill="1" applyBorder="1" applyAlignment="1">
      <alignment horizontal="center"/>
    </xf>
    <xf numFmtId="1" fontId="7" fillId="0" borderId="4" xfId="0" applyNumberFormat="1" applyFont="1" applyFill="1" applyBorder="1" applyAlignment="1">
      <alignment horizontal="left"/>
    </xf>
    <xf numFmtId="2" fontId="7" fillId="0" borderId="4" xfId="0" applyNumberFormat="1" applyFont="1" applyFill="1" applyBorder="1"/>
    <xf numFmtId="2" fontId="7" fillId="0" borderId="4" xfId="0" applyNumberFormat="1" applyFont="1" applyFill="1" applyBorder="1" applyAlignment="1">
      <alignment horizontal="center"/>
    </xf>
    <xf numFmtId="0" fontId="7" fillId="0" borderId="6" xfId="0" applyFont="1" applyFill="1" applyBorder="1" applyAlignment="1">
      <alignment horizontal="center" vertical="center"/>
    </xf>
    <xf numFmtId="0" fontId="7" fillId="0" borderId="7" xfId="0" applyFont="1" applyFill="1" applyBorder="1" applyAlignment="1">
      <alignment horizontal="left"/>
    </xf>
    <xf numFmtId="0" fontId="7" fillId="0" borderId="7" xfId="0" applyFont="1" applyFill="1" applyBorder="1"/>
    <xf numFmtId="0" fontId="7" fillId="0" borderId="7" xfId="0" applyFont="1" applyFill="1" applyBorder="1" applyAlignment="1">
      <alignment horizontal="center"/>
    </xf>
    <xf numFmtId="0" fontId="18" fillId="0" borderId="8" xfId="0" applyFont="1" applyFill="1" applyBorder="1" applyAlignment="1">
      <alignment horizontal="center" vertical="center" wrapText="1"/>
    </xf>
    <xf numFmtId="0" fontId="24" fillId="0" borderId="9" xfId="0" applyFont="1" applyFill="1" applyBorder="1" applyAlignment="1">
      <alignment horizontal="justify"/>
    </xf>
    <xf numFmtId="213" fontId="16" fillId="0" borderId="3" xfId="0" applyNumberFormat="1" applyFont="1" applyBorder="1" applyAlignment="1">
      <alignment horizontal="center" vertical="center" wrapText="1"/>
    </xf>
    <xf numFmtId="0" fontId="30" fillId="0" borderId="0" xfId="0" applyFont="1" applyFill="1"/>
    <xf numFmtId="0" fontId="13" fillId="0" borderId="0" xfId="0" applyFont="1" applyFill="1"/>
    <xf numFmtId="49" fontId="16" fillId="0" borderId="3" xfId="87" applyNumberFormat="1" applyFont="1" applyFill="1" applyBorder="1" applyAlignment="1">
      <alignment horizontal="center" vertical="center"/>
    </xf>
    <xf numFmtId="0" fontId="16" fillId="0" borderId="0" xfId="0" applyFont="1" applyFill="1"/>
    <xf numFmtId="0" fontId="0" fillId="0" borderId="0" xfId="0" applyAlignment="1"/>
    <xf numFmtId="2" fontId="5" fillId="0" borderId="5" xfId="0" applyNumberFormat="1" applyFont="1" applyFill="1" applyBorder="1" applyAlignment="1">
      <alignment horizontal="left" wrapText="1"/>
    </xf>
    <xf numFmtId="0" fontId="5" fillId="0" borderId="5" xfId="0" applyFont="1" applyFill="1" applyBorder="1" applyAlignment="1">
      <alignment horizontal="left" wrapText="1"/>
    </xf>
    <xf numFmtId="0" fontId="7" fillId="0" borderId="0"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43" fontId="11" fillId="0" borderId="0" xfId="0" applyNumberFormat="1" applyFont="1" applyFill="1" applyProtection="1">
      <protection hidden="1"/>
    </xf>
    <xf numFmtId="43" fontId="19" fillId="0" borderId="3" xfId="0" applyNumberFormat="1" applyFont="1" applyFill="1" applyBorder="1" applyAlignment="1" applyProtection="1">
      <alignment horizontal="center" vertical="center" wrapText="1"/>
      <protection hidden="1"/>
    </xf>
    <xf numFmtId="43" fontId="19" fillId="3" borderId="3" xfId="0" applyNumberFormat="1" applyFont="1" applyFill="1" applyBorder="1" applyAlignment="1" applyProtection="1">
      <alignment horizontal="center" vertical="center" wrapText="1"/>
      <protection hidden="1"/>
    </xf>
    <xf numFmtId="43" fontId="19" fillId="4" borderId="3" xfId="0" applyNumberFormat="1" applyFont="1" applyFill="1" applyBorder="1" applyAlignment="1" applyProtection="1">
      <alignment horizontal="center" vertical="center" wrapText="1"/>
      <protection hidden="1"/>
    </xf>
    <xf numFmtId="43" fontId="11" fillId="0" borderId="0" xfId="0" applyNumberFormat="1" applyFont="1" applyFill="1" applyAlignment="1" applyProtection="1">
      <alignment horizontal="center" vertical="center"/>
      <protection hidden="1"/>
    </xf>
    <xf numFmtId="0" fontId="19" fillId="0" borderId="5" xfId="0" applyFont="1" applyFill="1" applyBorder="1" applyAlignment="1" applyProtection="1">
      <alignment horizontal="left" vertical="center" wrapText="1"/>
      <protection hidden="1"/>
    </xf>
    <xf numFmtId="43" fontId="19" fillId="0" borderId="5" xfId="0" applyNumberFormat="1" applyFont="1" applyFill="1" applyBorder="1" applyAlignment="1" applyProtection="1">
      <alignment horizontal="left" vertical="center" wrapText="1"/>
      <protection hidden="1"/>
    </xf>
    <xf numFmtId="0" fontId="19" fillId="3" borderId="10" xfId="0" applyFont="1" applyFill="1" applyBorder="1" applyAlignment="1" applyProtection="1">
      <alignment horizontal="center" vertical="center" wrapText="1"/>
      <protection hidden="1"/>
    </xf>
    <xf numFmtId="43" fontId="19" fillId="5" borderId="10" xfId="0" applyNumberFormat="1" applyFont="1" applyFill="1" applyBorder="1" applyAlignment="1" applyProtection="1">
      <alignment horizontal="center" vertical="center" wrapText="1"/>
      <protection hidden="1"/>
    </xf>
    <xf numFmtId="43" fontId="19" fillId="6" borderId="10" xfId="0" applyNumberFormat="1" applyFont="1" applyFill="1" applyBorder="1" applyAlignment="1" applyProtection="1">
      <alignment horizontal="center" vertical="center" wrapText="1"/>
      <protection hidden="1"/>
    </xf>
    <xf numFmtId="43" fontId="19" fillId="6" borderId="5" xfId="0" applyNumberFormat="1" applyFont="1" applyFill="1" applyBorder="1" applyProtection="1">
      <protection hidden="1"/>
    </xf>
    <xf numFmtId="43" fontId="19" fillId="6" borderId="10" xfId="0" applyNumberFormat="1" applyFont="1" applyFill="1" applyBorder="1" applyAlignment="1" applyProtection="1">
      <alignment horizontal="left" vertical="center" wrapText="1"/>
      <protection hidden="1"/>
    </xf>
    <xf numFmtId="43" fontId="19" fillId="0" borderId="10" xfId="0" applyNumberFormat="1" applyFont="1" applyFill="1" applyBorder="1" applyAlignment="1" applyProtection="1">
      <alignment horizontal="center" vertical="center" wrapText="1"/>
      <protection hidden="1"/>
    </xf>
    <xf numFmtId="43" fontId="19" fillId="0" borderId="5" xfId="0" applyNumberFormat="1" applyFont="1" applyFill="1" applyBorder="1" applyAlignment="1" applyProtection="1">
      <alignment horizontal="center" vertical="center" wrapText="1"/>
      <protection hidden="1"/>
    </xf>
    <xf numFmtId="43" fontId="26" fillId="6" borderId="5" xfId="0" applyNumberFormat="1" applyFont="1" applyFill="1" applyBorder="1" applyProtection="1">
      <protection hidden="1"/>
    </xf>
    <xf numFmtId="43" fontId="19" fillId="5" borderId="5" xfId="0" applyNumberFormat="1" applyFont="1" applyFill="1" applyBorder="1" applyProtection="1">
      <protection hidden="1"/>
    </xf>
    <xf numFmtId="43" fontId="12" fillId="0" borderId="0" xfId="0" applyNumberFormat="1" applyFont="1" applyFill="1" applyProtection="1">
      <protection hidden="1"/>
    </xf>
    <xf numFmtId="43" fontId="19" fillId="0" borderId="5" xfId="0" applyNumberFormat="1" applyFont="1" applyFill="1" applyBorder="1" applyProtection="1">
      <protection hidden="1"/>
    </xf>
    <xf numFmtId="209" fontId="26" fillId="0" borderId="5" xfId="0" applyNumberFormat="1" applyFont="1" applyFill="1" applyBorder="1" applyAlignment="1" applyProtection="1">
      <alignment horizontal="left" vertical="center"/>
      <protection hidden="1"/>
    </xf>
    <xf numFmtId="43" fontId="26" fillId="0" borderId="5" xfId="0" applyNumberFormat="1" applyFont="1" applyFill="1" applyBorder="1" applyAlignment="1" applyProtection="1">
      <alignment horizontal="left" vertical="center" wrapText="1"/>
      <protection hidden="1"/>
    </xf>
    <xf numFmtId="43" fontId="26" fillId="0" borderId="5" xfId="0" applyNumberFormat="1" applyFont="1" applyFill="1" applyBorder="1" applyAlignment="1" applyProtection="1">
      <alignment horizontal="center" vertical="center" wrapText="1"/>
      <protection hidden="1"/>
    </xf>
    <xf numFmtId="43" fontId="19" fillId="0" borderId="5" xfId="0" applyNumberFormat="1" applyFont="1" applyFill="1" applyBorder="1" applyAlignment="1" applyProtection="1">
      <alignment horizontal="left" vertical="center"/>
      <protection hidden="1"/>
    </xf>
    <xf numFmtId="43" fontId="26" fillId="0" borderId="5" xfId="85" applyNumberFormat="1" applyFont="1" applyFill="1" applyBorder="1" applyAlignment="1" applyProtection="1">
      <alignment horizontal="center" vertical="center" wrapText="1"/>
      <protection hidden="1"/>
    </xf>
    <xf numFmtId="43" fontId="19" fillId="0" borderId="5" xfId="85" applyNumberFormat="1" applyFont="1" applyFill="1" applyBorder="1" applyAlignment="1" applyProtection="1">
      <alignment horizontal="center" vertical="center" wrapText="1"/>
      <protection hidden="1"/>
    </xf>
    <xf numFmtId="43" fontId="19" fillId="0" borderId="4" xfId="0" applyNumberFormat="1" applyFont="1" applyFill="1" applyBorder="1" applyAlignment="1" applyProtection="1">
      <alignment horizontal="left" vertical="center"/>
      <protection hidden="1"/>
    </xf>
    <xf numFmtId="43" fontId="26" fillId="0" borderId="4" xfId="85" applyNumberFormat="1" applyFont="1" applyFill="1" applyBorder="1" applyAlignment="1" applyProtection="1">
      <alignment horizontal="center" vertical="center" wrapText="1"/>
      <protection hidden="1"/>
    </xf>
    <xf numFmtId="43" fontId="19" fillId="0" borderId="4" xfId="85" applyNumberFormat="1" applyFont="1" applyFill="1" applyBorder="1" applyAlignment="1" applyProtection="1">
      <alignment horizontal="center" vertical="center" wrapText="1"/>
      <protection hidden="1"/>
    </xf>
    <xf numFmtId="43" fontId="19" fillId="0" borderId="4" xfId="0" applyNumberFormat="1" applyFont="1" applyFill="1" applyBorder="1" applyProtection="1">
      <protection hidden="1"/>
    </xf>
    <xf numFmtId="43" fontId="11" fillId="0" borderId="0" xfId="0" applyNumberFormat="1" applyFont="1" applyFill="1" applyAlignment="1" applyProtection="1">
      <alignment horizontal="left"/>
      <protection hidden="1"/>
    </xf>
    <xf numFmtId="43" fontId="11" fillId="0" borderId="0" xfId="0" applyNumberFormat="1" applyFont="1" applyFill="1" applyBorder="1" applyProtection="1">
      <protection hidden="1"/>
    </xf>
    <xf numFmtId="43" fontId="11" fillId="0" borderId="0" xfId="0" applyNumberFormat="1" applyFont="1" applyFill="1" applyBorder="1" applyAlignment="1" applyProtection="1">
      <alignment horizontal="center"/>
      <protection hidden="1"/>
    </xf>
    <xf numFmtId="43" fontId="11" fillId="0" borderId="0" xfId="0" quotePrefix="1" applyNumberFormat="1" applyFont="1" applyFill="1" applyBorder="1" applyProtection="1">
      <protection hidden="1"/>
    </xf>
    <xf numFmtId="43" fontId="19" fillId="0" borderId="5" xfId="0" applyNumberFormat="1" applyFont="1" applyFill="1" applyBorder="1" applyProtection="1">
      <protection locked="0"/>
    </xf>
    <xf numFmtId="43" fontId="7" fillId="0" borderId="0" xfId="0" applyNumberFormat="1" applyFont="1" applyFill="1" applyProtection="1">
      <protection hidden="1"/>
    </xf>
    <xf numFmtId="43" fontId="10" fillId="0" borderId="0" xfId="0" applyNumberFormat="1" applyFont="1" applyFill="1" applyProtection="1">
      <protection hidden="1"/>
    </xf>
    <xf numFmtId="43" fontId="5" fillId="0" borderId="0" xfId="0" applyNumberFormat="1" applyFont="1" applyFill="1" applyAlignment="1" applyProtection="1">
      <alignment horizontal="center"/>
      <protection locked="0"/>
    </xf>
    <xf numFmtId="43" fontId="5" fillId="0" borderId="0" xfId="0" applyNumberFormat="1" applyFont="1" applyFill="1" applyProtection="1">
      <protection locked="0"/>
    </xf>
    <xf numFmtId="43" fontId="26" fillId="0" borderId="5" xfId="0" applyNumberFormat="1" applyFont="1" applyFill="1" applyBorder="1" applyProtection="1">
      <protection hidden="1"/>
    </xf>
    <xf numFmtId="0" fontId="7" fillId="0" borderId="0" xfId="0" applyFont="1" applyFill="1" applyBorder="1" applyAlignment="1" applyProtection="1">
      <alignment horizontal="center" vertical="center"/>
      <protection locked="0"/>
    </xf>
    <xf numFmtId="43" fontId="7" fillId="0" borderId="5" xfId="0" applyNumberFormat="1" applyFont="1" applyFill="1" applyBorder="1" applyAlignment="1">
      <alignment horizontal="center" vertical="center" wrapText="1"/>
    </xf>
    <xf numFmtId="43" fontId="5" fillId="0" borderId="5" xfId="0" applyNumberFormat="1" applyFont="1" applyFill="1" applyBorder="1" applyAlignment="1">
      <alignment horizontal="center" vertical="center" wrapText="1"/>
    </xf>
    <xf numFmtId="43" fontId="13" fillId="0" borderId="5" xfId="0" applyNumberFormat="1" applyFont="1" applyFill="1" applyBorder="1" applyAlignment="1">
      <alignment horizontal="center" vertical="center" wrapText="1"/>
    </xf>
    <xf numFmtId="43" fontId="7" fillId="0" borderId="5" xfId="0" applyNumberFormat="1" applyFont="1" applyFill="1" applyBorder="1" applyAlignment="1">
      <alignment vertical="center" wrapText="1"/>
    </xf>
    <xf numFmtId="43" fontId="5" fillId="0" borderId="5" xfId="0" applyNumberFormat="1" applyFont="1" applyFill="1" applyBorder="1" applyAlignment="1">
      <alignment vertical="center" wrapText="1"/>
    </xf>
    <xf numFmtId="43" fontId="13" fillId="0" borderId="5" xfId="0" applyNumberFormat="1" applyFont="1" applyFill="1" applyBorder="1" applyAlignment="1">
      <alignment vertical="center" wrapText="1"/>
    </xf>
    <xf numFmtId="43" fontId="5" fillId="0" borderId="5" xfId="0" applyNumberFormat="1" applyFont="1" applyFill="1" applyBorder="1" applyAlignment="1">
      <alignment horizontal="center" vertical="center"/>
    </xf>
    <xf numFmtId="43" fontId="5" fillId="0" borderId="5" xfId="0" applyNumberFormat="1" applyFont="1" applyFill="1" applyBorder="1" applyAlignment="1">
      <alignment vertical="center"/>
    </xf>
    <xf numFmtId="43" fontId="13" fillId="0" borderId="5" xfId="0" applyNumberFormat="1" applyFont="1" applyFill="1" applyBorder="1" applyAlignment="1">
      <alignment vertical="center"/>
    </xf>
    <xf numFmtId="43" fontId="7" fillId="0" borderId="11" xfId="0" applyNumberFormat="1" applyFont="1" applyFill="1" applyBorder="1" applyAlignment="1">
      <alignment horizontal="center" vertical="center" wrapText="1"/>
    </xf>
    <xf numFmtId="43" fontId="5" fillId="0" borderId="4" xfId="0" applyNumberFormat="1" applyFont="1" applyFill="1" applyBorder="1" applyAlignment="1">
      <alignment horizontal="center" vertical="center" wrapText="1"/>
    </xf>
    <xf numFmtId="43" fontId="5" fillId="0" borderId="4" xfId="0" applyNumberFormat="1" applyFont="1" applyFill="1" applyBorder="1" applyAlignment="1">
      <alignment horizontal="center" vertical="center"/>
    </xf>
    <xf numFmtId="1" fontId="26" fillId="0" borderId="3" xfId="0" applyNumberFormat="1" applyFont="1" applyFill="1" applyBorder="1" applyAlignment="1">
      <alignment horizontal="left" vertical="center" wrapText="1"/>
    </xf>
    <xf numFmtId="1" fontId="26" fillId="0" borderId="3" xfId="0" applyNumberFormat="1" applyFont="1" applyFill="1" applyBorder="1" applyAlignment="1">
      <alignment horizontal="center" vertical="center" wrapText="1"/>
    </xf>
    <xf numFmtId="43" fontId="11" fillId="0" borderId="3" xfId="0" applyNumberFormat="1" applyFont="1" applyFill="1" applyBorder="1" applyProtection="1">
      <protection hidden="1"/>
    </xf>
    <xf numFmtId="43" fontId="10" fillId="0" borderId="0" xfId="0" applyNumberFormat="1" applyFont="1" applyFill="1" applyProtection="1">
      <protection locked="0" hidden="1"/>
    </xf>
    <xf numFmtId="43" fontId="11" fillId="0" borderId="0" xfId="0" applyNumberFormat="1" applyFont="1" applyFill="1" applyAlignment="1" applyProtection="1">
      <alignment horizontal="center" vertical="center"/>
      <protection locked="0" hidden="1"/>
    </xf>
    <xf numFmtId="43" fontId="11" fillId="0" borderId="0" xfId="0" applyNumberFormat="1" applyFont="1" applyFill="1" applyProtection="1">
      <protection locked="0" hidden="1"/>
    </xf>
    <xf numFmtId="43" fontId="10" fillId="0" borderId="0" xfId="0" applyNumberFormat="1" applyFont="1" applyFill="1" applyProtection="1"/>
    <xf numFmtId="43" fontId="5" fillId="0" borderId="5" xfId="0" applyNumberFormat="1" applyFont="1" applyFill="1" applyBorder="1" applyAlignment="1">
      <alignment horizontal="center"/>
    </xf>
    <xf numFmtId="43" fontId="13" fillId="0" borderId="5" xfId="0" applyNumberFormat="1" applyFont="1" applyFill="1" applyBorder="1" applyAlignment="1">
      <alignment horizontal="center"/>
    </xf>
    <xf numFmtId="43" fontId="7" fillId="0" borderId="5" xfId="0" applyNumberFormat="1" applyFont="1" applyFill="1" applyBorder="1" applyAlignment="1">
      <alignment horizontal="center"/>
    </xf>
    <xf numFmtId="43" fontId="7" fillId="0" borderId="4" xfId="0" applyNumberFormat="1" applyFont="1" applyFill="1" applyBorder="1" applyAlignment="1">
      <alignment horizontal="center"/>
    </xf>
    <xf numFmtId="43" fontId="7" fillId="0" borderId="7" xfId="0" applyNumberFormat="1" applyFont="1" applyFill="1" applyBorder="1" applyAlignment="1">
      <alignment horizontal="center"/>
    </xf>
    <xf numFmtId="39" fontId="7" fillId="0" borderId="7" xfId="0" applyNumberFormat="1" applyFont="1" applyFill="1" applyBorder="1" applyAlignment="1">
      <alignment horizontal="center"/>
    </xf>
    <xf numFmtId="39" fontId="7" fillId="0" borderId="5" xfId="0" applyNumberFormat="1" applyFont="1" applyFill="1" applyBorder="1" applyAlignment="1">
      <alignment horizontal="center"/>
    </xf>
    <xf numFmtId="39" fontId="7" fillId="0" borderId="4" xfId="0" applyNumberFormat="1" applyFont="1" applyFill="1" applyBorder="1" applyAlignment="1">
      <alignment horizontal="center"/>
    </xf>
    <xf numFmtId="0" fontId="33" fillId="0" borderId="3" xfId="0" applyFont="1" applyFill="1" applyBorder="1" applyAlignment="1">
      <alignment horizontal="center"/>
    </xf>
    <xf numFmtId="0" fontId="33" fillId="0" borderId="3" xfId="0" applyFont="1" applyFill="1" applyBorder="1"/>
    <xf numFmtId="0" fontId="33" fillId="0" borderId="3" xfId="0" applyFont="1" applyFill="1" applyBorder="1" applyAlignment="1">
      <alignment horizontal="left" vertical="center" wrapText="1"/>
    </xf>
    <xf numFmtId="0" fontId="33" fillId="0" borderId="0" xfId="0" applyFont="1" applyFill="1"/>
    <xf numFmtId="0" fontId="5" fillId="0" borderId="3" xfId="19" applyFont="1" applyFill="1" applyBorder="1" applyAlignment="1">
      <alignment vertical="center" wrapText="1"/>
    </xf>
    <xf numFmtId="213" fontId="33" fillId="0" borderId="3" xfId="0" applyNumberFormat="1" applyFont="1" applyFill="1" applyBorder="1" applyAlignment="1">
      <alignment horizontal="center" vertical="center" wrapText="1"/>
    </xf>
    <xf numFmtId="0" fontId="35" fillId="0" borderId="3" xfId="0" applyFont="1" applyFill="1" applyBorder="1" applyAlignment="1">
      <alignment horizontal="center" vertical="center" wrapText="1"/>
    </xf>
    <xf numFmtId="0" fontId="36" fillId="0" borderId="3" xfId="0" applyFont="1" applyFill="1" applyBorder="1" applyAlignment="1">
      <alignment horizontal="center" vertical="center" wrapText="1"/>
    </xf>
    <xf numFmtId="213" fontId="33" fillId="0" borderId="3" xfId="0" applyNumberFormat="1" applyFont="1" applyFill="1" applyBorder="1" applyAlignment="1">
      <alignment horizontal="right" vertical="center" wrapText="1"/>
    </xf>
    <xf numFmtId="213" fontId="33" fillId="0" borderId="3" xfId="0" applyNumberFormat="1" applyFont="1" applyFill="1" applyBorder="1" applyAlignment="1">
      <alignment horizontal="left" vertical="center" wrapText="1"/>
    </xf>
    <xf numFmtId="0" fontId="18" fillId="2" borderId="3" xfId="0" applyFont="1" applyFill="1" applyBorder="1" applyAlignment="1">
      <alignment horizontal="left" vertical="center" wrapText="1"/>
    </xf>
    <xf numFmtId="2" fontId="18" fillId="2" borderId="3" xfId="0" applyNumberFormat="1" applyFont="1" applyFill="1" applyBorder="1" applyAlignment="1">
      <alignment horizontal="justify" vertical="center" wrapText="1"/>
    </xf>
    <xf numFmtId="2" fontId="12" fillId="0" borderId="3" xfId="0" applyNumberFormat="1" applyFont="1" applyFill="1" applyBorder="1" applyAlignment="1">
      <alignment horizontal="center" vertical="center" wrapText="1"/>
    </xf>
    <xf numFmtId="0" fontId="15" fillId="0" borderId="3" xfId="0" applyFont="1" applyFill="1" applyBorder="1"/>
    <xf numFmtId="2" fontId="12" fillId="2" borderId="3" xfId="0" applyNumberFormat="1" applyFont="1" applyFill="1" applyBorder="1" applyAlignment="1">
      <alignment horizontal="justify" vertical="center" wrapText="1"/>
    </xf>
    <xf numFmtId="0" fontId="24" fillId="2" borderId="3" xfId="0" applyFont="1" applyFill="1" applyBorder="1" applyAlignment="1">
      <alignment horizontal="left" vertical="center" wrapText="1"/>
    </xf>
    <xf numFmtId="2" fontId="24" fillId="2" borderId="3" xfId="0" applyNumberFormat="1" applyFont="1" applyFill="1" applyBorder="1" applyAlignment="1">
      <alignment horizontal="justify" vertical="center" wrapText="1"/>
    </xf>
    <xf numFmtId="2" fontId="24" fillId="0" borderId="3" xfId="0" applyNumberFormat="1" applyFont="1" applyFill="1" applyBorder="1" applyAlignment="1">
      <alignment horizontal="center" vertical="center" wrapText="1"/>
    </xf>
    <xf numFmtId="0" fontId="28" fillId="0" borderId="3" xfId="0" applyFont="1" applyFill="1" applyBorder="1"/>
    <xf numFmtId="0" fontId="12" fillId="2" borderId="3" xfId="0" applyFont="1" applyFill="1" applyBorder="1" applyAlignment="1">
      <alignment horizontal="left" vertical="center" wrapText="1"/>
    </xf>
    <xf numFmtId="0" fontId="12" fillId="0" borderId="3" xfId="0" applyFont="1" applyBorder="1" applyAlignment="1">
      <alignment horizontal="justify"/>
    </xf>
    <xf numFmtId="0" fontId="12" fillId="0" borderId="3" xfId="0" applyFont="1" applyBorder="1" applyAlignment="1">
      <alignment wrapText="1"/>
    </xf>
    <xf numFmtId="0" fontId="24" fillId="0" borderId="3" xfId="0" applyFont="1" applyBorder="1" applyAlignment="1">
      <alignment horizontal="left" wrapText="1"/>
    </xf>
    <xf numFmtId="43" fontId="36" fillId="0" borderId="0" xfId="0" applyNumberFormat="1" applyFont="1" applyFill="1"/>
    <xf numFmtId="0" fontId="18" fillId="0" borderId="0" xfId="19" applyNumberFormat="1" applyFont="1" applyFill="1" applyBorder="1" applyAlignment="1">
      <alignment horizontal="left" vertical="center" wrapText="1"/>
    </xf>
    <xf numFmtId="0" fontId="18" fillId="0" borderId="0" xfId="19" applyNumberFormat="1" applyFont="1" applyFill="1" applyBorder="1" applyAlignment="1">
      <alignment horizontal="center"/>
    </xf>
    <xf numFmtId="0" fontId="18" fillId="0" borderId="0" xfId="19" applyNumberFormat="1" applyFont="1" applyFill="1" applyBorder="1" applyAlignment="1">
      <alignment horizontal="left"/>
    </xf>
    <xf numFmtId="0" fontId="18" fillId="0" borderId="0" xfId="19" applyNumberFormat="1" applyFont="1" applyFill="1" applyBorder="1" applyAlignment="1">
      <alignment horizontal="center" vertical="center"/>
    </xf>
    <xf numFmtId="0" fontId="18" fillId="0" borderId="0" xfId="19" applyNumberFormat="1" applyFont="1" applyFill="1" applyBorder="1" applyAlignment="1">
      <alignment horizontal="right"/>
    </xf>
    <xf numFmtId="0" fontId="18" fillId="0" borderId="0" xfId="19" applyNumberFormat="1" applyFont="1" applyFill="1" applyBorder="1" applyAlignment="1">
      <alignment horizontal="center" vertical="center" wrapText="1"/>
    </xf>
    <xf numFmtId="0" fontId="12" fillId="0" borderId="0" xfId="19" applyFont="1" applyFill="1"/>
    <xf numFmtId="0" fontId="12" fillId="0" borderId="0" xfId="19" applyFont="1" applyFill="1" applyAlignment="1">
      <alignment horizontal="left" vertical="center" wrapText="1"/>
    </xf>
    <xf numFmtId="0" fontId="12" fillId="0" borderId="0" xfId="19" applyFont="1" applyFill="1" applyAlignment="1">
      <alignment horizontal="center"/>
    </xf>
    <xf numFmtId="0" fontId="12" fillId="0" borderId="0" xfId="19" applyFont="1" applyFill="1" applyBorder="1" applyAlignment="1">
      <alignment horizontal="center" vertical="center"/>
    </xf>
    <xf numFmtId="0" fontId="12" fillId="0" borderId="0" xfId="19" applyFont="1" applyFill="1" applyAlignment="1">
      <alignment horizontal="center" vertical="center"/>
    </xf>
    <xf numFmtId="0" fontId="12" fillId="0" borderId="0" xfId="19" applyFont="1" applyFill="1" applyAlignment="1">
      <alignment horizontal="right"/>
    </xf>
    <xf numFmtId="0" fontId="12" fillId="0" borderId="0" xfId="19" applyFont="1" applyFill="1" applyAlignment="1">
      <alignment horizontal="center" vertical="center" wrapText="1"/>
    </xf>
    <xf numFmtId="0" fontId="18" fillId="0" borderId="3" xfId="19" applyFont="1" applyFill="1" applyBorder="1" applyAlignment="1">
      <alignment horizontal="center" vertical="center" wrapText="1"/>
    </xf>
    <xf numFmtId="0" fontId="12" fillId="0" borderId="3" xfId="19" applyFont="1" applyFill="1" applyBorder="1" applyAlignment="1">
      <alignment horizontal="center"/>
    </xf>
    <xf numFmtId="0" fontId="10" fillId="0" borderId="3" xfId="19" applyFont="1" applyFill="1" applyBorder="1" applyAlignment="1">
      <alignment horizontal="center" vertical="center" wrapText="1"/>
    </xf>
    <xf numFmtId="213" fontId="12" fillId="0" borderId="3" xfId="19" applyNumberFormat="1" applyFont="1" applyFill="1" applyBorder="1" applyAlignment="1">
      <alignment horizontal="right" vertical="center" wrapText="1"/>
    </xf>
    <xf numFmtId="213" fontId="12" fillId="0" borderId="3" xfId="19" applyNumberFormat="1" applyFont="1" applyFill="1" applyBorder="1" applyAlignment="1">
      <alignment horizontal="left" vertical="center" wrapText="1"/>
    </xf>
    <xf numFmtId="213" fontId="12" fillId="0" borderId="3" xfId="19" applyNumberFormat="1" applyFont="1" applyFill="1" applyBorder="1" applyAlignment="1">
      <alignment horizontal="center" vertical="center" wrapText="1"/>
    </xf>
    <xf numFmtId="0" fontId="12" fillId="0" borderId="3" xfId="19" applyFont="1" applyFill="1" applyBorder="1"/>
    <xf numFmtId="0" fontId="12" fillId="0" borderId="3" xfId="19" applyFont="1" applyFill="1" applyBorder="1" applyAlignment="1">
      <alignment horizontal="left" vertical="center" wrapText="1"/>
    </xf>
    <xf numFmtId="0" fontId="12" fillId="0" borderId="3" xfId="10" applyFont="1" applyFill="1" applyBorder="1" applyAlignment="1">
      <alignment horizontal="left" vertical="center" wrapText="1"/>
    </xf>
    <xf numFmtId="0" fontId="12" fillId="0" borderId="3" xfId="10" applyFont="1" applyFill="1" applyBorder="1" applyAlignment="1">
      <alignment horizontal="center" vertical="center" wrapText="1"/>
    </xf>
    <xf numFmtId="0" fontId="12" fillId="0" borderId="3" xfId="10" applyFont="1" applyFill="1" applyBorder="1" applyAlignment="1">
      <alignment vertical="center" wrapText="1"/>
    </xf>
    <xf numFmtId="2" fontId="12" fillId="0" borderId="3" xfId="19" applyNumberFormat="1" applyFont="1" applyFill="1" applyBorder="1" applyAlignment="1">
      <alignment horizontal="center" vertical="center"/>
    </xf>
    <xf numFmtId="2" fontId="12" fillId="0" borderId="3" xfId="19" applyNumberFormat="1" applyFont="1" applyFill="1" applyBorder="1" applyAlignment="1">
      <alignment horizontal="right" vertical="center" wrapText="1"/>
    </xf>
    <xf numFmtId="183" fontId="37" fillId="0" borderId="3" xfId="19" applyNumberFormat="1" applyFont="1" applyFill="1" applyBorder="1" applyAlignment="1">
      <alignment horizontal="center" wrapText="1"/>
    </xf>
    <xf numFmtId="0" fontId="12" fillId="0" borderId="3" xfId="19" applyFont="1" applyFill="1" applyBorder="1" applyAlignment="1">
      <alignment horizontal="center" vertical="center" wrapText="1"/>
    </xf>
    <xf numFmtId="2" fontId="12" fillId="0" borderId="3" xfId="19" applyNumberFormat="1" applyFont="1" applyFill="1" applyBorder="1"/>
    <xf numFmtId="0" fontId="18" fillId="0" borderId="0" xfId="19" applyFont="1" applyFill="1"/>
    <xf numFmtId="2" fontId="12" fillId="0" borderId="3" xfId="19" applyNumberFormat="1" applyFont="1" applyFill="1" applyBorder="1" applyAlignment="1">
      <alignment horizontal="center" vertical="center" wrapText="1"/>
    </xf>
    <xf numFmtId="0" fontId="12" fillId="0" borderId="3" xfId="19" applyFont="1" applyFill="1" applyBorder="1" applyAlignment="1">
      <alignment horizontal="center" vertical="center"/>
    </xf>
    <xf numFmtId="3" fontId="37" fillId="0" borderId="3" xfId="19" applyNumberFormat="1" applyFont="1" applyFill="1" applyBorder="1" applyAlignment="1">
      <alignment horizontal="right" vertical="center"/>
    </xf>
    <xf numFmtId="1" fontId="12" fillId="0" borderId="3" xfId="84" applyNumberFormat="1" applyFont="1" applyFill="1" applyBorder="1" applyAlignment="1">
      <alignment horizontal="left" vertical="center" wrapText="1"/>
    </xf>
    <xf numFmtId="1" fontId="12" fillId="0" borderId="3" xfId="84" applyNumberFormat="1" applyFont="1" applyFill="1" applyBorder="1" applyAlignment="1">
      <alignment vertical="center" wrapText="1"/>
    </xf>
    <xf numFmtId="1" fontId="12" fillId="0" borderId="3" xfId="84" applyNumberFormat="1" applyFont="1" applyFill="1" applyBorder="1" applyAlignment="1">
      <alignment horizontal="center" vertical="center" wrapText="1"/>
    </xf>
    <xf numFmtId="0" fontId="12" fillId="0" borderId="3" xfId="19" applyFont="1" applyFill="1" applyBorder="1" applyAlignment="1">
      <alignment horizontal="left" vertical="center"/>
    </xf>
    <xf numFmtId="0" fontId="5" fillId="0" borderId="3" xfId="19" applyFont="1" applyFill="1" applyBorder="1" applyAlignment="1">
      <alignment horizontal="left" vertical="center" wrapText="1"/>
    </xf>
    <xf numFmtId="216" fontId="5" fillId="0" borderId="3" xfId="19" applyNumberFormat="1" applyFont="1" applyFill="1" applyBorder="1" applyAlignment="1">
      <alignment horizontal="center" vertical="center"/>
    </xf>
    <xf numFmtId="0" fontId="5" fillId="0" borderId="3" xfId="19" applyFont="1" applyFill="1" applyBorder="1" applyAlignment="1">
      <alignment horizontal="center" vertical="center" wrapText="1"/>
    </xf>
    <xf numFmtId="0" fontId="12" fillId="0" borderId="3" xfId="19" applyFont="1" applyFill="1" applyBorder="1" applyAlignment="1">
      <alignment wrapText="1"/>
    </xf>
    <xf numFmtId="2" fontId="12" fillId="0" borderId="3" xfId="88" applyNumberFormat="1" applyFont="1" applyFill="1" applyBorder="1" applyAlignment="1">
      <alignment horizontal="left" vertical="center" wrapText="1"/>
    </xf>
    <xf numFmtId="2" fontId="12" fillId="0" borderId="3" xfId="88" applyNumberFormat="1" applyFont="1" applyFill="1" applyBorder="1" applyAlignment="1">
      <alignment horizontal="center" vertical="center" wrapText="1"/>
    </xf>
    <xf numFmtId="2" fontId="12" fillId="0" borderId="3" xfId="19" applyNumberFormat="1" applyFont="1" applyFill="1" applyBorder="1" applyAlignment="1">
      <alignment horizontal="right"/>
    </xf>
    <xf numFmtId="2" fontId="12" fillId="0" borderId="3" xfId="88" applyNumberFormat="1" applyFont="1" applyFill="1" applyBorder="1" applyAlignment="1">
      <alignment horizontal="center" vertical="center"/>
    </xf>
    <xf numFmtId="2" fontId="12" fillId="0" borderId="3" xfId="88" applyNumberFormat="1" applyFont="1" applyFill="1" applyBorder="1" applyAlignment="1">
      <alignment horizontal="left" vertical="center"/>
    </xf>
    <xf numFmtId="0" fontId="12" fillId="0" borderId="3" xfId="19" applyNumberFormat="1" applyFont="1" applyFill="1" applyBorder="1" applyAlignment="1">
      <alignment horizontal="center" vertical="center" wrapText="1"/>
    </xf>
    <xf numFmtId="0" fontId="12" fillId="0" borderId="3" xfId="19" applyNumberFormat="1" applyFont="1" applyFill="1" applyBorder="1" applyAlignment="1">
      <alignment horizontal="center" vertical="center"/>
    </xf>
    <xf numFmtId="220" fontId="5" fillId="0" borderId="3" xfId="19" applyNumberFormat="1" applyFont="1" applyFill="1" applyBorder="1" applyAlignment="1">
      <alignment horizontal="center" vertical="center"/>
    </xf>
    <xf numFmtId="213" fontId="5" fillId="0" borderId="3" xfId="19" applyNumberFormat="1" applyFont="1" applyFill="1" applyBorder="1" applyAlignment="1">
      <alignment horizontal="center" vertical="center" wrapText="1"/>
    </xf>
    <xf numFmtId="1" fontId="12" fillId="0" borderId="3" xfId="84" quotePrefix="1" applyNumberFormat="1" applyFont="1" applyFill="1" applyBorder="1" applyAlignment="1">
      <alignment horizontal="left" vertical="center" wrapText="1"/>
    </xf>
    <xf numFmtId="1" fontId="12" fillId="0" borderId="3" xfId="84" quotePrefix="1" applyNumberFormat="1" applyFont="1" applyFill="1" applyBorder="1" applyAlignment="1">
      <alignment vertical="center" wrapText="1"/>
    </xf>
    <xf numFmtId="216" fontId="5" fillId="0" borderId="3" xfId="19" applyNumberFormat="1" applyFont="1" applyFill="1" applyBorder="1" applyAlignment="1">
      <alignment horizontal="center" vertical="center" wrapText="1"/>
    </xf>
    <xf numFmtId="39" fontId="12" fillId="0" borderId="3" xfId="19" applyNumberFormat="1" applyFont="1" applyFill="1" applyBorder="1" applyAlignment="1">
      <alignment horizontal="center" vertical="center"/>
    </xf>
    <xf numFmtId="2" fontId="12" fillId="0" borderId="3" xfId="19" applyNumberFormat="1" applyFont="1" applyFill="1" applyBorder="1" applyAlignment="1">
      <alignment horizontal="left" vertical="center" wrapText="1"/>
    </xf>
    <xf numFmtId="2" fontId="12" fillId="0" borderId="3" xfId="10" applyNumberFormat="1" applyFont="1" applyFill="1" applyBorder="1" applyAlignment="1">
      <alignment horizontal="left" vertical="center" wrapText="1"/>
    </xf>
    <xf numFmtId="0" fontId="11" fillId="0" borderId="0" xfId="19" applyFont="1" applyFill="1"/>
    <xf numFmtId="2" fontId="12" fillId="0" borderId="0" xfId="19" applyNumberFormat="1" applyFont="1" applyFill="1" applyAlignment="1">
      <alignment horizontal="center" vertical="center"/>
    </xf>
    <xf numFmtId="0" fontId="24" fillId="0" borderId="3" xfId="0" applyFont="1" applyFill="1" applyBorder="1" applyAlignment="1">
      <alignment horizontal="justify"/>
    </xf>
    <xf numFmtId="0" fontId="7" fillId="0" borderId="0" xfId="0" applyFont="1" applyFill="1" applyBorder="1" applyAlignment="1">
      <alignment horizontal="left" vertical="center"/>
    </xf>
    <xf numFmtId="2" fontId="18" fillId="0" borderId="3" xfId="0" applyNumberFormat="1" applyFont="1" applyFill="1" applyBorder="1" applyAlignment="1">
      <alignment horizontal="justify" vertical="center" wrapText="1"/>
    </xf>
    <xf numFmtId="0" fontId="24" fillId="0" borderId="3" xfId="0" applyFont="1" applyFill="1" applyBorder="1" applyAlignment="1">
      <alignment horizontal="center" vertical="center" wrapText="1"/>
    </xf>
    <xf numFmtId="2" fontId="24" fillId="0" borderId="3" xfId="0" applyNumberFormat="1" applyFont="1" applyFill="1" applyBorder="1" applyAlignment="1">
      <alignment horizontal="justify" vertical="center" wrapText="1"/>
    </xf>
    <xf numFmtId="0" fontId="12" fillId="0" borderId="3" xfId="0" applyFont="1" applyFill="1" applyBorder="1" applyAlignment="1">
      <alignment horizontal="center" vertical="center" wrapText="1"/>
    </xf>
    <xf numFmtId="0" fontId="22" fillId="0" borderId="3" xfId="0" applyFont="1" applyFill="1" applyBorder="1" applyAlignment="1">
      <alignment wrapText="1"/>
    </xf>
    <xf numFmtId="0" fontId="24" fillId="0" borderId="3" xfId="0" applyFont="1" applyFill="1" applyBorder="1" applyAlignment="1">
      <alignment horizontal="left" wrapText="1"/>
    </xf>
    <xf numFmtId="0" fontId="7"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1" fontId="7" fillId="0" borderId="11" xfId="0" applyNumberFormat="1" applyFont="1" applyFill="1" applyBorder="1" applyAlignment="1">
      <alignment horizontal="justify" vertical="center" wrapText="1"/>
    </xf>
    <xf numFmtId="1" fontId="7" fillId="0" borderId="11" xfId="0" applyNumberFormat="1" applyFont="1" applyFill="1" applyBorder="1" applyAlignment="1">
      <alignment horizontal="center" vertical="center" wrapText="1"/>
    </xf>
    <xf numFmtId="43" fontId="7" fillId="0" borderId="11" xfId="0" applyNumberFormat="1" applyFont="1" applyFill="1" applyBorder="1" applyAlignment="1">
      <alignment vertical="center" wrapText="1"/>
    </xf>
    <xf numFmtId="213" fontId="7" fillId="0" borderId="3" xfId="0" applyNumberFormat="1" applyFont="1" applyFill="1" applyBorder="1" applyAlignment="1">
      <alignment horizontal="left" vertical="center" wrapText="1"/>
    </xf>
    <xf numFmtId="223" fontId="5" fillId="0" borderId="0" xfId="0" applyNumberFormat="1" applyFont="1" applyFill="1" applyBorder="1" applyAlignment="1">
      <alignment horizontal="justify" vertical="center" wrapText="1"/>
    </xf>
    <xf numFmtId="43" fontId="5" fillId="0" borderId="0" xfId="19" applyNumberFormat="1" applyFont="1" applyFill="1" applyAlignment="1" applyProtection="1">
      <alignment horizontal="center"/>
      <protection locked="0"/>
    </xf>
    <xf numFmtId="43" fontId="5" fillId="0" borderId="0" xfId="19" applyNumberFormat="1" applyFont="1" applyFill="1" applyProtection="1">
      <protection locked="0"/>
    </xf>
    <xf numFmtId="43" fontId="11" fillId="0" borderId="0" xfId="19" applyNumberFormat="1" applyFont="1" applyFill="1" applyProtection="1">
      <protection locked="0"/>
    </xf>
    <xf numFmtId="0" fontId="7" fillId="0" borderId="0" xfId="19" applyFont="1" applyFill="1" applyBorder="1" applyAlignment="1" applyProtection="1">
      <alignment horizontal="center" vertical="center"/>
      <protection locked="0"/>
    </xf>
    <xf numFmtId="0" fontId="7" fillId="0" borderId="6" xfId="19" applyFont="1" applyFill="1" applyBorder="1" applyAlignment="1" applyProtection="1">
      <alignment horizontal="center" vertical="center"/>
      <protection locked="0"/>
    </xf>
    <xf numFmtId="43" fontId="19" fillId="0" borderId="3" xfId="19" applyNumberFormat="1" applyFont="1" applyFill="1" applyBorder="1" applyAlignment="1" applyProtection="1">
      <alignment horizontal="center" vertical="center" wrapText="1"/>
      <protection locked="0"/>
    </xf>
    <xf numFmtId="43" fontId="19" fillId="3" borderId="3" xfId="19" applyNumberFormat="1" applyFont="1" applyFill="1" applyBorder="1" applyAlignment="1" applyProtection="1">
      <alignment horizontal="center" vertical="center" wrapText="1"/>
      <protection locked="0"/>
    </xf>
    <xf numFmtId="43" fontId="19" fillId="4" borderId="3" xfId="19" applyNumberFormat="1" applyFont="1" applyFill="1" applyBorder="1" applyAlignment="1" applyProtection="1">
      <alignment horizontal="center" vertical="center" wrapText="1"/>
      <protection locked="0"/>
    </xf>
    <xf numFmtId="43" fontId="11" fillId="0" borderId="0" xfId="19" applyNumberFormat="1" applyFont="1" applyFill="1" applyAlignment="1" applyProtection="1">
      <alignment horizontal="center" vertical="center"/>
      <protection locked="0"/>
    </xf>
    <xf numFmtId="0" fontId="19" fillId="0" borderId="5" xfId="19" applyFont="1" applyFill="1" applyBorder="1" applyAlignment="1" applyProtection="1">
      <alignment horizontal="left" vertical="center" wrapText="1"/>
      <protection locked="0"/>
    </xf>
    <xf numFmtId="43" fontId="19" fillId="0" borderId="5" xfId="19" applyNumberFormat="1" applyFont="1" applyFill="1" applyBorder="1" applyAlignment="1" applyProtection="1">
      <alignment horizontal="left" vertical="center" wrapText="1"/>
      <protection locked="0"/>
    </xf>
    <xf numFmtId="0" fontId="19" fillId="3" borderId="10" xfId="19" applyFont="1" applyFill="1" applyBorder="1" applyAlignment="1" applyProtection="1">
      <alignment horizontal="center" vertical="center" wrapText="1"/>
      <protection locked="0"/>
    </xf>
    <xf numFmtId="43" fontId="26" fillId="0" borderId="5" xfId="19" applyNumberFormat="1" applyFont="1" applyFill="1" applyBorder="1" applyProtection="1">
      <protection locked="0"/>
    </xf>
    <xf numFmtId="43" fontId="10" fillId="0" borderId="0" xfId="19" applyNumberFormat="1" applyFont="1" applyFill="1" applyProtection="1"/>
    <xf numFmtId="43" fontId="10" fillId="0" borderId="0" xfId="19" applyNumberFormat="1" applyFont="1" applyFill="1" applyProtection="1">
      <protection locked="0"/>
    </xf>
    <xf numFmtId="43" fontId="19" fillId="0" borderId="5" xfId="19" applyNumberFormat="1" applyFont="1" applyFill="1" applyBorder="1" applyAlignment="1" applyProtection="1">
      <alignment horizontal="center" vertical="center" wrapText="1"/>
      <protection locked="0"/>
    </xf>
    <xf numFmtId="43" fontId="12" fillId="0" borderId="0" xfId="19" applyNumberFormat="1" applyFont="1" applyFill="1" applyProtection="1">
      <protection locked="0"/>
    </xf>
    <xf numFmtId="209" fontId="26" fillId="0" borderId="5" xfId="19" applyNumberFormat="1" applyFont="1" applyFill="1" applyBorder="1" applyAlignment="1" applyProtection="1">
      <alignment horizontal="left" vertical="center"/>
      <protection locked="0"/>
    </xf>
    <xf numFmtId="43" fontId="26" fillId="0" borderId="5" xfId="19" applyNumberFormat="1" applyFont="1" applyFill="1" applyBorder="1" applyAlignment="1" applyProtection="1">
      <alignment horizontal="left" vertical="center" wrapText="1"/>
      <protection locked="0"/>
    </xf>
    <xf numFmtId="43" fontId="26" fillId="0" borderId="5" xfId="19" applyNumberFormat="1" applyFont="1" applyFill="1" applyBorder="1" applyAlignment="1" applyProtection="1">
      <alignment horizontal="center" vertical="center" wrapText="1"/>
      <protection locked="0"/>
    </xf>
    <xf numFmtId="43" fontId="19" fillId="0" borderId="5" xfId="19" applyNumberFormat="1" applyFont="1" applyFill="1" applyBorder="1" applyAlignment="1" applyProtection="1">
      <alignment horizontal="left" vertical="center"/>
      <protection locked="0"/>
    </xf>
    <xf numFmtId="43" fontId="26" fillId="0" borderId="5" xfId="86" applyNumberFormat="1" applyFont="1" applyFill="1" applyBorder="1" applyAlignment="1" applyProtection="1">
      <alignment horizontal="center" vertical="center" wrapText="1"/>
      <protection locked="0"/>
    </xf>
    <xf numFmtId="43" fontId="19" fillId="0" borderId="5" xfId="86" applyNumberFormat="1" applyFont="1" applyFill="1" applyBorder="1" applyAlignment="1" applyProtection="1">
      <alignment horizontal="center" vertical="center" wrapText="1"/>
      <protection locked="0"/>
    </xf>
    <xf numFmtId="43" fontId="19" fillId="0" borderId="4" xfId="19" applyNumberFormat="1" applyFont="1" applyFill="1" applyBorder="1" applyAlignment="1" applyProtection="1">
      <alignment horizontal="left" vertical="center"/>
      <protection locked="0"/>
    </xf>
    <xf numFmtId="43" fontId="26" fillId="0" borderId="4" xfId="86" applyNumberFormat="1" applyFont="1" applyFill="1" applyBorder="1" applyAlignment="1" applyProtection="1">
      <alignment horizontal="center" vertical="center" wrapText="1"/>
      <protection locked="0"/>
    </xf>
    <xf numFmtId="43" fontId="19" fillId="0" borderId="4" xfId="86" applyNumberFormat="1" applyFont="1" applyFill="1" applyBorder="1" applyAlignment="1" applyProtection="1">
      <alignment horizontal="center" vertical="center" wrapText="1"/>
      <protection locked="0"/>
    </xf>
    <xf numFmtId="43" fontId="26" fillId="0" borderId="4" xfId="19" applyNumberFormat="1" applyFont="1" applyFill="1" applyBorder="1" applyProtection="1">
      <protection locked="0"/>
    </xf>
    <xf numFmtId="43" fontId="11" fillId="0" borderId="0" xfId="19" applyNumberFormat="1" applyFont="1" applyFill="1" applyAlignment="1" applyProtection="1">
      <alignment horizontal="left"/>
      <protection locked="0"/>
    </xf>
    <xf numFmtId="1" fontId="26" fillId="0" borderId="3" xfId="19" applyNumberFormat="1" applyFont="1" applyFill="1" applyBorder="1" applyAlignment="1" applyProtection="1">
      <alignment horizontal="left" vertical="center" wrapText="1"/>
      <protection locked="0"/>
    </xf>
    <xf numFmtId="1" fontId="26" fillId="0" borderId="3" xfId="19" applyNumberFormat="1" applyFont="1" applyFill="1" applyBorder="1" applyAlignment="1" applyProtection="1">
      <alignment horizontal="center" vertical="center" wrapText="1"/>
      <protection locked="0"/>
    </xf>
    <xf numFmtId="43" fontId="11" fillId="0" borderId="3" xfId="19" applyNumberFormat="1" applyFont="1" applyFill="1" applyBorder="1" applyProtection="1">
      <protection locked="0"/>
    </xf>
    <xf numFmtId="43" fontId="7" fillId="0" borderId="0" xfId="19" applyNumberFormat="1" applyFont="1" applyFill="1" applyProtection="1">
      <protection locked="0"/>
    </xf>
    <xf numFmtId="209" fontId="11" fillId="0" borderId="0" xfId="19" applyNumberFormat="1" applyFont="1" applyFill="1" applyAlignment="1" applyProtection="1">
      <alignment horizontal="left"/>
      <protection locked="0"/>
    </xf>
    <xf numFmtId="0" fontId="4" fillId="0" borderId="0" xfId="19"/>
    <xf numFmtId="1" fontId="26" fillId="0" borderId="0" xfId="19" applyNumberFormat="1" applyFont="1" applyFill="1" applyBorder="1" applyAlignment="1" applyProtection="1">
      <alignment horizontal="center" vertical="center" wrapText="1"/>
      <protection locked="0"/>
    </xf>
    <xf numFmtId="43" fontId="11" fillId="0" borderId="0" xfId="19" applyNumberFormat="1" applyFont="1" applyFill="1" applyBorder="1" applyProtection="1">
      <protection locked="0"/>
    </xf>
    <xf numFmtId="43" fontId="11" fillId="0" borderId="0" xfId="19" applyNumberFormat="1" applyFont="1" applyFill="1" applyBorder="1" applyAlignment="1" applyProtection="1">
      <alignment horizontal="center"/>
      <protection locked="0"/>
    </xf>
    <xf numFmtId="43" fontId="10" fillId="0" borderId="0" xfId="19" applyNumberFormat="1" applyFont="1" applyFill="1" applyAlignment="1" applyProtection="1">
      <alignment horizontal="left"/>
      <protection locked="0"/>
    </xf>
    <xf numFmtId="43" fontId="10" fillId="0" borderId="0" xfId="19" applyNumberFormat="1" applyFont="1" applyFill="1" applyBorder="1" applyProtection="1">
      <protection locked="0"/>
    </xf>
    <xf numFmtId="43" fontId="10" fillId="0" borderId="0" xfId="19" applyNumberFormat="1" applyFont="1" applyFill="1" applyBorder="1" applyAlignment="1" applyProtection="1">
      <alignment horizontal="center"/>
      <protection locked="0"/>
    </xf>
    <xf numFmtId="0" fontId="34" fillId="0" borderId="0" xfId="0" applyFont="1" applyAlignment="1">
      <alignment horizontal="center" vertical="center"/>
    </xf>
    <xf numFmtId="0" fontId="5" fillId="0" borderId="0" xfId="22" applyFont="1" applyFill="1"/>
    <xf numFmtId="0" fontId="5" fillId="0" borderId="0" xfId="22" applyFont="1" applyFill="1" applyAlignment="1">
      <alignment horizontal="left" vertical="center" wrapText="1"/>
    </xf>
    <xf numFmtId="0" fontId="5" fillId="0" borderId="0" xfId="22" applyFont="1" applyFill="1" applyAlignment="1">
      <alignment horizontal="center"/>
    </xf>
    <xf numFmtId="0" fontId="5" fillId="0" borderId="0" xfId="22" applyFont="1" applyFill="1" applyAlignment="1">
      <alignment horizontal="center" vertical="center"/>
    </xf>
    <xf numFmtId="0" fontId="5" fillId="0" borderId="0" xfId="22" applyFont="1" applyFill="1" applyBorder="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1" fontId="0" fillId="0" borderId="0" xfId="0" applyNumberFormat="1" applyAlignment="1">
      <alignment horizontal="center" vertical="center"/>
    </xf>
    <xf numFmtId="0" fontId="34" fillId="0" borderId="0" xfId="0" applyFont="1" applyAlignment="1">
      <alignment horizontal="center" vertical="center" wrapText="1"/>
    </xf>
    <xf numFmtId="0" fontId="5" fillId="0" borderId="0" xfId="22" applyFont="1" applyFill="1" applyAlignment="1">
      <alignment vertical="center" wrapText="1"/>
    </xf>
    <xf numFmtId="0" fontId="36" fillId="0" borderId="3" xfId="22" applyFont="1" applyFill="1" applyBorder="1" applyAlignment="1">
      <alignment vertical="center" wrapText="1"/>
    </xf>
    <xf numFmtId="2" fontId="36" fillId="0" borderId="3" xfId="22" applyNumberFormat="1" applyFont="1" applyFill="1" applyBorder="1" applyAlignment="1">
      <alignment horizontal="center" vertical="center" wrapText="1"/>
    </xf>
    <xf numFmtId="0" fontId="36" fillId="0" borderId="3" xfId="22" applyFont="1" applyFill="1" applyBorder="1" applyAlignment="1">
      <alignment horizontal="left" vertical="center" wrapText="1"/>
    </xf>
    <xf numFmtId="0" fontId="36" fillId="0" borderId="3" xfId="22" applyFont="1" applyFill="1" applyBorder="1" applyAlignment="1">
      <alignment horizontal="center" vertical="center" wrapText="1"/>
    </xf>
    <xf numFmtId="0" fontId="32" fillId="0" borderId="3" xfId="22" applyFont="1" applyFill="1" applyBorder="1" applyAlignment="1">
      <alignment vertical="center" wrapText="1"/>
    </xf>
    <xf numFmtId="2" fontId="32" fillId="0" borderId="3" xfId="22" applyNumberFormat="1" applyFont="1" applyFill="1" applyBorder="1" applyAlignment="1">
      <alignment horizontal="center" vertical="center" wrapText="1"/>
    </xf>
    <xf numFmtId="0" fontId="32" fillId="0" borderId="3" xfId="22" applyFont="1" applyFill="1" applyBorder="1" applyAlignment="1">
      <alignment horizontal="center" vertical="center" wrapText="1"/>
    </xf>
    <xf numFmtId="0" fontId="32" fillId="0" borderId="3" xfId="22" applyFont="1" applyFill="1" applyBorder="1" applyAlignment="1">
      <alignment horizontal="left" vertical="center" wrapText="1"/>
    </xf>
    <xf numFmtId="2" fontId="32" fillId="0" borderId="3" xfId="22" applyNumberFormat="1" applyFont="1" applyFill="1" applyBorder="1" applyAlignment="1">
      <alignment horizontal="left" vertical="center" wrapText="1"/>
    </xf>
    <xf numFmtId="0" fontId="38" fillId="0" borderId="0" xfId="0" applyFont="1" applyAlignment="1">
      <alignment horizontal="center" vertical="center" wrapText="1"/>
    </xf>
    <xf numFmtId="0" fontId="7" fillId="0" borderId="0" xfId="22" applyFont="1" applyFill="1" applyAlignment="1">
      <alignment vertical="center" wrapText="1"/>
    </xf>
    <xf numFmtId="0" fontId="32" fillId="0" borderId="3" xfId="12" applyFont="1" applyFill="1" applyBorder="1" applyAlignment="1">
      <alignment horizontal="left" vertical="center" wrapText="1"/>
    </xf>
    <xf numFmtId="0" fontId="36" fillId="0" borderId="3" xfId="12" applyFont="1" applyFill="1" applyBorder="1" applyAlignment="1">
      <alignment horizontal="left" vertical="center" wrapText="1"/>
    </xf>
    <xf numFmtId="213" fontId="32" fillId="0" borderId="3" xfId="22" applyNumberFormat="1" applyFont="1" applyFill="1" applyBorder="1" applyAlignment="1">
      <alignment horizontal="left" vertical="center" wrapText="1"/>
    </xf>
    <xf numFmtId="2" fontId="32" fillId="0" borderId="3" xfId="88" applyNumberFormat="1" applyFont="1" applyFill="1" applyBorder="1" applyAlignment="1">
      <alignment horizontal="center" vertical="center" wrapText="1"/>
    </xf>
    <xf numFmtId="213" fontId="36" fillId="0" borderId="3" xfId="22" applyNumberFormat="1" applyFont="1" applyBorder="1" applyAlignment="1">
      <alignment horizontal="center" vertical="center" wrapText="1"/>
    </xf>
    <xf numFmtId="216" fontId="36" fillId="0" borderId="3" xfId="22" applyNumberFormat="1" applyFont="1" applyBorder="1" applyAlignment="1">
      <alignment horizontal="right" vertical="center" wrapText="1"/>
    </xf>
    <xf numFmtId="213" fontId="36" fillId="0" borderId="3" xfId="22" applyNumberFormat="1" applyFont="1" applyBorder="1" applyAlignment="1">
      <alignment horizontal="left" vertical="center" wrapText="1"/>
    </xf>
    <xf numFmtId="0" fontId="10" fillId="0" borderId="3" xfId="22" applyFont="1" applyFill="1" applyBorder="1" applyAlignment="1">
      <alignment horizontal="center" vertical="center" wrapText="1"/>
    </xf>
    <xf numFmtId="213" fontId="32" fillId="0" borderId="3" xfId="22" applyNumberFormat="1" applyFont="1" applyBorder="1" applyAlignment="1">
      <alignment horizontal="center" vertical="center" wrapText="1"/>
    </xf>
    <xf numFmtId="225" fontId="32" fillId="0" borderId="3" xfId="22" applyNumberFormat="1" applyFont="1" applyBorder="1" applyAlignment="1">
      <alignment horizontal="right" vertical="center" wrapText="1"/>
    </xf>
    <xf numFmtId="0" fontId="32" fillId="0" borderId="3" xfId="22" applyFont="1" applyBorder="1" applyAlignment="1">
      <alignment horizontal="center" vertical="center" wrapText="1"/>
    </xf>
    <xf numFmtId="216" fontId="32" fillId="0" borderId="3" xfId="22" applyNumberFormat="1" applyFont="1" applyBorder="1" applyAlignment="1">
      <alignment horizontal="right" vertical="center" wrapText="1"/>
    </xf>
    <xf numFmtId="213" fontId="32" fillId="0" borderId="3" xfId="22" applyNumberFormat="1" applyFont="1" applyBorder="1" applyAlignment="1">
      <alignment horizontal="left" vertical="center" wrapText="1"/>
    </xf>
    <xf numFmtId="0" fontId="11" fillId="0" borderId="3" xfId="22" applyFont="1" applyFill="1" applyBorder="1" applyAlignment="1">
      <alignment horizontal="center" vertical="center" wrapText="1"/>
    </xf>
    <xf numFmtId="213" fontId="36" fillId="0" borderId="3" xfId="22" applyNumberFormat="1" applyFont="1" applyFill="1" applyBorder="1" applyAlignment="1">
      <alignment horizontal="center" vertical="center" wrapText="1"/>
    </xf>
    <xf numFmtId="0" fontId="5" fillId="0" borderId="0" xfId="22" applyFont="1" applyFill="1" applyAlignment="1">
      <alignment wrapText="1"/>
    </xf>
    <xf numFmtId="213" fontId="11" fillId="0" borderId="3" xfId="22" applyNumberFormat="1" applyFont="1" applyFill="1" applyBorder="1" applyAlignment="1">
      <alignment horizontal="center" vertical="center" wrapText="1"/>
    </xf>
    <xf numFmtId="0" fontId="34" fillId="0" borderId="0" xfId="0" applyFont="1" applyFill="1"/>
    <xf numFmtId="0" fontId="5" fillId="0" borderId="0" xfId="0" applyFont="1"/>
    <xf numFmtId="0" fontId="42" fillId="0" borderId="0" xfId="0" applyFont="1" applyBorder="1" applyAlignment="1">
      <alignment horizontal="center"/>
    </xf>
    <xf numFmtId="0" fontId="7" fillId="0" borderId="3" xfId="21" applyFont="1" applyFill="1" applyBorder="1" applyAlignment="1">
      <alignment horizontal="center" vertical="center" wrapText="1"/>
    </xf>
    <xf numFmtId="0" fontId="7" fillId="0" borderId="3" xfId="21" applyFont="1" applyFill="1" applyBorder="1" applyAlignment="1">
      <alignment horizontal="center" vertical="center"/>
    </xf>
    <xf numFmtId="213" fontId="5" fillId="0" borderId="3" xfId="21" applyNumberFormat="1" applyFont="1" applyFill="1" applyBorder="1" applyAlignment="1">
      <alignment horizontal="center" vertical="center" wrapText="1"/>
    </xf>
    <xf numFmtId="0" fontId="7" fillId="0" borderId="3" xfId="10" applyFont="1" applyFill="1" applyBorder="1" applyAlignment="1">
      <alignment horizontal="left" vertical="center" wrapText="1"/>
    </xf>
    <xf numFmtId="2" fontId="7" fillId="0" borderId="3" xfId="21" applyNumberFormat="1" applyFont="1" applyFill="1" applyBorder="1" applyAlignment="1">
      <alignment horizontal="center" vertical="center"/>
    </xf>
    <xf numFmtId="0" fontId="5" fillId="0" borderId="3" xfId="21" applyFont="1" applyFill="1" applyBorder="1" applyAlignment="1">
      <alignment horizontal="center" vertical="center"/>
    </xf>
    <xf numFmtId="0" fontId="5" fillId="0" borderId="3" xfId="10" applyFont="1" applyFill="1" applyBorder="1" applyAlignment="1">
      <alignment horizontal="left" vertical="center" wrapText="1"/>
    </xf>
    <xf numFmtId="2" fontId="5" fillId="0" borderId="3" xfId="21" applyNumberFormat="1" applyFont="1" applyFill="1" applyBorder="1" applyAlignment="1">
      <alignment horizontal="center" vertical="center"/>
    </xf>
    <xf numFmtId="0" fontId="5" fillId="0" borderId="3" xfId="21" applyFont="1" applyFill="1" applyBorder="1" applyAlignment="1">
      <alignment wrapText="1"/>
    </xf>
    <xf numFmtId="0" fontId="5" fillId="0" borderId="3" xfId="21" applyFont="1" applyFill="1" applyBorder="1"/>
    <xf numFmtId="0" fontId="7" fillId="0" borderId="3" xfId="21" applyFont="1" applyFill="1" applyBorder="1" applyAlignment="1">
      <alignment horizontal="left" vertical="center" wrapText="1"/>
    </xf>
    <xf numFmtId="0" fontId="7" fillId="0" borderId="3" xfId="21" applyFont="1" applyFill="1" applyBorder="1" applyAlignment="1">
      <alignment wrapText="1"/>
    </xf>
    <xf numFmtId="0" fontId="7" fillId="0" borderId="3" xfId="21" applyFont="1" applyFill="1" applyBorder="1"/>
    <xf numFmtId="0" fontId="5" fillId="0" borderId="3" xfId="21" applyFont="1" applyFill="1" applyBorder="1" applyAlignment="1">
      <alignment horizontal="left" vertical="center" wrapText="1"/>
    </xf>
    <xf numFmtId="213" fontId="5" fillId="0" borderId="3" xfId="21" applyNumberFormat="1" applyFont="1" applyFill="1" applyBorder="1" applyAlignment="1">
      <alignment horizontal="left" vertical="center" wrapText="1"/>
    </xf>
    <xf numFmtId="0" fontId="5" fillId="0" borderId="3" xfId="21" applyFont="1" applyFill="1" applyBorder="1" applyAlignment="1">
      <alignment horizontal="center" wrapText="1"/>
    </xf>
    <xf numFmtId="213" fontId="7" fillId="0" borderId="3" xfId="21" applyNumberFormat="1" applyFont="1" applyFill="1" applyBorder="1" applyAlignment="1">
      <alignment horizontal="left" vertical="center" wrapText="1"/>
    </xf>
    <xf numFmtId="213" fontId="5" fillId="0" borderId="3" xfId="0" applyNumberFormat="1" applyFont="1" applyFill="1" applyBorder="1" applyAlignment="1">
      <alignment horizontal="left" vertical="center" wrapText="1"/>
    </xf>
    <xf numFmtId="2" fontId="7" fillId="0" borderId="3" xfId="88" applyNumberFormat="1" applyFont="1" applyFill="1" applyBorder="1" applyAlignment="1">
      <alignment horizontal="left" vertical="center" wrapText="1"/>
    </xf>
    <xf numFmtId="0" fontId="7" fillId="0" borderId="3" xfId="0" applyFont="1" applyBorder="1" applyAlignment="1">
      <alignment horizontal="left" vertical="center" wrapText="1"/>
    </xf>
    <xf numFmtId="0" fontId="5" fillId="0" borderId="3" xfId="0" applyFont="1" applyBorder="1" applyAlignment="1">
      <alignment horizontal="left" vertical="center" wrapText="1"/>
    </xf>
    <xf numFmtId="2" fontId="7" fillId="0" borderId="3" xfId="0" applyNumberFormat="1" applyFont="1" applyBorder="1" applyAlignment="1">
      <alignment horizontal="left" vertical="center" wrapText="1"/>
    </xf>
    <xf numFmtId="0" fontId="5" fillId="0" borderId="3" xfId="21" applyFont="1" applyFill="1" applyBorder="1" applyAlignment="1">
      <alignment horizontal="center"/>
    </xf>
    <xf numFmtId="2" fontId="5" fillId="0" borderId="3" xfId="21" applyNumberFormat="1" applyFont="1" applyFill="1" applyBorder="1" applyAlignment="1">
      <alignment horizontal="center"/>
    </xf>
    <xf numFmtId="0" fontId="5" fillId="0" borderId="3" xfId="21" applyFont="1" applyFill="1" applyBorder="1" applyAlignment="1">
      <alignment horizontal="center" vertical="center" wrapText="1"/>
    </xf>
    <xf numFmtId="0" fontId="7" fillId="0" borderId="3" xfId="21" applyFont="1" applyFill="1" applyBorder="1" applyAlignment="1">
      <alignment horizontal="center"/>
    </xf>
    <xf numFmtId="2" fontId="7" fillId="0" borderId="3" xfId="21" applyNumberFormat="1" applyFont="1" applyFill="1" applyBorder="1" applyAlignment="1">
      <alignment horizontal="center"/>
    </xf>
    <xf numFmtId="0" fontId="7" fillId="0" borderId="3" xfId="0" applyFont="1" applyFill="1" applyBorder="1" applyAlignment="1"/>
    <xf numFmtId="2" fontId="7" fillId="0" borderId="3" xfId="0" applyNumberFormat="1" applyFont="1" applyFill="1" applyBorder="1" applyAlignment="1"/>
    <xf numFmtId="2" fontId="5" fillId="0" borderId="3" xfId="0" applyNumberFormat="1" applyFont="1" applyFill="1" applyBorder="1" applyAlignment="1"/>
    <xf numFmtId="0" fontId="52" fillId="0" borderId="3" xfId="21" applyFont="1" applyFill="1" applyBorder="1" applyAlignment="1">
      <alignment horizontal="center" vertical="center"/>
    </xf>
    <xf numFmtId="0" fontId="52" fillId="0" borderId="3" xfId="21" applyFont="1" applyFill="1" applyBorder="1" applyAlignment="1">
      <alignment horizontal="left" vertical="center" wrapText="1"/>
    </xf>
    <xf numFmtId="2" fontId="52" fillId="0" borderId="3" xfId="0" applyNumberFormat="1" applyFont="1" applyFill="1" applyBorder="1" applyAlignment="1"/>
    <xf numFmtId="2" fontId="52" fillId="0" borderId="3" xfId="21" applyNumberFormat="1" applyFont="1" applyFill="1" applyBorder="1" applyAlignment="1">
      <alignment horizontal="center" vertical="center"/>
    </xf>
    <xf numFmtId="0" fontId="52" fillId="0" borderId="3" xfId="0" applyFont="1" applyFill="1" applyBorder="1" applyAlignment="1">
      <alignment horizontal="center" vertical="center" wrapText="1"/>
    </xf>
    <xf numFmtId="0" fontId="52" fillId="0" borderId="3" xfId="21" applyFont="1" applyFill="1" applyBorder="1" applyAlignment="1">
      <alignment wrapText="1"/>
    </xf>
    <xf numFmtId="0" fontId="52" fillId="0" borderId="3" xfId="21" applyFont="1" applyFill="1" applyBorder="1"/>
    <xf numFmtId="0" fontId="53" fillId="0" borderId="0" xfId="0" applyFont="1"/>
    <xf numFmtId="0" fontId="53" fillId="0" borderId="3" xfId="21" applyFont="1" applyFill="1" applyBorder="1" applyAlignment="1">
      <alignment horizontal="center" vertical="center"/>
    </xf>
    <xf numFmtId="0" fontId="53" fillId="0" borderId="3" xfId="10" applyFont="1" applyFill="1" applyBorder="1" applyAlignment="1">
      <alignment horizontal="left" vertical="center" wrapText="1"/>
    </xf>
    <xf numFmtId="2" fontId="53" fillId="0" borderId="3" xfId="0" applyNumberFormat="1" applyFont="1" applyFill="1" applyBorder="1" applyAlignment="1"/>
    <xf numFmtId="2" fontId="53" fillId="0" borderId="3" xfId="21" applyNumberFormat="1" applyFont="1" applyFill="1" applyBorder="1" applyAlignment="1">
      <alignment horizontal="center" vertical="center"/>
    </xf>
    <xf numFmtId="0" fontId="53" fillId="0" borderId="3" xfId="0" applyFont="1" applyFill="1" applyBorder="1" applyAlignment="1">
      <alignment horizontal="center" vertical="center" wrapText="1"/>
    </xf>
    <xf numFmtId="0" fontId="53" fillId="0" borderId="3" xfId="21" applyFont="1" applyFill="1" applyBorder="1" applyAlignment="1">
      <alignment wrapText="1"/>
    </xf>
    <xf numFmtId="0" fontId="53" fillId="0" borderId="3" xfId="21" applyFont="1" applyFill="1" applyBorder="1"/>
    <xf numFmtId="0" fontId="53" fillId="0" borderId="3" xfId="21" applyFont="1" applyFill="1" applyBorder="1" applyAlignment="1">
      <alignment horizontal="left" vertical="center" wrapText="1"/>
    </xf>
    <xf numFmtId="0" fontId="53" fillId="0" borderId="3" xfId="21" applyFont="1" applyFill="1" applyBorder="1" applyAlignment="1">
      <alignment horizontal="center" wrapText="1"/>
    </xf>
    <xf numFmtId="0" fontId="52" fillId="0" borderId="3" xfId="21" applyFont="1" applyFill="1" applyBorder="1" applyAlignment="1">
      <alignment horizontal="center" wrapText="1"/>
    </xf>
    <xf numFmtId="0" fontId="52" fillId="0" borderId="3" xfId="21" applyFont="1" applyFill="1" applyBorder="1" applyAlignment="1">
      <alignment horizontal="center"/>
    </xf>
    <xf numFmtId="0" fontId="5" fillId="0" borderId="0" xfId="0" applyFont="1" applyAlignment="1">
      <alignment horizontal="center"/>
    </xf>
    <xf numFmtId="0" fontId="18" fillId="7" borderId="0" xfId="19" applyNumberFormat="1" applyFont="1" applyFill="1" applyBorder="1" applyAlignment="1">
      <alignment horizontal="left" vertical="center" wrapText="1"/>
    </xf>
    <xf numFmtId="0" fontId="18" fillId="7" borderId="0" xfId="19" applyNumberFormat="1" applyFont="1" applyFill="1" applyBorder="1" applyAlignment="1">
      <alignment horizontal="center"/>
    </xf>
    <xf numFmtId="0" fontId="18" fillId="7" borderId="0" xfId="19" applyNumberFormat="1" applyFont="1" applyFill="1" applyBorder="1" applyAlignment="1">
      <alignment horizontal="center" vertical="center"/>
    </xf>
    <xf numFmtId="0" fontId="18" fillId="7" borderId="0" xfId="19" applyNumberFormat="1" applyFont="1" applyFill="1" applyBorder="1" applyAlignment="1">
      <alignment horizontal="left"/>
    </xf>
    <xf numFmtId="0" fontId="18" fillId="7" borderId="0" xfId="19" applyNumberFormat="1" applyFont="1" applyFill="1" applyBorder="1" applyAlignment="1">
      <alignment horizontal="right"/>
    </xf>
    <xf numFmtId="0" fontId="18" fillId="7" borderId="0" xfId="19" applyNumberFormat="1" applyFont="1" applyFill="1" applyBorder="1" applyAlignment="1">
      <alignment horizontal="center" vertical="center" wrapText="1"/>
    </xf>
    <xf numFmtId="0" fontId="12" fillId="7" borderId="0" xfId="19" applyFont="1" applyFill="1"/>
    <xf numFmtId="0" fontId="12" fillId="7" borderId="0" xfId="19" applyFont="1" applyFill="1" applyAlignment="1">
      <alignment horizontal="center"/>
    </xf>
    <xf numFmtId="0" fontId="12" fillId="7" borderId="0" xfId="19" applyFont="1" applyFill="1" applyAlignment="1">
      <alignment horizontal="left" vertical="center" wrapText="1"/>
    </xf>
    <xf numFmtId="0" fontId="18" fillId="7" borderId="0" xfId="19" applyFont="1" applyFill="1" applyBorder="1" applyAlignment="1">
      <alignment vertical="center" wrapText="1"/>
    </xf>
    <xf numFmtId="0" fontId="18" fillId="7" borderId="0" xfId="19" applyFont="1" applyFill="1" applyBorder="1" applyAlignment="1">
      <alignment horizontal="center" vertical="center" wrapText="1"/>
    </xf>
    <xf numFmtId="49" fontId="7" fillId="7" borderId="3" xfId="19" applyNumberFormat="1" applyFont="1" applyFill="1" applyBorder="1" applyAlignment="1">
      <alignment horizontal="center" vertical="center"/>
    </xf>
    <xf numFmtId="0" fontId="7" fillId="7" borderId="3" xfId="19" applyFont="1" applyFill="1" applyBorder="1" applyAlignment="1">
      <alignment horizontal="center" vertical="center"/>
    </xf>
    <xf numFmtId="0" fontId="7" fillId="7" borderId="3" xfId="19" applyFont="1" applyFill="1" applyBorder="1" applyAlignment="1">
      <alignment horizontal="center" vertical="center" wrapText="1"/>
    </xf>
    <xf numFmtId="0" fontId="7" fillId="7" borderId="0" xfId="19" applyFont="1" applyFill="1" applyAlignment="1">
      <alignment vertical="center"/>
    </xf>
    <xf numFmtId="49" fontId="7" fillId="7" borderId="3" xfId="19" applyNumberFormat="1" applyFont="1" applyFill="1" applyBorder="1" applyAlignment="1">
      <alignment vertical="center"/>
    </xf>
    <xf numFmtId="216" fontId="7" fillId="7" borderId="3" xfId="19" applyNumberFormat="1" applyFont="1" applyFill="1" applyBorder="1" applyAlignment="1">
      <alignment horizontal="center" vertical="center" wrapText="1"/>
    </xf>
    <xf numFmtId="0" fontId="7" fillId="7" borderId="3" xfId="19" applyFont="1" applyFill="1" applyBorder="1" applyAlignment="1">
      <alignment vertical="center"/>
    </xf>
    <xf numFmtId="0" fontId="5" fillId="7" borderId="3" xfId="19" applyFont="1" applyFill="1" applyBorder="1" applyAlignment="1">
      <alignment horizontal="center" vertical="center"/>
    </xf>
    <xf numFmtId="0" fontId="5" fillId="7" borderId="3" xfId="19" applyFont="1" applyFill="1" applyBorder="1" applyAlignment="1">
      <alignment horizontal="center" vertical="center" wrapText="1"/>
    </xf>
    <xf numFmtId="0" fontId="5" fillId="7" borderId="3" xfId="19" applyFont="1" applyFill="1" applyBorder="1" applyAlignment="1">
      <alignment horizontal="left" vertical="center" wrapText="1"/>
    </xf>
    <xf numFmtId="216" fontId="5" fillId="7" borderId="3" xfId="19" applyNumberFormat="1" applyFont="1" applyFill="1" applyBorder="1" applyAlignment="1">
      <alignment horizontal="right" vertical="center" wrapText="1"/>
    </xf>
    <xf numFmtId="216" fontId="5" fillId="7" borderId="3" xfId="19" applyNumberFormat="1" applyFont="1" applyFill="1" applyBorder="1" applyAlignment="1">
      <alignment horizontal="center" vertical="center" wrapText="1"/>
    </xf>
    <xf numFmtId="2" fontId="5" fillId="7" borderId="3" xfId="19" applyNumberFormat="1" applyFont="1" applyFill="1" applyBorder="1" applyAlignment="1">
      <alignment horizontal="center" vertical="center" wrapText="1"/>
    </xf>
    <xf numFmtId="0" fontId="5" fillId="7" borderId="3" xfId="10" applyFont="1" applyFill="1" applyBorder="1" applyAlignment="1">
      <alignment horizontal="center" vertical="center" wrapText="1"/>
    </xf>
    <xf numFmtId="0" fontId="5" fillId="7" borderId="3" xfId="19" applyFont="1" applyFill="1" applyBorder="1" applyAlignment="1">
      <alignment vertical="center" wrapText="1"/>
    </xf>
    <xf numFmtId="0" fontId="5" fillId="7" borderId="0" xfId="19" applyFont="1" applyFill="1" applyAlignment="1">
      <alignment vertical="center"/>
    </xf>
    <xf numFmtId="0" fontId="7" fillId="7" borderId="3" xfId="19" applyFont="1" applyFill="1" applyBorder="1" applyAlignment="1">
      <alignment horizontal="left" vertical="center" wrapText="1"/>
    </xf>
    <xf numFmtId="216" fontId="7" fillId="7" borderId="3" xfId="19" applyNumberFormat="1" applyFont="1" applyFill="1" applyBorder="1" applyAlignment="1">
      <alignment horizontal="right" vertical="center" wrapText="1"/>
    </xf>
    <xf numFmtId="0" fontId="7" fillId="7" borderId="3" xfId="10" applyFont="1" applyFill="1" applyBorder="1" applyAlignment="1">
      <alignment horizontal="center" vertical="center" wrapText="1"/>
    </xf>
    <xf numFmtId="0" fontId="7" fillId="7" borderId="3" xfId="19" applyFont="1" applyFill="1" applyBorder="1" applyAlignment="1">
      <alignment vertical="center" wrapText="1"/>
    </xf>
    <xf numFmtId="0" fontId="5" fillId="7" borderId="3" xfId="19" applyFont="1" applyFill="1" applyBorder="1" applyAlignment="1">
      <alignment horizontal="right" vertical="center" wrapText="1"/>
    </xf>
    <xf numFmtId="0" fontId="5" fillId="7" borderId="3" xfId="10" applyFont="1" applyFill="1" applyBorder="1" applyAlignment="1">
      <alignment horizontal="left" vertical="center" wrapText="1"/>
    </xf>
    <xf numFmtId="1" fontId="5" fillId="7" borderId="3" xfId="84" applyNumberFormat="1" applyFont="1" applyFill="1" applyBorder="1" applyAlignment="1">
      <alignment horizontal="center" vertical="center" wrapText="1"/>
    </xf>
    <xf numFmtId="0" fontId="7" fillId="7" borderId="3" xfId="10" applyFont="1" applyFill="1" applyBorder="1" applyAlignment="1">
      <alignment horizontal="left" vertical="center" wrapText="1"/>
    </xf>
    <xf numFmtId="1" fontId="7" fillId="7" borderId="3" xfId="84" applyNumberFormat="1" applyFont="1" applyFill="1" applyBorder="1" applyAlignment="1">
      <alignment horizontal="center" vertical="center" wrapText="1"/>
    </xf>
    <xf numFmtId="2" fontId="5" fillId="7" borderId="3" xfId="10" applyNumberFormat="1" applyFont="1" applyFill="1" applyBorder="1" applyAlignment="1">
      <alignment horizontal="center" vertical="center" wrapText="1"/>
    </xf>
    <xf numFmtId="0" fontId="5" fillId="7" borderId="3" xfId="19" applyNumberFormat="1" applyFont="1" applyFill="1" applyBorder="1" applyAlignment="1">
      <alignment horizontal="center" vertical="center" wrapText="1"/>
    </xf>
    <xf numFmtId="213" fontId="5" fillId="7" borderId="3" xfId="19" applyNumberFormat="1" applyFont="1" applyFill="1" applyBorder="1" applyAlignment="1">
      <alignment horizontal="center" vertical="center" wrapText="1"/>
    </xf>
    <xf numFmtId="2" fontId="5" fillId="7" borderId="3" xfId="10" applyNumberFormat="1" applyFont="1" applyFill="1" applyBorder="1" applyAlignment="1">
      <alignment horizontal="left" vertical="center" wrapText="1"/>
    </xf>
    <xf numFmtId="183" fontId="5" fillId="7" borderId="3" xfId="19" applyNumberFormat="1" applyFont="1" applyFill="1" applyBorder="1" applyAlignment="1">
      <alignment horizontal="center" vertical="center" wrapText="1"/>
    </xf>
    <xf numFmtId="0" fontId="5" fillId="7" borderId="3" xfId="10" applyFont="1" applyFill="1" applyBorder="1" applyAlignment="1">
      <alignment vertical="center" wrapText="1"/>
    </xf>
    <xf numFmtId="0" fontId="5" fillId="7" borderId="0" xfId="19" applyFont="1" applyFill="1" applyAlignment="1">
      <alignment horizontal="center" vertical="center"/>
    </xf>
    <xf numFmtId="0" fontId="5" fillId="7" borderId="3" xfId="19" applyFont="1" applyFill="1" applyBorder="1" applyAlignment="1">
      <alignment vertical="center"/>
    </xf>
    <xf numFmtId="213" fontId="7" fillId="7" borderId="3" xfId="19" applyNumberFormat="1" applyFont="1" applyFill="1" applyBorder="1" applyAlignment="1">
      <alignment horizontal="center" vertical="center" wrapText="1"/>
    </xf>
    <xf numFmtId="0" fontId="7" fillId="8" borderId="3" xfId="19" applyFont="1" applyFill="1" applyBorder="1" applyAlignment="1">
      <alignment horizontal="center" vertical="center"/>
    </xf>
    <xf numFmtId="0" fontId="7" fillId="8" borderId="3" xfId="19" applyFont="1" applyFill="1" applyBorder="1" applyAlignment="1">
      <alignment horizontal="left" vertical="center" wrapText="1"/>
    </xf>
    <xf numFmtId="0" fontId="7" fillId="8" borderId="3" xfId="10" applyFont="1" applyFill="1" applyBorder="1" applyAlignment="1">
      <alignment horizontal="center" vertical="center" wrapText="1"/>
    </xf>
    <xf numFmtId="216" fontId="7" fillId="8" borderId="3" xfId="19" applyNumberFormat="1" applyFont="1" applyFill="1" applyBorder="1" applyAlignment="1">
      <alignment horizontal="right" vertical="center" wrapText="1"/>
    </xf>
    <xf numFmtId="216" fontId="7" fillId="8" borderId="0" xfId="19" applyNumberFormat="1" applyFont="1" applyFill="1" applyAlignment="1">
      <alignment vertical="center"/>
    </xf>
    <xf numFmtId="0" fontId="7" fillId="8" borderId="0" xfId="19" applyFont="1" applyFill="1" applyAlignment="1">
      <alignment vertical="center"/>
    </xf>
    <xf numFmtId="2" fontId="5" fillId="7" borderId="3" xfId="88" applyNumberFormat="1" applyFont="1" applyFill="1" applyBorder="1" applyAlignment="1">
      <alignment horizontal="center" vertical="center" wrapText="1"/>
    </xf>
    <xf numFmtId="2" fontId="5" fillId="7" borderId="3" xfId="88" applyNumberFormat="1" applyFont="1" applyFill="1" applyBorder="1" applyAlignment="1">
      <alignment horizontal="left" vertical="center" wrapText="1"/>
    </xf>
    <xf numFmtId="0" fontId="13" fillId="7" borderId="3" xfId="19" applyFont="1" applyFill="1" applyBorder="1" applyAlignment="1">
      <alignment horizontal="center" vertical="center" wrapText="1"/>
    </xf>
    <xf numFmtId="0" fontId="13" fillId="7" borderId="3" xfId="19" applyFont="1" applyFill="1" applyBorder="1" applyAlignment="1">
      <alignment vertical="center" wrapText="1"/>
    </xf>
    <xf numFmtId="0" fontId="13" fillId="7" borderId="3" xfId="19" applyFont="1" applyFill="1" applyBorder="1" applyAlignment="1">
      <alignment horizontal="center" vertical="center"/>
    </xf>
    <xf numFmtId="0" fontId="5" fillId="7" borderId="0" xfId="19" applyFont="1" applyFill="1" applyBorder="1" applyAlignment="1">
      <alignment vertical="center"/>
    </xf>
    <xf numFmtId="0" fontId="5" fillId="8" borderId="3" xfId="19" applyFont="1" applyFill="1" applyBorder="1" applyAlignment="1">
      <alignment horizontal="center" vertical="center" wrapText="1"/>
    </xf>
    <xf numFmtId="0" fontId="5" fillId="8" borderId="3" xfId="19" applyFont="1" applyFill="1" applyBorder="1" applyAlignment="1">
      <alignment horizontal="left" vertical="center" wrapText="1"/>
    </xf>
    <xf numFmtId="216" fontId="5" fillId="8" borderId="3" xfId="19" applyNumberFormat="1" applyFont="1" applyFill="1" applyBorder="1" applyAlignment="1">
      <alignment horizontal="right" vertical="center" wrapText="1"/>
    </xf>
    <xf numFmtId="216" fontId="5" fillId="8" borderId="3" xfId="19" applyNumberFormat="1" applyFont="1" applyFill="1" applyBorder="1" applyAlignment="1">
      <alignment horizontal="center" vertical="center" wrapText="1"/>
    </xf>
    <xf numFmtId="2" fontId="5" fillId="8" borderId="3" xfId="19" applyNumberFormat="1" applyFont="1" applyFill="1" applyBorder="1" applyAlignment="1">
      <alignment horizontal="center" vertical="center" wrapText="1"/>
    </xf>
    <xf numFmtId="0" fontId="5" fillId="8" borderId="3" xfId="10" applyFont="1" applyFill="1" applyBorder="1" applyAlignment="1">
      <alignment horizontal="center" vertical="center" wrapText="1"/>
    </xf>
    <xf numFmtId="0" fontId="5" fillId="8" borderId="3" xfId="19" applyFont="1" applyFill="1" applyBorder="1" applyAlignment="1">
      <alignment vertical="center" wrapText="1"/>
    </xf>
    <xf numFmtId="0" fontId="5" fillId="8" borderId="3" xfId="19" applyFont="1" applyFill="1" applyBorder="1" applyAlignment="1">
      <alignment horizontal="center" vertical="center"/>
    </xf>
    <xf numFmtId="0" fontId="5" fillId="8" borderId="0" xfId="19" applyFont="1" applyFill="1" applyAlignment="1">
      <alignment vertical="center"/>
    </xf>
    <xf numFmtId="0" fontId="13" fillId="7" borderId="0" xfId="19" applyFont="1" applyFill="1" applyAlignment="1">
      <alignment vertical="center"/>
    </xf>
    <xf numFmtId="0" fontId="43" fillId="7" borderId="0" xfId="19" applyFont="1" applyFill="1" applyAlignment="1">
      <alignment vertical="center"/>
    </xf>
    <xf numFmtId="0" fontId="7" fillId="7" borderId="0" xfId="19" applyFont="1" applyFill="1" applyAlignment="1">
      <alignment horizontal="center" vertical="center"/>
    </xf>
    <xf numFmtId="2" fontId="7" fillId="8" borderId="3" xfId="88" applyNumberFormat="1" applyFont="1" applyFill="1" applyBorder="1" applyAlignment="1">
      <alignment horizontal="center" vertical="center" wrapText="1"/>
    </xf>
    <xf numFmtId="0" fontId="7" fillId="8" borderId="3" xfId="19" applyFont="1" applyFill="1" applyBorder="1" applyAlignment="1">
      <alignment horizontal="center" vertical="center" wrapText="1"/>
    </xf>
    <xf numFmtId="213" fontId="5" fillId="7" borderId="3" xfId="10" applyNumberFormat="1" applyFont="1" applyFill="1" applyBorder="1" applyAlignment="1">
      <alignment horizontal="center" vertical="center" wrapText="1"/>
    </xf>
    <xf numFmtId="213" fontId="5" fillId="7" borderId="3" xfId="10" applyNumberFormat="1" applyFont="1" applyFill="1" applyBorder="1" applyAlignment="1">
      <alignment horizontal="left" vertical="center" wrapText="1"/>
    </xf>
    <xf numFmtId="0" fontId="5" fillId="7" borderId="3" xfId="19" applyFont="1" applyFill="1" applyBorder="1" applyAlignment="1">
      <alignment horizontal="right" vertical="center"/>
    </xf>
    <xf numFmtId="0" fontId="5" fillId="7" borderId="3" xfId="22" applyFont="1" applyFill="1" applyBorder="1" applyAlignment="1">
      <alignment horizontal="left" vertical="center" wrapText="1"/>
    </xf>
    <xf numFmtId="0" fontId="5" fillId="7" borderId="3" xfId="11" applyFont="1" applyFill="1" applyBorder="1" applyAlignment="1">
      <alignment horizontal="center" vertical="center" wrapText="1"/>
    </xf>
    <xf numFmtId="0" fontId="7" fillId="7" borderId="3" xfId="22" applyFont="1" applyFill="1" applyBorder="1" applyAlignment="1">
      <alignment horizontal="left" vertical="center" wrapText="1"/>
    </xf>
    <xf numFmtId="216" fontId="7" fillId="7" borderId="3" xfId="19" applyNumberFormat="1" applyFont="1" applyFill="1" applyBorder="1" applyAlignment="1">
      <alignment horizontal="right" vertical="center"/>
    </xf>
    <xf numFmtId="0" fontId="5" fillId="7" borderId="3" xfId="19" applyFont="1" applyFill="1" applyBorder="1" applyAlignment="1">
      <alignment horizontal="center" wrapText="1"/>
    </xf>
    <xf numFmtId="213" fontId="7" fillId="7" borderId="3" xfId="10" applyNumberFormat="1" applyFont="1" applyFill="1" applyBorder="1" applyAlignment="1">
      <alignment horizontal="center" vertical="center" wrapText="1"/>
    </xf>
    <xf numFmtId="0" fontId="7" fillId="8" borderId="3" xfId="19" applyFont="1" applyFill="1" applyBorder="1" applyAlignment="1">
      <alignment vertical="center" wrapText="1"/>
    </xf>
    <xf numFmtId="0" fontId="5" fillId="8" borderId="3" xfId="10" applyFont="1" applyFill="1" applyBorder="1" applyAlignment="1">
      <alignment vertical="center" wrapText="1"/>
    </xf>
    <xf numFmtId="0" fontId="13" fillId="8" borderId="0" xfId="19" applyFont="1" applyFill="1" applyAlignment="1">
      <alignment vertical="center"/>
    </xf>
    <xf numFmtId="1" fontId="5" fillId="8" borderId="3" xfId="84" applyNumberFormat="1" applyFont="1" applyFill="1" applyBorder="1" applyAlignment="1">
      <alignment horizontal="center" vertical="center" wrapText="1"/>
    </xf>
    <xf numFmtId="0" fontId="13" fillId="8" borderId="3" xfId="19" applyFont="1" applyFill="1" applyBorder="1" applyAlignment="1">
      <alignment vertical="center" wrapText="1"/>
    </xf>
    <xf numFmtId="213" fontId="5" fillId="7" borderId="3" xfId="19" applyNumberFormat="1" applyFont="1" applyFill="1" applyBorder="1" applyAlignment="1">
      <alignment horizontal="left" vertical="center" wrapText="1"/>
    </xf>
    <xf numFmtId="1" fontId="5" fillId="7" borderId="3" xfId="84" applyNumberFormat="1" applyFont="1" applyFill="1" applyBorder="1" applyAlignment="1">
      <alignment horizontal="left" vertical="center" wrapText="1"/>
    </xf>
    <xf numFmtId="2" fontId="5" fillId="7" borderId="3" xfId="84" applyNumberFormat="1" applyFont="1" applyFill="1" applyBorder="1" applyAlignment="1">
      <alignment horizontal="center" vertical="center" wrapText="1"/>
    </xf>
    <xf numFmtId="1" fontId="7" fillId="7" borderId="3" xfId="84" applyNumberFormat="1" applyFont="1" applyFill="1" applyBorder="1" applyAlignment="1">
      <alignment horizontal="left" vertical="center" wrapText="1"/>
    </xf>
    <xf numFmtId="2" fontId="7" fillId="7" borderId="3" xfId="88" applyNumberFormat="1" applyFont="1" applyFill="1" applyBorder="1" applyAlignment="1">
      <alignment horizontal="center" vertical="center" wrapText="1"/>
    </xf>
    <xf numFmtId="0" fontId="31" fillId="7" borderId="3" xfId="19" applyFont="1" applyFill="1" applyBorder="1" applyAlignment="1">
      <alignment horizontal="center" vertical="center"/>
    </xf>
    <xf numFmtId="0" fontId="31" fillId="7" borderId="3" xfId="19" applyFont="1" applyFill="1" applyBorder="1" applyAlignment="1">
      <alignment horizontal="left" vertical="center" wrapText="1"/>
    </xf>
    <xf numFmtId="216" fontId="31" fillId="7" borderId="3" xfId="19" applyNumberFormat="1" applyFont="1" applyFill="1" applyBorder="1" applyAlignment="1">
      <alignment horizontal="right" vertical="center"/>
    </xf>
    <xf numFmtId="0" fontId="31" fillId="7" borderId="3" xfId="19" applyFont="1" applyFill="1" applyBorder="1" applyAlignment="1">
      <alignment vertical="center"/>
    </xf>
    <xf numFmtId="0" fontId="31" fillId="7" borderId="0" xfId="19" applyFont="1" applyFill="1" applyAlignment="1">
      <alignment vertical="center"/>
    </xf>
    <xf numFmtId="0" fontId="5" fillId="7" borderId="0" xfId="19" applyFont="1" applyFill="1" applyAlignment="1">
      <alignment horizontal="left" vertical="center" wrapText="1"/>
    </xf>
    <xf numFmtId="0" fontId="5" fillId="7" borderId="0" xfId="19" applyFont="1" applyFill="1" applyAlignment="1">
      <alignment horizontal="right" vertical="center"/>
    </xf>
    <xf numFmtId="2" fontId="5" fillId="7" borderId="0" xfId="19" applyNumberFormat="1" applyFont="1" applyFill="1" applyBorder="1" applyAlignment="1">
      <alignment horizontal="right" vertical="center"/>
    </xf>
    <xf numFmtId="0" fontId="5" fillId="7" borderId="0" xfId="19" applyFont="1" applyFill="1" applyBorder="1" applyAlignment="1">
      <alignment horizontal="right" vertical="center"/>
    </xf>
    <xf numFmtId="0" fontId="7" fillId="7" borderId="0" xfId="0" applyFont="1" applyFill="1" applyBorder="1" applyAlignment="1">
      <alignment horizontal="left" vertical="center"/>
    </xf>
    <xf numFmtId="0" fontId="7" fillId="7" borderId="3" xfId="0" applyFont="1" applyFill="1" applyBorder="1" applyAlignment="1">
      <alignment horizontal="center" vertical="center" wrapText="1"/>
    </xf>
    <xf numFmtId="49" fontId="7" fillId="8" borderId="3" xfId="19" applyNumberFormat="1" applyFont="1" applyFill="1" applyBorder="1" applyAlignment="1">
      <alignment horizontal="center" vertical="center"/>
    </xf>
    <xf numFmtId="49" fontId="7" fillId="8" borderId="3" xfId="19" applyNumberFormat="1" applyFont="1" applyFill="1" applyBorder="1" applyAlignment="1">
      <alignment vertical="center"/>
    </xf>
    <xf numFmtId="0" fontId="7" fillId="8" borderId="3" xfId="0" applyFont="1" applyFill="1" applyBorder="1" applyAlignment="1">
      <alignment horizontal="left" vertical="center" wrapText="1"/>
    </xf>
    <xf numFmtId="216" fontId="7" fillId="8" borderId="3" xfId="19" applyNumberFormat="1"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3" xfId="0" applyFont="1" applyFill="1" applyBorder="1" applyAlignment="1">
      <alignment vertical="center" wrapText="1"/>
    </xf>
    <xf numFmtId="0" fontId="7" fillId="8" borderId="3" xfId="19" applyFont="1" applyFill="1" applyBorder="1" applyAlignment="1">
      <alignment vertical="center"/>
    </xf>
    <xf numFmtId="0" fontId="7" fillId="7" borderId="3" xfId="0" applyFont="1" applyFill="1" applyBorder="1" applyAlignment="1">
      <alignment horizontal="left" vertical="center" wrapText="1"/>
    </xf>
    <xf numFmtId="0" fontId="7" fillId="7" borderId="3" xfId="0" applyFont="1" applyFill="1" applyBorder="1" applyAlignment="1">
      <alignment vertical="center" wrapText="1"/>
    </xf>
    <xf numFmtId="0" fontId="7" fillId="7" borderId="3" xfId="0" applyFont="1" applyFill="1" applyBorder="1" applyAlignment="1" applyProtection="1">
      <alignment vertical="center" wrapText="1"/>
      <protection hidden="1"/>
    </xf>
    <xf numFmtId="0" fontId="7" fillId="7" borderId="3" xfId="0" applyFont="1" applyFill="1" applyBorder="1" applyAlignment="1" applyProtection="1">
      <alignment horizontal="left" vertical="center" wrapText="1"/>
      <protection hidden="1"/>
    </xf>
    <xf numFmtId="0" fontId="13" fillId="0" borderId="6" xfId="0" applyFont="1" applyFill="1" applyBorder="1" applyAlignment="1">
      <alignment vertical="center" wrapText="1"/>
    </xf>
    <xf numFmtId="0" fontId="5" fillId="7" borderId="0" xfId="87" applyFont="1" applyFill="1" applyAlignment="1">
      <alignment vertical="center"/>
    </xf>
    <xf numFmtId="0" fontId="13" fillId="7" borderId="6" xfId="0" applyFont="1" applyFill="1" applyBorder="1" applyAlignment="1">
      <alignment vertical="center" wrapText="1"/>
    </xf>
    <xf numFmtId="0" fontId="7" fillId="7" borderId="6" xfId="0" applyFont="1" applyFill="1" applyBorder="1" applyAlignment="1">
      <alignment horizontal="center" vertical="center"/>
    </xf>
    <xf numFmtId="0" fontId="0" fillId="7" borderId="12" xfId="0" applyFill="1" applyBorder="1" applyAlignment="1">
      <alignment vertical="center" wrapText="1"/>
    </xf>
    <xf numFmtId="0" fontId="5" fillId="7" borderId="12" xfId="87" applyFont="1" applyFill="1" applyBorder="1" applyAlignment="1">
      <alignment horizontal="center" vertical="center" wrapText="1"/>
    </xf>
    <xf numFmtId="213" fontId="19" fillId="7" borderId="3" xfId="0" applyNumberFormat="1" applyFont="1" applyFill="1" applyBorder="1" applyAlignment="1">
      <alignment horizontal="center" vertical="center" wrapText="1"/>
    </xf>
    <xf numFmtId="0" fontId="19" fillId="7" borderId="0" xfId="87" applyFont="1" applyFill="1" applyAlignment="1">
      <alignment vertical="center"/>
    </xf>
    <xf numFmtId="43" fontId="7" fillId="7" borderId="3" xfId="0" applyNumberFormat="1" applyFont="1" applyFill="1" applyBorder="1" applyAlignment="1">
      <alignment horizontal="center" vertical="center" wrapText="1"/>
    </xf>
    <xf numFmtId="43" fontId="5" fillId="7" borderId="3" xfId="0" applyNumberFormat="1" applyFont="1" applyFill="1" applyBorder="1" applyAlignment="1">
      <alignment horizontal="center" vertical="center" wrapText="1"/>
    </xf>
    <xf numFmtId="0" fontId="5" fillId="7" borderId="0" xfId="87" applyFont="1" applyFill="1" applyAlignment="1">
      <alignment vertical="center" wrapText="1"/>
    </xf>
    <xf numFmtId="0" fontId="13" fillId="7" borderId="0" xfId="87" applyFont="1" applyFill="1" applyAlignment="1">
      <alignment vertical="center" wrapText="1"/>
    </xf>
    <xf numFmtId="0" fontId="13" fillId="7" borderId="0" xfId="87" applyFont="1" applyFill="1" applyAlignment="1">
      <alignment vertical="center"/>
    </xf>
    <xf numFmtId="0" fontId="22" fillId="7" borderId="0" xfId="87" applyFont="1" applyFill="1" applyAlignment="1">
      <alignment vertical="center"/>
    </xf>
    <xf numFmtId="0" fontId="17" fillId="7" borderId="0" xfId="87" applyFont="1" applyFill="1" applyAlignment="1">
      <alignment horizontal="left" vertical="center"/>
    </xf>
    <xf numFmtId="0" fontId="5" fillId="7" borderId="0" xfId="87" applyFont="1" applyFill="1" applyAlignment="1">
      <alignment horizontal="center" vertical="center"/>
    </xf>
    <xf numFmtId="216" fontId="7" fillId="7" borderId="0" xfId="19" applyNumberFormat="1" applyFont="1" applyFill="1" applyAlignment="1">
      <alignment vertical="center"/>
    </xf>
    <xf numFmtId="0" fontId="7" fillId="7" borderId="0" xfId="0" applyFont="1" applyFill="1" applyBorder="1" applyAlignment="1">
      <alignment horizontal="center" vertical="center"/>
    </xf>
    <xf numFmtId="0" fontId="18" fillId="7" borderId="0" xfId="19" applyNumberFormat="1" applyFont="1" applyFill="1" applyBorder="1" applyAlignment="1">
      <alignment horizontal="right" vertical="center"/>
    </xf>
    <xf numFmtId="0" fontId="18" fillId="7" borderId="0" xfId="19" applyNumberFormat="1" applyFont="1" applyFill="1" applyBorder="1" applyAlignment="1"/>
    <xf numFmtId="4" fontId="7" fillId="7" borderId="3" xfId="19" applyNumberFormat="1" applyFont="1" applyFill="1" applyBorder="1" applyAlignment="1">
      <alignment horizontal="right" vertical="center" wrapText="1"/>
    </xf>
    <xf numFmtId="4" fontId="7" fillId="7" borderId="3" xfId="19" applyNumberFormat="1" applyFont="1" applyFill="1" applyBorder="1" applyAlignment="1">
      <alignment vertical="center" wrapText="1"/>
    </xf>
    <xf numFmtId="4" fontId="7" fillId="7" borderId="3" xfId="19" applyNumberFormat="1" applyFont="1" applyFill="1" applyBorder="1" applyAlignment="1">
      <alignment horizontal="center" vertical="center" wrapText="1"/>
    </xf>
    <xf numFmtId="4" fontId="5" fillId="7" borderId="3" xfId="19" applyNumberFormat="1" applyFont="1" applyFill="1" applyBorder="1" applyAlignment="1">
      <alignment horizontal="right" vertical="center" wrapText="1"/>
    </xf>
    <xf numFmtId="4" fontId="5" fillId="7" borderId="3" xfId="19" applyNumberFormat="1" applyFont="1" applyFill="1" applyBorder="1" applyAlignment="1">
      <alignment vertical="center" wrapText="1"/>
    </xf>
    <xf numFmtId="4" fontId="5" fillId="7" borderId="3" xfId="19" applyNumberFormat="1" applyFont="1" applyFill="1" applyBorder="1" applyAlignment="1">
      <alignment horizontal="center" vertical="center" wrapText="1"/>
    </xf>
    <xf numFmtId="4" fontId="5" fillId="7" borderId="3" xfId="19" applyNumberFormat="1" applyFont="1" applyFill="1" applyBorder="1" applyAlignment="1">
      <alignment horizontal="right" vertical="center"/>
    </xf>
    <xf numFmtId="4" fontId="5" fillId="7" borderId="3" xfId="19" applyNumberFormat="1" applyFont="1" applyFill="1" applyBorder="1" applyAlignment="1">
      <alignment vertical="center"/>
    </xf>
    <xf numFmtId="4" fontId="5" fillId="7" borderId="3" xfId="19" applyNumberFormat="1" applyFont="1" applyFill="1" applyBorder="1" applyAlignment="1">
      <alignment horizontal="center" vertical="center"/>
    </xf>
    <xf numFmtId="4" fontId="5" fillId="7" borderId="3" xfId="10" applyNumberFormat="1" applyFont="1" applyFill="1" applyBorder="1" applyAlignment="1">
      <alignment horizontal="right" vertical="center" wrapText="1"/>
    </xf>
    <xf numFmtId="4" fontId="5" fillId="7" borderId="3" xfId="88" applyNumberFormat="1" applyFont="1" applyFill="1" applyBorder="1" applyAlignment="1">
      <alignment horizontal="right" vertical="center" wrapText="1"/>
    </xf>
    <xf numFmtId="4" fontId="13" fillId="7" borderId="3" xfId="19" applyNumberFormat="1" applyFont="1" applyFill="1" applyBorder="1" applyAlignment="1">
      <alignment vertical="center" wrapText="1"/>
    </xf>
    <xf numFmtId="0" fontId="5" fillId="7" borderId="3" xfId="19" applyFont="1" applyFill="1" applyBorder="1" applyAlignment="1">
      <alignment horizontal="left" wrapText="1"/>
    </xf>
    <xf numFmtId="4" fontId="7" fillId="7" borderId="3" xfId="19" applyNumberFormat="1" applyFont="1" applyFill="1" applyBorder="1" applyAlignment="1">
      <alignment horizontal="right" vertical="center"/>
    </xf>
    <xf numFmtId="4" fontId="7" fillId="7" borderId="3" xfId="19" applyNumberFormat="1" applyFont="1" applyFill="1" applyBorder="1" applyAlignment="1">
      <alignment vertical="center"/>
    </xf>
    <xf numFmtId="4" fontId="7" fillId="7" borderId="3" xfId="19" applyNumberFormat="1" applyFont="1" applyFill="1" applyBorder="1" applyAlignment="1">
      <alignment horizontal="center" vertical="center"/>
    </xf>
    <xf numFmtId="0" fontId="7" fillId="7" borderId="3" xfId="19" applyFont="1" applyFill="1" applyBorder="1" applyAlignment="1">
      <alignment horizontal="left" vertical="center"/>
    </xf>
    <xf numFmtId="4" fontId="31" fillId="7" borderId="3" xfId="19" applyNumberFormat="1" applyFont="1" applyFill="1" applyBorder="1" applyAlignment="1">
      <alignment horizontal="right" vertical="center"/>
    </xf>
    <xf numFmtId="4" fontId="31" fillId="7" borderId="3" xfId="19" applyNumberFormat="1" applyFont="1" applyFill="1" applyBorder="1" applyAlignment="1">
      <alignment vertical="center"/>
    </xf>
    <xf numFmtId="4" fontId="31" fillId="7" borderId="3" xfId="19" applyNumberFormat="1" applyFont="1" applyFill="1" applyBorder="1" applyAlignment="1">
      <alignment horizontal="center" vertical="center"/>
    </xf>
    <xf numFmtId="0" fontId="31" fillId="7" borderId="3" xfId="10" applyFont="1" applyFill="1" applyBorder="1" applyAlignment="1">
      <alignment horizontal="left" vertical="center" wrapText="1"/>
    </xf>
    <xf numFmtId="0" fontId="5" fillId="7" borderId="3" xfId="19" applyFont="1" applyFill="1" applyBorder="1" applyAlignment="1">
      <alignment horizontal="left" vertical="center"/>
    </xf>
    <xf numFmtId="4" fontId="5" fillId="7" borderId="3" xfId="88" applyNumberFormat="1" applyFont="1" applyFill="1" applyBorder="1" applyAlignment="1">
      <alignment horizontal="center" vertical="center" wrapText="1"/>
    </xf>
    <xf numFmtId="4" fontId="5" fillId="7" borderId="3" xfId="88" applyNumberFormat="1" applyFont="1" applyFill="1" applyBorder="1" applyAlignment="1">
      <alignment vertical="center" wrapText="1"/>
    </xf>
    <xf numFmtId="4" fontId="5" fillId="7" borderId="3" xfId="84" applyNumberFormat="1" applyFont="1" applyFill="1" applyBorder="1" applyAlignment="1">
      <alignment horizontal="right" vertical="center" wrapText="1"/>
    </xf>
    <xf numFmtId="0" fontId="5" fillId="7" borderId="0" xfId="19" applyFont="1" applyFill="1" applyAlignment="1">
      <alignment horizontal="left" vertical="center"/>
    </xf>
    <xf numFmtId="2" fontId="5" fillId="7" borderId="0" xfId="19" applyNumberFormat="1" applyFont="1" applyFill="1" applyAlignment="1">
      <alignment vertical="center"/>
    </xf>
    <xf numFmtId="0" fontId="7" fillId="7" borderId="3" xfId="19" applyFont="1" applyFill="1" applyBorder="1" applyAlignment="1">
      <alignment horizontal="center" vertical="center" wrapText="1"/>
    </xf>
    <xf numFmtId="0" fontId="44" fillId="0" borderId="0" xfId="0" applyFont="1" applyFill="1" applyBorder="1" applyAlignment="1">
      <alignment vertical="center" wrapText="1"/>
    </xf>
    <xf numFmtId="0" fontId="18"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justify" vertical="center" wrapText="1"/>
      <protection locked="0"/>
    </xf>
    <xf numFmtId="0" fontId="12"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vertical="center"/>
      <protection locked="0"/>
    </xf>
    <xf numFmtId="0" fontId="15" fillId="0" borderId="0" xfId="0" applyFont="1" applyAlignment="1"/>
    <xf numFmtId="0" fontId="45" fillId="0" borderId="0" xfId="0"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6" fillId="0" borderId="0" xfId="0" applyFont="1" applyFill="1" applyBorder="1" applyAlignment="1" applyProtection="1">
      <alignment vertical="center"/>
      <protection locked="0"/>
    </xf>
    <xf numFmtId="0" fontId="46" fillId="0" borderId="0" xfId="0" applyFont="1" applyFill="1" applyAlignment="1">
      <alignment wrapText="1"/>
    </xf>
    <xf numFmtId="0" fontId="13" fillId="0" borderId="6" xfId="0" applyFont="1" applyFill="1" applyBorder="1" applyAlignment="1">
      <alignment horizontal="center" vertical="center" wrapText="1"/>
    </xf>
    <xf numFmtId="0" fontId="46" fillId="0" borderId="0" xfId="0" applyFont="1" applyFill="1" applyAlignment="1"/>
    <xf numFmtId="213" fontId="17" fillId="0" borderId="3" xfId="0" applyNumberFormat="1" applyFont="1" applyFill="1" applyBorder="1" applyAlignment="1">
      <alignment horizontal="center" vertical="center" wrapText="1"/>
    </xf>
    <xf numFmtId="0" fontId="17" fillId="0" borderId="0" xfId="0" applyFont="1" applyFill="1" applyBorder="1" applyAlignment="1">
      <alignment horizontal="justify" vertical="center" wrapText="1"/>
    </xf>
    <xf numFmtId="0" fontId="26" fillId="0" borderId="3" xfId="0" applyFont="1" applyFill="1" applyBorder="1" applyAlignment="1">
      <alignment horizontal="center" vertical="center" wrapText="1"/>
    </xf>
    <xf numFmtId="2" fontId="26"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213" fontId="19" fillId="0" borderId="3" xfId="0" applyNumberFormat="1" applyFont="1" applyFill="1" applyBorder="1" applyAlignment="1">
      <alignment horizontal="center" vertical="center" wrapText="1"/>
    </xf>
    <xf numFmtId="0" fontId="26" fillId="0" borderId="3"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49" fillId="0" borderId="3" xfId="0" applyFont="1" applyFill="1" applyBorder="1" applyAlignment="1">
      <alignment horizontal="left" vertical="center" wrapText="1"/>
    </xf>
    <xf numFmtId="0" fontId="49" fillId="0" borderId="3" xfId="0" applyFont="1" applyFill="1" applyBorder="1" applyAlignment="1">
      <alignment horizontal="center" vertical="center" wrapText="1"/>
    </xf>
    <xf numFmtId="1" fontId="26" fillId="0" borderId="3" xfId="0" applyNumberFormat="1" applyFont="1" applyFill="1" applyBorder="1" applyAlignment="1">
      <alignment horizontal="justify" vertical="center" wrapText="1"/>
    </xf>
    <xf numFmtId="0" fontId="5" fillId="0" borderId="0" xfId="0" applyFont="1" applyFill="1" applyBorder="1" applyAlignment="1" applyProtection="1">
      <alignment horizontal="justify" vertical="center" wrapText="1"/>
      <protection locked="0"/>
    </xf>
    <xf numFmtId="0" fontId="27" fillId="0" borderId="0" xfId="0" applyFont="1" applyAlignment="1"/>
    <xf numFmtId="0" fontId="46" fillId="0" borderId="0" xfId="0" applyFont="1" applyFill="1" applyBorder="1" applyAlignment="1">
      <alignment vertical="center" wrapText="1"/>
    </xf>
    <xf numFmtId="39" fontId="50" fillId="0" borderId="3" xfId="0" applyNumberFormat="1" applyFont="1" applyFill="1" applyBorder="1" applyAlignment="1">
      <alignment vertical="center" wrapText="1"/>
    </xf>
    <xf numFmtId="39" fontId="19" fillId="0" borderId="3" xfId="0" applyNumberFormat="1" applyFont="1" applyFill="1" applyBorder="1" applyAlignment="1">
      <alignment vertical="center" wrapText="1"/>
    </xf>
    <xf numFmtId="39" fontId="19" fillId="0" borderId="3" xfId="0" applyNumberFormat="1" applyFont="1" applyFill="1" applyBorder="1" applyAlignment="1">
      <alignment horizontal="right" vertical="center" wrapText="1"/>
    </xf>
    <xf numFmtId="39" fontId="49" fillId="0" borderId="3" xfId="0" applyNumberFormat="1" applyFont="1" applyFill="1" applyBorder="1" applyAlignment="1">
      <alignment vertical="center" wrapText="1"/>
    </xf>
    <xf numFmtId="39" fontId="49" fillId="0" borderId="3" xfId="0" applyNumberFormat="1" applyFont="1" applyFill="1" applyBorder="1" applyAlignment="1">
      <alignment horizontal="right" vertical="center" wrapText="1"/>
    </xf>
    <xf numFmtId="39" fontId="19" fillId="0" borderId="3" xfId="0" applyNumberFormat="1" applyFont="1" applyFill="1" applyBorder="1" applyAlignment="1">
      <alignment vertical="center"/>
    </xf>
    <xf numFmtId="39" fontId="49" fillId="0" borderId="3" xfId="0" applyNumberFormat="1" applyFont="1" applyFill="1" applyBorder="1" applyAlignment="1">
      <alignment vertical="center"/>
    </xf>
    <xf numFmtId="39" fontId="26" fillId="0" borderId="3" xfId="0" applyNumberFormat="1" applyFont="1" applyFill="1" applyBorder="1" applyAlignment="1">
      <alignment vertical="center" wrapText="1"/>
    </xf>
    <xf numFmtId="0" fontId="47" fillId="0" borderId="3" xfId="0"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49" fontId="17" fillId="0" borderId="3" xfId="87" applyNumberFormat="1" applyFont="1" applyFill="1" applyBorder="1" applyAlignment="1">
      <alignment horizontal="center" vertical="center" wrapText="1"/>
    </xf>
    <xf numFmtId="213" fontId="17" fillId="0" borderId="3" xfId="87" applyNumberFormat="1" applyFont="1" applyFill="1" applyBorder="1" applyAlignment="1">
      <alignment horizontal="center" vertical="center"/>
    </xf>
    <xf numFmtId="213" fontId="47" fillId="0" borderId="3" xfId="0" applyNumberFormat="1" applyFont="1" applyFill="1" applyBorder="1" applyAlignment="1">
      <alignment horizontal="center" vertical="center" wrapText="1"/>
    </xf>
    <xf numFmtId="213" fontId="47" fillId="0" borderId="3" xfId="0" applyNumberFormat="1" applyFont="1" applyFill="1" applyBorder="1" applyAlignment="1">
      <alignment horizontal="left" vertical="center" wrapText="1"/>
    </xf>
    <xf numFmtId="39" fontId="47" fillId="0" borderId="3" xfId="0" applyNumberFormat="1" applyFont="1" applyFill="1" applyBorder="1" applyAlignment="1">
      <alignment horizontal="right" vertical="center" wrapText="1"/>
    </xf>
    <xf numFmtId="39" fontId="17" fillId="0" borderId="3" xfId="0" applyNumberFormat="1" applyFont="1" applyFill="1" applyBorder="1" applyAlignment="1">
      <alignment horizontal="right" vertical="center" wrapText="1"/>
    </xf>
    <xf numFmtId="0" fontId="17" fillId="0" borderId="3"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48" fillId="0" borderId="3" xfId="0" applyFont="1" applyFill="1" applyBorder="1" applyAlignment="1">
      <alignment horizontal="center" vertical="center" wrapText="1"/>
    </xf>
    <xf numFmtId="0" fontId="48" fillId="0" borderId="3" xfId="0" applyFont="1" applyFill="1" applyBorder="1" applyAlignment="1">
      <alignment horizontal="left" vertical="center" wrapText="1"/>
    </xf>
    <xf numFmtId="39" fontId="48" fillId="0" borderId="3" xfId="0" applyNumberFormat="1" applyFont="1" applyFill="1" applyBorder="1" applyAlignment="1">
      <alignment horizontal="right" vertical="center" wrapText="1"/>
    </xf>
    <xf numFmtId="2" fontId="17" fillId="0" borderId="3"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1" fillId="0" borderId="13" xfId="0" applyFont="1" applyFill="1" applyBorder="1"/>
    <xf numFmtId="0" fontId="16" fillId="0" borderId="13" xfId="0" applyFont="1" applyFill="1" applyBorder="1"/>
    <xf numFmtId="0" fontId="51" fillId="0" borderId="3" xfId="0" applyFont="1" applyFill="1" applyBorder="1" applyAlignment="1">
      <alignment horizontal="center" vertical="center" wrapText="1"/>
    </xf>
    <xf numFmtId="0" fontId="51" fillId="0" borderId="3" xfId="0" applyFont="1" applyFill="1" applyBorder="1" applyAlignment="1">
      <alignment horizontal="left" vertical="center" wrapText="1"/>
    </xf>
    <xf numFmtId="39" fontId="51" fillId="0" borderId="3" xfId="0" applyNumberFormat="1" applyFont="1" applyFill="1" applyBorder="1" applyAlignment="1">
      <alignment horizontal="right" vertical="center" wrapText="1"/>
    </xf>
    <xf numFmtId="43" fontId="31" fillId="0" borderId="5" xfId="0" applyNumberFormat="1" applyFont="1" applyFill="1" applyBorder="1" applyAlignment="1">
      <alignment horizontal="center" vertical="center" wrapText="1"/>
    </xf>
    <xf numFmtId="0" fontId="36" fillId="0" borderId="0" xfId="0" applyFont="1" applyFill="1"/>
    <xf numFmtId="0" fontId="50" fillId="0" borderId="3" xfId="0" applyFont="1" applyFill="1" applyBorder="1" applyAlignment="1">
      <alignment horizontal="center" vertical="center" wrapText="1"/>
    </xf>
    <xf numFmtId="0" fontId="47" fillId="7" borderId="3" xfId="0" applyFont="1" applyFill="1" applyBorder="1" applyAlignment="1">
      <alignment horizontal="center" vertical="center" wrapText="1"/>
    </xf>
    <xf numFmtId="213" fontId="17" fillId="7" borderId="3" xfId="0" applyNumberFormat="1" applyFont="1" applyFill="1" applyBorder="1" applyAlignment="1">
      <alignment horizontal="center" vertical="center" wrapText="1"/>
    </xf>
    <xf numFmtId="0" fontId="47" fillId="7" borderId="3" xfId="87" applyFont="1" applyFill="1" applyBorder="1" applyAlignment="1">
      <alignment horizontal="left" vertical="center" wrapText="1"/>
    </xf>
    <xf numFmtId="0" fontId="47" fillId="7" borderId="3" xfId="87" applyFont="1" applyFill="1" applyBorder="1" applyAlignment="1">
      <alignment horizontal="center" vertical="center" wrapText="1"/>
    </xf>
    <xf numFmtId="2" fontId="47" fillId="7" borderId="3" xfId="0" applyNumberFormat="1" applyFont="1" applyFill="1" applyBorder="1" applyAlignment="1">
      <alignment horizontal="right" vertical="center" wrapText="1"/>
    </xf>
    <xf numFmtId="0" fontId="17" fillId="7" borderId="3" xfId="87" applyFont="1" applyFill="1" applyBorder="1" applyAlignment="1">
      <alignment horizontal="left" vertical="center" wrapText="1"/>
    </xf>
    <xf numFmtId="0" fontId="17" fillId="7" borderId="3" xfId="87" applyFont="1" applyFill="1" applyBorder="1" applyAlignment="1">
      <alignment horizontal="center" vertical="center" wrapText="1"/>
    </xf>
    <xf numFmtId="2" fontId="17" fillId="7" borderId="3" xfId="0" applyNumberFormat="1" applyFont="1" applyFill="1" applyBorder="1" applyAlignment="1">
      <alignment horizontal="right" vertical="center" wrapText="1"/>
    </xf>
    <xf numFmtId="0" fontId="48" fillId="7" borderId="3" xfId="87" applyFont="1" applyFill="1" applyBorder="1" applyAlignment="1">
      <alignment horizontal="left" vertical="center" wrapText="1"/>
    </xf>
    <xf numFmtId="0" fontId="48" fillId="7" borderId="3" xfId="87" applyFont="1" applyFill="1" applyBorder="1" applyAlignment="1">
      <alignment horizontal="center" vertical="center" wrapText="1"/>
    </xf>
    <xf numFmtId="0" fontId="26" fillId="7" borderId="3" xfId="0" applyFont="1" applyFill="1" applyBorder="1" applyAlignment="1">
      <alignment horizontal="center" vertical="center" wrapText="1"/>
    </xf>
    <xf numFmtId="2" fontId="47" fillId="0" borderId="3" xfId="0" applyNumberFormat="1" applyFont="1" applyFill="1" applyBorder="1" applyAlignment="1">
      <alignment horizontal="center" vertical="center" wrapText="1"/>
    </xf>
    <xf numFmtId="2" fontId="47" fillId="0" borderId="3" xfId="0" applyNumberFormat="1" applyFont="1" applyFill="1" applyBorder="1" applyAlignment="1">
      <alignment horizontal="left" vertical="center" wrapText="1"/>
    </xf>
    <xf numFmtId="2" fontId="17" fillId="0" borderId="3" xfId="0" applyNumberFormat="1" applyFont="1" applyFill="1" applyBorder="1" applyAlignment="1">
      <alignment horizontal="left" vertical="center" wrapText="1"/>
    </xf>
    <xf numFmtId="2" fontId="48" fillId="0" borderId="3" xfId="0" applyNumberFormat="1" applyFont="1" applyFill="1" applyBorder="1" applyAlignment="1">
      <alignment horizontal="left" vertical="center" wrapText="1"/>
    </xf>
    <xf numFmtId="2" fontId="48" fillId="0" borderId="3" xfId="0" applyNumberFormat="1" applyFont="1" applyFill="1" applyBorder="1" applyAlignment="1">
      <alignment horizontal="center" vertical="center" wrapText="1"/>
    </xf>
    <xf numFmtId="2" fontId="17" fillId="0" borderId="3" xfId="0" applyNumberFormat="1" applyFont="1" applyFill="1" applyBorder="1" applyAlignment="1">
      <alignment horizontal="center" vertical="center"/>
    </xf>
    <xf numFmtId="213" fontId="17" fillId="0" borderId="3" xfId="87" applyNumberFormat="1" applyFont="1" applyFill="1" applyBorder="1" applyAlignment="1">
      <alignment horizontal="center" vertical="center" wrapText="1"/>
    </xf>
    <xf numFmtId="0" fontId="47" fillId="7" borderId="3" xfId="87" applyFont="1" applyFill="1" applyBorder="1" applyAlignment="1">
      <alignment horizontal="center" vertical="center" wrapText="1"/>
    </xf>
    <xf numFmtId="0" fontId="26" fillId="0" borderId="3" xfId="87" applyFont="1" applyFill="1" applyBorder="1" applyAlignment="1" applyProtection="1">
      <alignment horizontal="center" vertical="center" wrapText="1"/>
      <protection hidden="1"/>
    </xf>
    <xf numFmtId="2" fontId="26" fillId="0" borderId="3" xfId="87" applyNumberFormat="1" applyFont="1" applyFill="1" applyBorder="1" applyAlignment="1" applyProtection="1">
      <alignment horizontal="center" vertical="center" wrapText="1"/>
      <protection hidden="1"/>
    </xf>
    <xf numFmtId="39" fontId="26" fillId="0" borderId="3" xfId="0" applyNumberFormat="1" applyFont="1" applyFill="1" applyBorder="1" applyAlignment="1">
      <alignment vertical="center"/>
    </xf>
    <xf numFmtId="43" fontId="26" fillId="0" borderId="5" xfId="0" applyNumberFormat="1" applyFont="1" applyFill="1" applyBorder="1" applyAlignment="1">
      <alignment vertical="center"/>
    </xf>
    <xf numFmtId="0" fontId="26" fillId="0" borderId="0" xfId="0" applyFont="1" applyFill="1" applyBorder="1" applyAlignment="1">
      <alignment horizontal="justify" vertical="center" wrapText="1"/>
    </xf>
    <xf numFmtId="43" fontId="26" fillId="0" borderId="5" xfId="0" applyNumberFormat="1" applyFont="1" applyFill="1" applyBorder="1" applyAlignment="1">
      <alignment vertical="center" wrapText="1"/>
    </xf>
    <xf numFmtId="43" fontId="47" fillId="7" borderId="3" xfId="0" applyNumberFormat="1" applyFont="1" applyFill="1" applyBorder="1" applyAlignment="1">
      <alignment horizontal="center" vertical="center" wrapText="1"/>
    </xf>
    <xf numFmtId="0" fontId="47" fillId="7" borderId="0" xfId="87" applyFont="1" applyFill="1" applyAlignment="1">
      <alignment vertical="center" wrapText="1"/>
    </xf>
    <xf numFmtId="43" fontId="7" fillId="0" borderId="7" xfId="0" applyNumberFormat="1" applyFont="1" applyFill="1" applyBorder="1" applyAlignment="1">
      <alignment horizontal="center" vertical="center" wrapText="1"/>
    </xf>
    <xf numFmtId="0" fontId="10" fillId="0" borderId="13" xfId="0" applyFont="1" applyFill="1" applyBorder="1"/>
    <xf numFmtId="0" fontId="26" fillId="0" borderId="3" xfId="87" applyFont="1" applyFill="1" applyBorder="1" applyAlignment="1">
      <alignment horizontal="center" vertical="center" wrapText="1"/>
    </xf>
    <xf numFmtId="0" fontId="26" fillId="0" borderId="3" xfId="87" applyFont="1" applyFill="1" applyBorder="1" applyAlignment="1">
      <alignment horizontal="center" vertical="center"/>
    </xf>
    <xf numFmtId="0" fontId="13" fillId="0" borderId="6" xfId="0" applyFont="1" applyFill="1" applyBorder="1" applyAlignment="1">
      <alignment horizontal="center" vertical="center" wrapText="1"/>
    </xf>
    <xf numFmtId="0" fontId="22" fillId="0" borderId="14"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6" fillId="0" borderId="15"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5" fillId="0" borderId="0" xfId="0" applyFont="1" applyFill="1" applyBorder="1" applyAlignment="1" applyProtection="1">
      <alignment horizontal="center" vertical="center"/>
      <protection locked="0"/>
    </xf>
    <xf numFmtId="0" fontId="46" fillId="0" borderId="0" xfId="0" applyFont="1" applyFill="1" applyAlignment="1">
      <alignment horizontal="center" wrapText="1"/>
    </xf>
    <xf numFmtId="0" fontId="7" fillId="0" borderId="0" xfId="0" applyFont="1" applyFill="1" applyBorder="1" applyAlignment="1" applyProtection="1">
      <alignment horizontal="center" vertical="center"/>
      <protection locked="0"/>
    </xf>
    <xf numFmtId="2" fontId="19"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2" fontId="26" fillId="0" borderId="3" xfId="0" applyNumberFormat="1" applyFont="1" applyFill="1" applyBorder="1" applyAlignment="1">
      <alignment horizontal="center" vertical="center" wrapText="1"/>
    </xf>
    <xf numFmtId="0" fontId="46" fillId="0" borderId="0" xfId="0" applyFont="1" applyFill="1" applyAlignment="1">
      <alignment horizontal="center"/>
    </xf>
    <xf numFmtId="0" fontId="6" fillId="0" borderId="0" xfId="0" applyFont="1" applyFill="1" applyBorder="1" applyAlignment="1" applyProtection="1">
      <alignment horizontal="center" vertical="center"/>
      <protection locked="0"/>
    </xf>
    <xf numFmtId="0" fontId="44"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14" xfId="87" applyFont="1" applyFill="1" applyBorder="1" applyAlignment="1">
      <alignment horizontal="left" vertical="center" wrapText="1"/>
    </xf>
    <xf numFmtId="0" fontId="13" fillId="7" borderId="0" xfId="87" applyFont="1" applyFill="1" applyBorder="1" applyAlignment="1">
      <alignment horizontal="left" vertical="center" wrapText="1"/>
    </xf>
    <xf numFmtId="0" fontId="47" fillId="7" borderId="3" xfId="87" applyFont="1" applyFill="1" applyBorder="1" applyAlignment="1">
      <alignment horizontal="center" vertical="center" wrapText="1"/>
    </xf>
    <xf numFmtId="2" fontId="47" fillId="7" borderId="3" xfId="0" applyNumberFormat="1" applyFont="1" applyFill="1" applyBorder="1" applyAlignment="1">
      <alignment horizontal="center" vertical="center" wrapText="1"/>
    </xf>
    <xf numFmtId="0" fontId="17" fillId="7" borderId="3" xfId="0" applyFont="1" applyFill="1" applyBorder="1" applyAlignment="1">
      <alignment horizontal="center" vertical="center" wrapText="1"/>
    </xf>
    <xf numFmtId="0" fontId="47" fillId="7" borderId="3" xfId="87" applyFont="1" applyFill="1" applyBorder="1" applyAlignment="1">
      <alignment horizontal="center" vertical="center"/>
    </xf>
    <xf numFmtId="0" fontId="47" fillId="7" borderId="15" xfId="87" applyFont="1" applyFill="1" applyBorder="1" applyAlignment="1">
      <alignment horizontal="center" vertical="center" wrapText="1"/>
    </xf>
    <xf numFmtId="0" fontId="47" fillId="7" borderId="2" xfId="87" applyFont="1" applyFill="1" applyBorder="1" applyAlignment="1">
      <alignment horizontal="center" vertical="center" wrapText="1"/>
    </xf>
    <xf numFmtId="0" fontId="47" fillId="7" borderId="12" xfId="87" applyFont="1" applyFill="1" applyBorder="1" applyAlignment="1">
      <alignment horizontal="center" vertical="center" wrapText="1"/>
    </xf>
    <xf numFmtId="2" fontId="26" fillId="0" borderId="3" xfId="87" applyNumberFormat="1" applyFont="1" applyFill="1" applyBorder="1" applyAlignment="1">
      <alignment horizontal="center" vertical="center" wrapText="1"/>
    </xf>
    <xf numFmtId="2" fontId="26" fillId="0" borderId="3" xfId="87" applyNumberFormat="1" applyFont="1" applyFill="1" applyBorder="1" applyAlignment="1">
      <alignment horizontal="center" vertical="center"/>
    </xf>
    <xf numFmtId="2" fontId="26" fillId="0" borderId="15" xfId="0" applyNumberFormat="1" applyFont="1" applyFill="1" applyBorder="1" applyAlignment="1">
      <alignment horizontal="center" vertical="center" wrapText="1"/>
    </xf>
    <xf numFmtId="2" fontId="26" fillId="0" borderId="2" xfId="0" applyNumberFormat="1" applyFont="1" applyFill="1" applyBorder="1" applyAlignment="1">
      <alignment horizontal="center" vertical="center" wrapText="1"/>
    </xf>
    <xf numFmtId="2" fontId="26" fillId="0" borderId="12" xfId="0" applyNumberFormat="1"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7" fillId="0" borderId="0" xfId="0" applyFont="1" applyAlignment="1">
      <alignment horizontal="center" vertical="center" wrapText="1"/>
    </xf>
    <xf numFmtId="0" fontId="18" fillId="0" borderId="15" xfId="0" applyFont="1" applyFill="1" applyBorder="1" applyAlignment="1">
      <alignment horizontal="center" vertical="center" wrapText="1"/>
    </xf>
    <xf numFmtId="0" fontId="18" fillId="0" borderId="12" xfId="0" applyFont="1" applyFill="1" applyBorder="1" applyAlignment="1">
      <alignment horizontal="center" vertical="center" wrapText="1"/>
    </xf>
    <xf numFmtId="49" fontId="18" fillId="0" borderId="8" xfId="0" applyNumberFormat="1" applyFont="1" applyFill="1" applyBorder="1" applyAlignment="1">
      <alignment horizontal="center" vertical="center"/>
    </xf>
    <xf numFmtId="49" fontId="18" fillId="0" borderId="1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33" fillId="0" borderId="3" xfId="0" applyFont="1" applyFill="1" applyBorder="1" applyAlignment="1">
      <alignment horizontal="center"/>
    </xf>
    <xf numFmtId="49" fontId="35" fillId="0" borderId="3" xfId="0" applyNumberFormat="1" applyFont="1" applyFill="1" applyBorder="1" applyAlignment="1">
      <alignment horizontal="center" vertical="center"/>
    </xf>
    <xf numFmtId="0" fontId="35" fillId="0" borderId="3"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Fill="1" applyAlignment="1">
      <alignment horizontal="left"/>
    </xf>
    <xf numFmtId="0" fontId="7" fillId="7" borderId="0" xfId="19" applyFont="1" applyFill="1" applyBorder="1" applyAlignment="1">
      <alignment horizontal="center" vertical="center" wrapText="1"/>
    </xf>
    <xf numFmtId="0" fontId="7" fillId="7" borderId="3" xfId="19" applyFont="1" applyFill="1" applyBorder="1" applyAlignment="1">
      <alignment horizontal="center" vertical="center" wrapText="1"/>
    </xf>
    <xf numFmtId="213" fontId="7" fillId="0" borderId="3" xfId="0" applyNumberFormat="1" applyFont="1" applyBorder="1" applyAlignment="1">
      <alignment horizontal="left" vertical="center" wrapText="1"/>
    </xf>
    <xf numFmtId="213" fontId="5" fillId="0" borderId="3" xfId="0" applyNumberFormat="1" applyFont="1" applyBorder="1" applyAlignment="1">
      <alignment horizontal="left" vertical="center" wrapText="1"/>
    </xf>
    <xf numFmtId="0" fontId="7" fillId="0" borderId="3" xfId="0" applyFont="1" applyBorder="1" applyAlignment="1">
      <alignment horizontal="left" vertical="center" wrapText="1"/>
    </xf>
    <xf numFmtId="0" fontId="5" fillId="0" borderId="3" xfId="0" applyFont="1" applyBorder="1" applyAlignment="1">
      <alignment horizontal="left" vertical="center" wrapText="1"/>
    </xf>
    <xf numFmtId="49" fontId="7" fillId="0" borderId="3" xfId="21" applyNumberFormat="1" applyFont="1" applyFill="1" applyBorder="1" applyAlignment="1">
      <alignment horizontal="center" vertical="center"/>
    </xf>
    <xf numFmtId="0" fontId="7" fillId="0" borderId="3" xfId="21" applyFont="1" applyFill="1" applyBorder="1" applyAlignment="1">
      <alignment horizontal="center" vertical="center" wrapText="1"/>
    </xf>
    <xf numFmtId="0" fontId="7" fillId="0" borderId="0" xfId="0" applyFont="1" applyFill="1" applyBorder="1" applyAlignment="1">
      <alignment horizontal="center" wrapText="1"/>
    </xf>
    <xf numFmtId="0" fontId="10" fillId="0" borderId="3" xfId="0" applyFont="1" applyBorder="1" applyAlignment="1">
      <alignment horizontal="left" vertical="center" wrapText="1"/>
    </xf>
    <xf numFmtId="0" fontId="7" fillId="0" borderId="0" xfId="0" applyFont="1" applyAlignment="1">
      <alignment horizontal="right"/>
    </xf>
    <xf numFmtId="0" fontId="7" fillId="0" borderId="3" xfId="21" applyFont="1" applyFill="1" applyBorder="1" applyAlignment="1">
      <alignment horizontal="center" vertical="center"/>
    </xf>
    <xf numFmtId="2" fontId="7" fillId="0" borderId="0" xfId="0" applyNumberFormat="1" applyFont="1" applyAlignment="1">
      <alignment horizontal="right" vertical="center"/>
    </xf>
    <xf numFmtId="0" fontId="10" fillId="0" borderId="3" xfId="22" applyFont="1" applyFill="1" applyBorder="1" applyAlignment="1">
      <alignment horizontal="center" vertical="center" wrapText="1"/>
    </xf>
    <xf numFmtId="49" fontId="10" fillId="0" borderId="3" xfId="22" applyNumberFormat="1" applyFont="1" applyFill="1" applyBorder="1" applyAlignment="1">
      <alignment horizontal="center" vertical="center"/>
    </xf>
    <xf numFmtId="213" fontId="36" fillId="0" borderId="15" xfId="22" applyNumberFormat="1" applyFont="1" applyBorder="1" applyAlignment="1">
      <alignment horizontal="left" vertical="center" wrapText="1"/>
    </xf>
    <xf numFmtId="213" fontId="36" fillId="0" borderId="2" xfId="22" applyNumberFormat="1" applyFont="1" applyBorder="1" applyAlignment="1">
      <alignment horizontal="left" vertical="center" wrapText="1"/>
    </xf>
    <xf numFmtId="213" fontId="36" fillId="0" borderId="12" xfId="22" applyNumberFormat="1" applyFont="1" applyBorder="1" applyAlignment="1">
      <alignment horizontal="left" vertical="center" wrapText="1"/>
    </xf>
    <xf numFmtId="0" fontId="5"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36" fillId="0" borderId="15" xfId="22" applyFont="1" applyBorder="1" applyAlignment="1">
      <alignment horizontal="left" vertical="center" wrapText="1"/>
    </xf>
    <xf numFmtId="0" fontId="36" fillId="0" borderId="2" xfId="22" applyFont="1" applyBorder="1" applyAlignment="1">
      <alignment horizontal="left" vertical="center" wrapText="1"/>
    </xf>
    <xf numFmtId="0" fontId="36" fillId="0" borderId="12" xfId="22" applyFont="1" applyBorder="1" applyAlignment="1">
      <alignment horizontal="left" vertical="center" wrapText="1"/>
    </xf>
    <xf numFmtId="0" fontId="18" fillId="0" borderId="0" xfId="19" applyFont="1" applyFill="1" applyBorder="1" applyAlignment="1">
      <alignment horizontal="center" vertical="center" wrapText="1"/>
    </xf>
    <xf numFmtId="49" fontId="18" fillId="0" borderId="3" xfId="19" applyNumberFormat="1" applyFont="1" applyFill="1" applyBorder="1" applyAlignment="1">
      <alignment horizontal="center" vertical="center"/>
    </xf>
    <xf numFmtId="0" fontId="18" fillId="0" borderId="3" xfId="19" applyFont="1" applyFill="1" applyBorder="1" applyAlignment="1">
      <alignment horizontal="center" vertical="center" wrapText="1"/>
    </xf>
    <xf numFmtId="0" fontId="12" fillId="0" borderId="3" xfId="19" applyFont="1" applyFill="1" applyBorder="1" applyAlignment="1">
      <alignment horizontal="center"/>
    </xf>
    <xf numFmtId="0" fontId="10" fillId="0" borderId="3" xfId="19" applyFont="1" applyFill="1" applyBorder="1" applyAlignment="1">
      <alignment horizontal="center" vertical="center" wrapText="1"/>
    </xf>
    <xf numFmtId="43" fontId="19" fillId="0" borderId="3" xfId="19" applyNumberFormat="1" applyFont="1" applyFill="1" applyBorder="1" applyAlignment="1" applyProtection="1">
      <alignment horizontal="center" vertical="center" wrapText="1"/>
      <protection locked="0"/>
    </xf>
    <xf numFmtId="43" fontId="7" fillId="0" borderId="0" xfId="19" applyNumberFormat="1" applyFont="1" applyFill="1" applyAlignment="1" applyProtection="1">
      <alignment horizontal="left"/>
      <protection locked="0"/>
    </xf>
    <xf numFmtId="43" fontId="7" fillId="0" borderId="0" xfId="19" applyNumberFormat="1" applyFont="1" applyFill="1" applyAlignment="1" applyProtection="1">
      <alignment horizontal="center"/>
      <protection locked="0"/>
    </xf>
    <xf numFmtId="0" fontId="7" fillId="0" borderId="0" xfId="19" applyFont="1" applyFill="1" applyBorder="1" applyAlignment="1" applyProtection="1">
      <alignment horizontal="center" vertical="center"/>
      <protection locked="0"/>
    </xf>
    <xf numFmtId="0" fontId="13" fillId="0" borderId="6" xfId="19" applyFont="1" applyFill="1" applyBorder="1" applyAlignment="1" applyProtection="1">
      <alignment horizontal="right" vertical="center" wrapText="1"/>
      <protection locked="0"/>
    </xf>
    <xf numFmtId="43" fontId="19" fillId="0" borderId="3" xfId="19" applyNumberFormat="1" applyFont="1" applyFill="1" applyBorder="1" applyAlignment="1" applyProtection="1">
      <alignment horizontal="left" vertical="center"/>
      <protection locked="0"/>
    </xf>
    <xf numFmtId="2" fontId="26" fillId="0" borderId="3" xfId="19" applyNumberFormat="1" applyFont="1" applyFill="1" applyBorder="1" applyAlignment="1" applyProtection="1">
      <alignment horizontal="center" vertical="center" wrapText="1"/>
      <protection locked="0"/>
    </xf>
    <xf numFmtId="0" fontId="19" fillId="0" borderId="3" xfId="19" applyFont="1" applyFill="1" applyBorder="1" applyAlignment="1" applyProtection="1">
      <alignment horizontal="center" vertical="center" wrapText="1"/>
      <protection locked="0"/>
    </xf>
    <xf numFmtId="0" fontId="7" fillId="7" borderId="6" xfId="19" applyFont="1" applyFill="1" applyBorder="1" applyAlignment="1">
      <alignment horizontal="center" vertical="center" wrapText="1"/>
    </xf>
    <xf numFmtId="43" fontId="19" fillId="0" borderId="3" xfId="0" applyNumberFormat="1" applyFont="1" applyFill="1" applyBorder="1" applyAlignment="1" applyProtection="1">
      <alignment horizontal="center" vertical="center" wrapText="1"/>
      <protection hidden="1"/>
    </xf>
    <xf numFmtId="43" fontId="7" fillId="0" borderId="0" xfId="0" applyNumberFormat="1" applyFont="1" applyFill="1" applyAlignment="1" applyProtection="1">
      <alignment horizontal="left"/>
      <protection locked="0"/>
    </xf>
    <xf numFmtId="43" fontId="7" fillId="0" borderId="0" xfId="0" applyNumberFormat="1" applyFont="1" applyFill="1" applyAlignment="1" applyProtection="1">
      <alignment horizontal="center"/>
      <protection locked="0"/>
    </xf>
    <xf numFmtId="0" fontId="13" fillId="0" borderId="6" xfId="0" applyFont="1" applyFill="1" applyBorder="1" applyAlignment="1" applyProtection="1">
      <alignment horizontal="right" vertical="center" wrapText="1"/>
      <protection hidden="1"/>
    </xf>
    <xf numFmtId="43" fontId="19" fillId="0" borderId="3" xfId="0" applyNumberFormat="1" applyFont="1" applyFill="1" applyBorder="1" applyAlignment="1" applyProtection="1">
      <alignment horizontal="left" vertical="center"/>
      <protection hidden="1"/>
    </xf>
    <xf numFmtId="2" fontId="26" fillId="0" borderId="8" xfId="0" applyNumberFormat="1" applyFont="1" applyFill="1" applyBorder="1" applyAlignment="1" applyProtection="1">
      <alignment horizontal="center" vertical="center" wrapText="1"/>
      <protection hidden="1"/>
    </xf>
    <xf numFmtId="2" fontId="26" fillId="0" borderId="16" xfId="0" applyNumberFormat="1" applyFont="1" applyFill="1" applyBorder="1" applyAlignment="1" applyProtection="1">
      <alignment horizontal="center" vertical="center" wrapText="1"/>
      <protection hidden="1"/>
    </xf>
    <xf numFmtId="2" fontId="26" fillId="0" borderId="3" xfId="0" applyNumberFormat="1"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cellXfs>
  <cellStyles count="89">
    <cellStyle name="Comma 2" xfId="1"/>
    <cellStyle name="Comma 3" xfId="2"/>
    <cellStyle name="Currency 2" xfId="3"/>
    <cellStyle name="Header1" xfId="4"/>
    <cellStyle name="Header2" xfId="5"/>
    <cellStyle name="Normal" xfId="0" builtinId="0"/>
    <cellStyle name="Normal 12" xfId="6"/>
    <cellStyle name="Normal 12 2" xfId="7"/>
    <cellStyle name="Normal 13" xfId="8"/>
    <cellStyle name="Normal 13 2" xfId="9"/>
    <cellStyle name="Normal 14" xfId="10"/>
    <cellStyle name="Normal 14 2" xfId="11"/>
    <cellStyle name="Normal 14 3" xfId="12"/>
    <cellStyle name="Normal 15" xfId="13"/>
    <cellStyle name="Normal 15 2" xfId="14"/>
    <cellStyle name="Normal 17" xfId="15"/>
    <cellStyle name="Normal 17 2" xfId="16"/>
    <cellStyle name="Normal 18" xfId="17"/>
    <cellStyle name="Normal 18 2" xfId="18"/>
    <cellStyle name="Normal 2" xfId="19"/>
    <cellStyle name="Normal 2 10" xfId="20"/>
    <cellStyle name="Normal 2 2" xfId="21"/>
    <cellStyle name="Normal 2 2 2" xfId="22"/>
    <cellStyle name="Normal 2 3" xfId="23"/>
    <cellStyle name="Normal 2 3 2" xfId="24"/>
    <cellStyle name="Normal 2 4" xfId="25"/>
    <cellStyle name="Normal 2_thu hoi DM_CX" xfId="26"/>
    <cellStyle name="Normal 21 2" xfId="27"/>
    <cellStyle name="Normal 22 2" xfId="28"/>
    <cellStyle name="Normal 23" xfId="29"/>
    <cellStyle name="Normal 23 2" xfId="30"/>
    <cellStyle name="Normal 24 2" xfId="31"/>
    <cellStyle name="Normal 25" xfId="32"/>
    <cellStyle name="Normal 25 2" xfId="33"/>
    <cellStyle name="Normal 260" xfId="34"/>
    <cellStyle name="Normal 27 2" xfId="35"/>
    <cellStyle name="Normal 3" xfId="36"/>
    <cellStyle name="Normal 3 2" xfId="37"/>
    <cellStyle name="Normal 3 2 2" xfId="38"/>
    <cellStyle name="Normal 3 2_Danh muc THD ban hành" xfId="39"/>
    <cellStyle name="Normal 31" xfId="40"/>
    <cellStyle name="Normal 31 2" xfId="41"/>
    <cellStyle name="Normal 32" xfId="42"/>
    <cellStyle name="Normal 32 2" xfId="43"/>
    <cellStyle name="Normal 38" xfId="44"/>
    <cellStyle name="Normal 38 2" xfId="45"/>
    <cellStyle name="Normal 39" xfId="46"/>
    <cellStyle name="Normal 39 2" xfId="47"/>
    <cellStyle name="Normal 4" xfId="48"/>
    <cellStyle name="Normal 4 2" xfId="49"/>
    <cellStyle name="Normal 4 2 2" xfId="50"/>
    <cellStyle name="Normal 40" xfId="51"/>
    <cellStyle name="Normal 40 2" xfId="52"/>
    <cellStyle name="Normal 41" xfId="53"/>
    <cellStyle name="Normal 41 2" xfId="54"/>
    <cellStyle name="Normal 42" xfId="55"/>
    <cellStyle name="Normal 42 2" xfId="56"/>
    <cellStyle name="Normal 43 2" xfId="57"/>
    <cellStyle name="Normal 44 2" xfId="58"/>
    <cellStyle name="Normal 45" xfId="59"/>
    <cellStyle name="Normal 45 2" xfId="60"/>
    <cellStyle name="Normal 46" xfId="61"/>
    <cellStyle name="Normal 46 2" xfId="62"/>
    <cellStyle name="Normal 47" xfId="63"/>
    <cellStyle name="Normal 47 2" xfId="64"/>
    <cellStyle name="Normal 48" xfId="65"/>
    <cellStyle name="Normal 48 2" xfId="66"/>
    <cellStyle name="Normal 49" xfId="67"/>
    <cellStyle name="Normal 49 2" xfId="68"/>
    <cellStyle name="Normal 5_KHSDD_QH1  gui anh Hung" xfId="69"/>
    <cellStyle name="Normal 50" xfId="70"/>
    <cellStyle name="Normal 50 2" xfId="71"/>
    <cellStyle name="Normal 51 2" xfId="72"/>
    <cellStyle name="Normal 52" xfId="73"/>
    <cellStyle name="Normal 52 2" xfId="74"/>
    <cellStyle name="Normal 6" xfId="75"/>
    <cellStyle name="Normal 6 2" xfId="76"/>
    <cellStyle name="Normal 6 2 2" xfId="77"/>
    <cellStyle name="Normal 7" xfId="78"/>
    <cellStyle name="Normal 7 2" xfId="79"/>
    <cellStyle name="Normal 7_Danh muc THD ban hành" xfId="80"/>
    <cellStyle name="Normal 8" xfId="81"/>
    <cellStyle name="Normal 8 2" xfId="82"/>
    <cellStyle name="Normal 8 2 2" xfId="83"/>
    <cellStyle name="Normal_Bieu mau (CV )" xfId="84"/>
    <cellStyle name="Normal_BIEU-CC1" xfId="85"/>
    <cellStyle name="Normal_BIEU-CC1 2" xfId="86"/>
    <cellStyle name="Normal_bieuDH" xfId="87"/>
    <cellStyle name="Normal_Sheet1 2" xfId="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1195551</xdr:colOff>
      <xdr:row>2</xdr:row>
      <xdr:rowOff>6569</xdr:rowOff>
    </xdr:from>
    <xdr:to>
      <xdr:col>2</xdr:col>
      <xdr:colOff>210207</xdr:colOff>
      <xdr:row>2</xdr:row>
      <xdr:rowOff>6570</xdr:rowOff>
    </xdr:to>
    <xdr:cxnSp macro="">
      <xdr:nvCxnSpPr>
        <xdr:cNvPr id="2" name="Straight Connector 1"/>
        <xdr:cNvCxnSpPr/>
      </xdr:nvCxnSpPr>
      <xdr:spPr>
        <a:xfrm flipV="1">
          <a:off x="1445172" y="518948"/>
          <a:ext cx="51238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321879</xdr:colOff>
      <xdr:row>4</xdr:row>
      <xdr:rowOff>249621</xdr:rowOff>
    </xdr:from>
    <xdr:to>
      <xdr:col>20</xdr:col>
      <xdr:colOff>26276</xdr:colOff>
      <xdr:row>4</xdr:row>
      <xdr:rowOff>249621</xdr:rowOff>
    </xdr:to>
    <xdr:cxnSp macro="">
      <xdr:nvCxnSpPr>
        <xdr:cNvPr id="4" name="Straight Connector 3"/>
        <xdr:cNvCxnSpPr/>
      </xdr:nvCxnSpPr>
      <xdr:spPr>
        <a:xfrm>
          <a:off x="5616465" y="1195552"/>
          <a:ext cx="260131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236483</xdr:colOff>
      <xdr:row>2</xdr:row>
      <xdr:rowOff>6569</xdr:rowOff>
    </xdr:from>
    <xdr:to>
      <xdr:col>31</xdr:col>
      <xdr:colOff>91966</xdr:colOff>
      <xdr:row>2</xdr:row>
      <xdr:rowOff>6570</xdr:rowOff>
    </xdr:to>
    <xdr:cxnSp macro="">
      <xdr:nvCxnSpPr>
        <xdr:cNvPr id="22" name="Straight Connector 21"/>
        <xdr:cNvCxnSpPr/>
      </xdr:nvCxnSpPr>
      <xdr:spPr>
        <a:xfrm>
          <a:off x="10930759" y="518948"/>
          <a:ext cx="130065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1200150</xdr:colOff>
      <xdr:row>0</xdr:row>
      <xdr:rowOff>428625</xdr:rowOff>
    </xdr:from>
    <xdr:to>
      <xdr:col>1</xdr:col>
      <xdr:colOff>1657350</xdr:colOff>
      <xdr:row>1</xdr:row>
      <xdr:rowOff>0</xdr:rowOff>
    </xdr:to>
    <xdr:cxnSp macro="">
      <xdr:nvCxnSpPr>
        <xdr:cNvPr id="3" name="Straight Connector 2"/>
        <xdr:cNvCxnSpPr/>
      </xdr:nvCxnSpPr>
      <xdr:spPr>
        <a:xfrm flipV="1">
          <a:off x="1581150" y="428625"/>
          <a:ext cx="4572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323850</xdr:colOff>
      <xdr:row>4</xdr:row>
      <xdr:rowOff>0</xdr:rowOff>
    </xdr:from>
    <xdr:to>
      <xdr:col>19</xdr:col>
      <xdr:colOff>57150</xdr:colOff>
      <xdr:row>4</xdr:row>
      <xdr:rowOff>1588</xdr:rowOff>
    </xdr:to>
    <xdr:cxnSp macro="">
      <xdr:nvCxnSpPr>
        <xdr:cNvPr id="7" name="Straight Connector 6"/>
        <xdr:cNvCxnSpPr/>
      </xdr:nvCxnSpPr>
      <xdr:spPr>
        <a:xfrm>
          <a:off x="5410200" y="1076325"/>
          <a:ext cx="25431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xdr:colOff>
      <xdr:row>1</xdr:row>
      <xdr:rowOff>0</xdr:rowOff>
    </xdr:from>
    <xdr:to>
      <xdr:col>29</xdr:col>
      <xdr:colOff>123825</xdr:colOff>
      <xdr:row>1</xdr:row>
      <xdr:rowOff>9525</xdr:rowOff>
    </xdr:to>
    <xdr:cxnSp macro="">
      <xdr:nvCxnSpPr>
        <xdr:cNvPr id="11" name="Straight Connector 10"/>
        <xdr:cNvCxnSpPr/>
      </xdr:nvCxnSpPr>
      <xdr:spPr>
        <a:xfrm>
          <a:off x="10391775" y="438150"/>
          <a:ext cx="11525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210116</xdr:colOff>
      <xdr:row>1</xdr:row>
      <xdr:rowOff>22412</xdr:rowOff>
    </xdr:from>
    <xdr:to>
      <xdr:col>31</xdr:col>
      <xdr:colOff>310977</xdr:colOff>
      <xdr:row>1</xdr:row>
      <xdr:rowOff>24000</xdr:rowOff>
    </xdr:to>
    <xdr:cxnSp macro="">
      <xdr:nvCxnSpPr>
        <xdr:cNvPr id="9" name="Straight Connector 8"/>
        <xdr:cNvCxnSpPr/>
      </xdr:nvCxnSpPr>
      <xdr:spPr>
        <a:xfrm>
          <a:off x="12030641" y="460562"/>
          <a:ext cx="1158136"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1524000</xdr:colOff>
      <xdr:row>0</xdr:row>
      <xdr:rowOff>428625</xdr:rowOff>
    </xdr:from>
    <xdr:to>
      <xdr:col>2</xdr:col>
      <xdr:colOff>19050</xdr:colOff>
      <xdr:row>0</xdr:row>
      <xdr:rowOff>428625</xdr:rowOff>
    </xdr:to>
    <xdr:cxnSp macro="">
      <xdr:nvCxnSpPr>
        <xdr:cNvPr id="3" name="Straight Connector 2"/>
        <xdr:cNvCxnSpPr/>
      </xdr:nvCxnSpPr>
      <xdr:spPr>
        <a:xfrm>
          <a:off x="1790700" y="428625"/>
          <a:ext cx="504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3</xdr:row>
      <xdr:rowOff>247650</xdr:rowOff>
    </xdr:from>
    <xdr:to>
      <xdr:col>18</xdr:col>
      <xdr:colOff>180975</xdr:colOff>
      <xdr:row>4</xdr:row>
      <xdr:rowOff>9526</xdr:rowOff>
    </xdr:to>
    <xdr:cxnSp macro="">
      <xdr:nvCxnSpPr>
        <xdr:cNvPr id="6" name="Straight Connector 5"/>
        <xdr:cNvCxnSpPr/>
      </xdr:nvCxnSpPr>
      <xdr:spPr>
        <a:xfrm flipV="1">
          <a:off x="6210300" y="1133475"/>
          <a:ext cx="2266950" cy="190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200025</xdr:colOff>
      <xdr:row>0</xdr:row>
      <xdr:rowOff>428625</xdr:rowOff>
    </xdr:from>
    <xdr:to>
      <xdr:col>30</xdr:col>
      <xdr:colOff>180975</xdr:colOff>
      <xdr:row>1</xdr:row>
      <xdr:rowOff>0</xdr:rowOff>
    </xdr:to>
    <xdr:cxnSp macro="">
      <xdr:nvCxnSpPr>
        <xdr:cNvPr id="15" name="Straight Connector 14"/>
        <xdr:cNvCxnSpPr/>
      </xdr:nvCxnSpPr>
      <xdr:spPr>
        <a:xfrm flipV="1">
          <a:off x="11430000" y="428625"/>
          <a:ext cx="10858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3</xdr:row>
      <xdr:rowOff>247650</xdr:rowOff>
    </xdr:from>
    <xdr:to>
      <xdr:col>18</xdr:col>
      <xdr:colOff>171450</xdr:colOff>
      <xdr:row>4</xdr:row>
      <xdr:rowOff>9527</xdr:rowOff>
    </xdr:to>
    <xdr:cxnSp macro="">
      <xdr:nvCxnSpPr>
        <xdr:cNvPr id="3" name="Straight Connector 2"/>
        <xdr:cNvCxnSpPr/>
      </xdr:nvCxnSpPr>
      <xdr:spPr>
        <a:xfrm flipV="1">
          <a:off x="5791200" y="1133475"/>
          <a:ext cx="2324100" cy="190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1743075</xdr:colOff>
      <xdr:row>0</xdr:row>
      <xdr:rowOff>428625</xdr:rowOff>
    </xdr:from>
    <xdr:to>
      <xdr:col>3</xdr:col>
      <xdr:colOff>19050</xdr:colOff>
      <xdr:row>0</xdr:row>
      <xdr:rowOff>428625</xdr:rowOff>
    </xdr:to>
    <xdr:cxnSp macro="">
      <xdr:nvCxnSpPr>
        <xdr:cNvPr id="5" name="Straight Connector 4"/>
        <xdr:cNvCxnSpPr/>
      </xdr:nvCxnSpPr>
      <xdr:spPr>
        <a:xfrm>
          <a:off x="2019300" y="428625"/>
          <a:ext cx="4000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1047750</xdr:colOff>
      <xdr:row>47</xdr:row>
      <xdr:rowOff>0</xdr:rowOff>
    </xdr:from>
    <xdr:to>
      <xdr:col>1</xdr:col>
      <xdr:colOff>1028700</xdr:colOff>
      <xdr:row>47</xdr:row>
      <xdr:rowOff>0</xdr:rowOff>
    </xdr:to>
    <xdr:sp macro="" textlink="">
      <xdr:nvSpPr>
        <xdr:cNvPr id="326725" name="Text Box 1"/>
        <xdr:cNvSpPr txBox="1">
          <a:spLocks noChangeArrowheads="1"/>
        </xdr:cNvSpPr>
      </xdr:nvSpPr>
      <xdr:spPr bwMode="auto">
        <a:xfrm>
          <a:off x="1524000" y="1419225"/>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47</xdr:row>
      <xdr:rowOff>0</xdr:rowOff>
    </xdr:from>
    <xdr:to>
      <xdr:col>1</xdr:col>
      <xdr:colOff>1028700</xdr:colOff>
      <xdr:row>47</xdr:row>
      <xdr:rowOff>0</xdr:rowOff>
    </xdr:to>
    <xdr:sp macro="" textlink="">
      <xdr:nvSpPr>
        <xdr:cNvPr id="326726" name="Text Box 2"/>
        <xdr:cNvSpPr txBox="1">
          <a:spLocks noChangeArrowheads="1"/>
        </xdr:cNvSpPr>
      </xdr:nvSpPr>
      <xdr:spPr bwMode="auto">
        <a:xfrm>
          <a:off x="1524000" y="1419225"/>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47</xdr:row>
      <xdr:rowOff>0</xdr:rowOff>
    </xdr:from>
    <xdr:to>
      <xdr:col>1</xdr:col>
      <xdr:colOff>1028700</xdr:colOff>
      <xdr:row>47</xdr:row>
      <xdr:rowOff>0</xdr:rowOff>
    </xdr:to>
    <xdr:sp macro="" textlink="">
      <xdr:nvSpPr>
        <xdr:cNvPr id="326727" name="Text Box 3"/>
        <xdr:cNvSpPr txBox="1">
          <a:spLocks noChangeArrowheads="1"/>
        </xdr:cNvSpPr>
      </xdr:nvSpPr>
      <xdr:spPr bwMode="auto">
        <a:xfrm>
          <a:off x="1524000" y="1419225"/>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47</xdr:row>
      <xdr:rowOff>0</xdr:rowOff>
    </xdr:from>
    <xdr:to>
      <xdr:col>1</xdr:col>
      <xdr:colOff>1028700</xdr:colOff>
      <xdr:row>47</xdr:row>
      <xdr:rowOff>0</xdr:rowOff>
    </xdr:to>
    <xdr:sp macro="" textlink="">
      <xdr:nvSpPr>
        <xdr:cNvPr id="326728" name="Text Box 4"/>
        <xdr:cNvSpPr txBox="1">
          <a:spLocks noChangeArrowheads="1"/>
        </xdr:cNvSpPr>
      </xdr:nvSpPr>
      <xdr:spPr bwMode="auto">
        <a:xfrm>
          <a:off x="1524000" y="1419225"/>
          <a:ext cx="0" cy="0"/>
        </a:xfrm>
        <a:prstGeom prst="rect">
          <a:avLst/>
        </a:prstGeom>
        <a:solidFill>
          <a:srgbClr val="FFFF00"/>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1047750</xdr:colOff>
      <xdr:row>47</xdr:row>
      <xdr:rowOff>0</xdr:rowOff>
    </xdr:from>
    <xdr:to>
      <xdr:col>1</xdr:col>
      <xdr:colOff>1028700</xdr:colOff>
      <xdr:row>47</xdr:row>
      <xdr:rowOff>0</xdr:rowOff>
    </xdr:to>
    <xdr:sp macro="" textlink="">
      <xdr:nvSpPr>
        <xdr:cNvPr id="323953" name="Text Box 1"/>
        <xdr:cNvSpPr txBox="1">
          <a:spLocks noChangeArrowheads="1"/>
        </xdr:cNvSpPr>
      </xdr:nvSpPr>
      <xdr:spPr bwMode="auto">
        <a:xfrm>
          <a:off x="1295400" y="960120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47</xdr:row>
      <xdr:rowOff>0</xdr:rowOff>
    </xdr:from>
    <xdr:to>
      <xdr:col>1</xdr:col>
      <xdr:colOff>1028700</xdr:colOff>
      <xdr:row>47</xdr:row>
      <xdr:rowOff>0</xdr:rowOff>
    </xdr:to>
    <xdr:sp macro="" textlink="">
      <xdr:nvSpPr>
        <xdr:cNvPr id="323954" name="Text Box 2"/>
        <xdr:cNvSpPr txBox="1">
          <a:spLocks noChangeArrowheads="1"/>
        </xdr:cNvSpPr>
      </xdr:nvSpPr>
      <xdr:spPr bwMode="auto">
        <a:xfrm>
          <a:off x="1295400" y="960120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47</xdr:row>
      <xdr:rowOff>0</xdr:rowOff>
    </xdr:from>
    <xdr:to>
      <xdr:col>1</xdr:col>
      <xdr:colOff>1028700</xdr:colOff>
      <xdr:row>47</xdr:row>
      <xdr:rowOff>0</xdr:rowOff>
    </xdr:to>
    <xdr:sp macro="" textlink="">
      <xdr:nvSpPr>
        <xdr:cNvPr id="323955" name="Text Box 3"/>
        <xdr:cNvSpPr txBox="1">
          <a:spLocks noChangeArrowheads="1"/>
        </xdr:cNvSpPr>
      </xdr:nvSpPr>
      <xdr:spPr bwMode="auto">
        <a:xfrm>
          <a:off x="1295400" y="960120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47</xdr:row>
      <xdr:rowOff>0</xdr:rowOff>
    </xdr:from>
    <xdr:to>
      <xdr:col>1</xdr:col>
      <xdr:colOff>1028700</xdr:colOff>
      <xdr:row>47</xdr:row>
      <xdr:rowOff>0</xdr:rowOff>
    </xdr:to>
    <xdr:sp macro="" textlink="">
      <xdr:nvSpPr>
        <xdr:cNvPr id="323956" name="Text Box 4"/>
        <xdr:cNvSpPr txBox="1">
          <a:spLocks noChangeArrowheads="1"/>
        </xdr:cNvSpPr>
      </xdr:nvSpPr>
      <xdr:spPr bwMode="auto">
        <a:xfrm>
          <a:off x="1295400" y="960120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48</xdr:row>
      <xdr:rowOff>0</xdr:rowOff>
    </xdr:from>
    <xdr:to>
      <xdr:col>1</xdr:col>
      <xdr:colOff>1028700</xdr:colOff>
      <xdr:row>48</xdr:row>
      <xdr:rowOff>0</xdr:rowOff>
    </xdr:to>
    <xdr:sp macro="" textlink="">
      <xdr:nvSpPr>
        <xdr:cNvPr id="323957" name="Text Box 1"/>
        <xdr:cNvSpPr txBox="1">
          <a:spLocks noChangeArrowheads="1"/>
        </xdr:cNvSpPr>
      </xdr:nvSpPr>
      <xdr:spPr bwMode="auto">
        <a:xfrm>
          <a:off x="1295400" y="981075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48</xdr:row>
      <xdr:rowOff>0</xdr:rowOff>
    </xdr:from>
    <xdr:to>
      <xdr:col>1</xdr:col>
      <xdr:colOff>1028700</xdr:colOff>
      <xdr:row>48</xdr:row>
      <xdr:rowOff>0</xdr:rowOff>
    </xdr:to>
    <xdr:sp macro="" textlink="">
      <xdr:nvSpPr>
        <xdr:cNvPr id="323958" name="Text Box 2"/>
        <xdr:cNvSpPr txBox="1">
          <a:spLocks noChangeArrowheads="1"/>
        </xdr:cNvSpPr>
      </xdr:nvSpPr>
      <xdr:spPr bwMode="auto">
        <a:xfrm>
          <a:off x="1295400" y="981075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48</xdr:row>
      <xdr:rowOff>0</xdr:rowOff>
    </xdr:from>
    <xdr:to>
      <xdr:col>1</xdr:col>
      <xdr:colOff>1028700</xdr:colOff>
      <xdr:row>48</xdr:row>
      <xdr:rowOff>0</xdr:rowOff>
    </xdr:to>
    <xdr:sp macro="" textlink="">
      <xdr:nvSpPr>
        <xdr:cNvPr id="323959" name="Text Box 3"/>
        <xdr:cNvSpPr txBox="1">
          <a:spLocks noChangeArrowheads="1"/>
        </xdr:cNvSpPr>
      </xdr:nvSpPr>
      <xdr:spPr bwMode="auto">
        <a:xfrm>
          <a:off x="1295400" y="9810750"/>
          <a:ext cx="0" cy="0"/>
        </a:xfrm>
        <a:prstGeom prst="rect">
          <a:avLst/>
        </a:prstGeom>
        <a:solidFill>
          <a:srgbClr val="FFFF00"/>
        </a:solidFill>
        <a:ln w="9525">
          <a:solidFill>
            <a:srgbClr val="000000"/>
          </a:solidFill>
          <a:miter lim="800000"/>
          <a:headEnd/>
          <a:tailEnd/>
        </a:ln>
      </xdr:spPr>
    </xdr:sp>
    <xdr:clientData/>
  </xdr:twoCellAnchor>
  <xdr:twoCellAnchor>
    <xdr:from>
      <xdr:col>1</xdr:col>
      <xdr:colOff>1047750</xdr:colOff>
      <xdr:row>48</xdr:row>
      <xdr:rowOff>0</xdr:rowOff>
    </xdr:from>
    <xdr:to>
      <xdr:col>1</xdr:col>
      <xdr:colOff>1028700</xdr:colOff>
      <xdr:row>48</xdr:row>
      <xdr:rowOff>0</xdr:rowOff>
    </xdr:to>
    <xdr:sp macro="" textlink="">
      <xdr:nvSpPr>
        <xdr:cNvPr id="323960" name="Text Box 4"/>
        <xdr:cNvSpPr txBox="1">
          <a:spLocks noChangeArrowheads="1"/>
        </xdr:cNvSpPr>
      </xdr:nvSpPr>
      <xdr:spPr bwMode="auto">
        <a:xfrm>
          <a:off x="1295400" y="9810750"/>
          <a:ext cx="0" cy="0"/>
        </a:xfrm>
        <a:prstGeom prst="rect">
          <a:avLst/>
        </a:prstGeom>
        <a:solidFill>
          <a:srgbClr val="FFFF00"/>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0All/Quyhoach/KH%202016/Baocao13012016/KHSDD_QH(phanti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0_DMDA"/>
      <sheetName val="H10-DMDA"/>
      <sheetName val="H11-KCN"/>
      <sheetName val="H13-CC HUYEN1"/>
      <sheetName val="Thị_Tran"/>
      <sheetName val="Bac_Son"/>
      <sheetName val="Nam_Huong"/>
      <sheetName val="NgocSon"/>
      <sheetName val="Phu_Viet"/>
      <sheetName val="Thach_Ban"/>
      <sheetName val="Thach_Dai"/>
      <sheetName val="Thach_Dien"/>
      <sheetName val="Thach_Dinh"/>
      <sheetName val="Thach_Hai"/>
      <sheetName val="Thach_Hoi"/>
      <sheetName val="Thach_Huong"/>
      <sheetName val="Thạch_kenh"/>
      <sheetName val="Thach_Khe"/>
      <sheetName val="Thach_Lac"/>
      <sheetName val="Thach_Lam"/>
      <sheetName val="Thach_Lien"/>
      <sheetName val="Thach_Long"/>
      <sheetName val="Thach_Luu"/>
      <sheetName val="Thach_Ngoc"/>
      <sheetName val="Thach_Son"/>
      <sheetName val="Thach_Tan"/>
      <sheetName val="Thach_Thang"/>
      <sheetName val="Thach_Thanh"/>
      <sheetName val="Thach_Tien"/>
      <sheetName val="Thach_Tri"/>
      <sheetName val="Thach_Van"/>
      <sheetName val="Thach_Vinh"/>
      <sheetName val="Thach_Xuan"/>
      <sheetName val="Tuong_Son"/>
      <sheetName val="Viet_Xuyen"/>
      <sheetName val="XA 32"/>
      <sheetName val="Sheet1"/>
    </sheetNames>
    <sheetDataSet>
      <sheetData sheetId="0"/>
      <sheetData sheetId="1"/>
      <sheetData sheetId="2"/>
      <sheetData sheetId="3"/>
      <sheetData sheetId="4">
        <row r="7">
          <cell r="D7">
            <v>500.96640000000002</v>
          </cell>
          <cell r="E7">
            <v>478.79640000000001</v>
          </cell>
          <cell r="F7">
            <v>0</v>
          </cell>
          <cell r="G7">
            <v>0</v>
          </cell>
          <cell r="H7">
            <v>0</v>
          </cell>
          <cell r="I7">
            <v>0</v>
          </cell>
          <cell r="J7">
            <v>0</v>
          </cell>
          <cell r="K7">
            <v>0</v>
          </cell>
          <cell r="L7">
            <v>0</v>
          </cell>
          <cell r="M7">
            <v>0</v>
          </cell>
          <cell r="N7">
            <v>0</v>
          </cell>
          <cell r="O7">
            <v>0</v>
          </cell>
          <cell r="P7">
            <v>0</v>
          </cell>
          <cell r="Q7">
            <v>22.17</v>
          </cell>
          <cell r="R7">
            <v>0</v>
          </cell>
          <cell r="S7">
            <v>0</v>
          </cell>
          <cell r="T7">
            <v>0</v>
          </cell>
          <cell r="U7">
            <v>0</v>
          </cell>
          <cell r="V7">
            <v>0</v>
          </cell>
          <cell r="W7">
            <v>0</v>
          </cell>
          <cell r="X7">
            <v>0</v>
          </cell>
          <cell r="Y7">
            <v>0</v>
          </cell>
          <cell r="Z7">
            <v>17.77</v>
          </cell>
          <cell r="AA7">
            <v>0</v>
          </cell>
          <cell r="AB7">
            <v>0</v>
          </cell>
          <cell r="AC7">
            <v>0</v>
          </cell>
          <cell r="AD7">
            <v>0</v>
          </cell>
          <cell r="AE7">
            <v>4.1500000000000004</v>
          </cell>
          <cell r="AF7">
            <v>0</v>
          </cell>
          <cell r="AG7">
            <v>0</v>
          </cell>
          <cell r="AH7">
            <v>0</v>
          </cell>
          <cell r="AI7">
            <v>0</v>
          </cell>
          <cell r="AJ7">
            <v>0</v>
          </cell>
          <cell r="AK7">
            <v>0</v>
          </cell>
          <cell r="AL7">
            <v>0.25</v>
          </cell>
          <cell r="AM7">
            <v>0</v>
          </cell>
          <cell r="AN7">
            <v>0</v>
          </cell>
          <cell r="AO7">
            <v>0</v>
          </cell>
          <cell r="AP7">
            <v>0</v>
          </cell>
          <cell r="AQ7">
            <v>0</v>
          </cell>
          <cell r="AR7">
            <v>0</v>
          </cell>
          <cell r="AS7">
            <v>22.17</v>
          </cell>
          <cell r="AT7">
            <v>481.79640000000001</v>
          </cell>
        </row>
        <row r="8">
          <cell r="D8">
            <v>327.52229999999997</v>
          </cell>
          <cell r="E8">
            <v>0</v>
          </cell>
          <cell r="F8">
            <v>305.35229999999996</v>
          </cell>
          <cell r="G8">
            <v>0</v>
          </cell>
          <cell r="H8">
            <v>0</v>
          </cell>
          <cell r="I8">
            <v>0</v>
          </cell>
          <cell r="J8">
            <v>0</v>
          </cell>
          <cell r="K8">
            <v>0</v>
          </cell>
          <cell r="L8">
            <v>0</v>
          </cell>
          <cell r="M8">
            <v>0</v>
          </cell>
          <cell r="N8">
            <v>0</v>
          </cell>
          <cell r="O8">
            <v>0</v>
          </cell>
          <cell r="P8">
            <v>0</v>
          </cell>
          <cell r="Q8">
            <v>22.17</v>
          </cell>
          <cell r="R8">
            <v>0</v>
          </cell>
          <cell r="S8">
            <v>0</v>
          </cell>
          <cell r="T8">
            <v>0</v>
          </cell>
          <cell r="U8">
            <v>0</v>
          </cell>
          <cell r="V8">
            <v>0</v>
          </cell>
          <cell r="W8">
            <v>0</v>
          </cell>
          <cell r="X8">
            <v>0</v>
          </cell>
          <cell r="Y8">
            <v>0</v>
          </cell>
          <cell r="Z8">
            <v>17.77</v>
          </cell>
          <cell r="AA8">
            <v>0</v>
          </cell>
          <cell r="AB8">
            <v>0</v>
          </cell>
          <cell r="AC8">
            <v>0</v>
          </cell>
          <cell r="AD8">
            <v>0</v>
          </cell>
          <cell r="AE8">
            <v>4.1500000000000004</v>
          </cell>
          <cell r="AF8">
            <v>0</v>
          </cell>
          <cell r="AG8">
            <v>0</v>
          </cell>
          <cell r="AH8">
            <v>0</v>
          </cell>
          <cell r="AI8">
            <v>0</v>
          </cell>
          <cell r="AJ8">
            <v>0</v>
          </cell>
          <cell r="AK8">
            <v>0</v>
          </cell>
          <cell r="AL8">
            <v>0.25</v>
          </cell>
          <cell r="AM8">
            <v>0</v>
          </cell>
          <cell r="AN8">
            <v>0</v>
          </cell>
          <cell r="AO8">
            <v>0</v>
          </cell>
          <cell r="AP8">
            <v>0</v>
          </cell>
          <cell r="AQ8">
            <v>0</v>
          </cell>
          <cell r="AR8">
            <v>0</v>
          </cell>
          <cell r="AS8">
            <v>22.17</v>
          </cell>
          <cell r="AT8">
            <v>305.35229999999996</v>
          </cell>
        </row>
        <row r="9">
          <cell r="D9">
            <v>321.43389999999999</v>
          </cell>
          <cell r="E9">
            <v>0</v>
          </cell>
          <cell r="F9">
            <v>0</v>
          </cell>
          <cell r="G9">
            <v>299.26389999999998</v>
          </cell>
          <cell r="Q9">
            <v>22.17</v>
          </cell>
          <cell r="Z9">
            <v>17.77</v>
          </cell>
          <cell r="AE9">
            <v>4.1500000000000004</v>
          </cell>
          <cell r="AL9">
            <v>0.25</v>
          </cell>
          <cell r="AS9">
            <v>22.17</v>
          </cell>
          <cell r="AT9">
            <v>299.26389999999998</v>
          </cell>
        </row>
        <row r="10">
          <cell r="D10">
            <v>0</v>
          </cell>
          <cell r="E10">
            <v>0</v>
          </cell>
          <cell r="F10">
            <v>0</v>
          </cell>
          <cell r="Q10">
            <v>0</v>
          </cell>
          <cell r="AS10">
            <v>0</v>
          </cell>
          <cell r="AT10">
            <v>0</v>
          </cell>
        </row>
        <row r="11">
          <cell r="D11">
            <v>26.3504</v>
          </cell>
          <cell r="E11">
            <v>0</v>
          </cell>
          <cell r="F11">
            <v>0</v>
          </cell>
          <cell r="I11">
            <v>26.3504</v>
          </cell>
          <cell r="Q11">
            <v>0</v>
          </cell>
          <cell r="AS11">
            <v>0</v>
          </cell>
          <cell r="AT11">
            <v>26.3504</v>
          </cell>
        </row>
        <row r="12">
          <cell r="D12">
            <v>119.2277</v>
          </cell>
          <cell r="E12">
            <v>0</v>
          </cell>
          <cell r="F12">
            <v>0</v>
          </cell>
          <cell r="J12">
            <v>119.2277</v>
          </cell>
          <cell r="Q12">
            <v>0</v>
          </cell>
          <cell r="AS12">
            <v>0</v>
          </cell>
          <cell r="AT12">
            <v>119.2277</v>
          </cell>
        </row>
        <row r="13">
          <cell r="D13">
            <v>2.5396000000000001</v>
          </cell>
          <cell r="E13">
            <v>0</v>
          </cell>
          <cell r="F13">
            <v>0</v>
          </cell>
          <cell r="K13">
            <v>2.5396000000000001</v>
          </cell>
          <cell r="Q13">
            <v>0</v>
          </cell>
          <cell r="AS13">
            <v>0</v>
          </cell>
          <cell r="AT13">
            <v>2.5396000000000001</v>
          </cell>
        </row>
        <row r="14">
          <cell r="D14">
            <v>0</v>
          </cell>
          <cell r="E14">
            <v>0</v>
          </cell>
          <cell r="F14">
            <v>0</v>
          </cell>
          <cell r="L14">
            <v>0</v>
          </cell>
          <cell r="Q14">
            <v>0</v>
          </cell>
          <cell r="AS14">
            <v>0</v>
          </cell>
          <cell r="AT14">
            <v>0</v>
          </cell>
        </row>
        <row r="15">
          <cell r="D15">
            <v>0</v>
          </cell>
          <cell r="E15">
            <v>0</v>
          </cell>
          <cell r="F15">
            <v>0</v>
          </cell>
          <cell r="M15">
            <v>0</v>
          </cell>
          <cell r="Q15">
            <v>0</v>
          </cell>
          <cell r="AS15">
            <v>0</v>
          </cell>
          <cell r="AT15">
            <v>0</v>
          </cell>
        </row>
        <row r="16">
          <cell r="D16">
            <v>25.3264</v>
          </cell>
          <cell r="E16">
            <v>0</v>
          </cell>
          <cell r="F16">
            <v>0</v>
          </cell>
          <cell r="N16">
            <v>25.3264</v>
          </cell>
          <cell r="Q16">
            <v>0</v>
          </cell>
          <cell r="AS16">
            <v>0</v>
          </cell>
          <cell r="AT16">
            <v>25.3264</v>
          </cell>
        </row>
        <row r="17">
          <cell r="D17">
            <v>0</v>
          </cell>
          <cell r="E17">
            <v>0</v>
          </cell>
          <cell r="F17">
            <v>0</v>
          </cell>
          <cell r="O17">
            <v>0</v>
          </cell>
          <cell r="Q17">
            <v>0</v>
          </cell>
          <cell r="AS17">
            <v>0</v>
          </cell>
          <cell r="AT17">
            <v>0</v>
          </cell>
        </row>
        <row r="18">
          <cell r="D18">
            <v>0</v>
          </cell>
          <cell r="E18">
            <v>0</v>
          </cell>
          <cell r="F18">
            <v>0</v>
          </cell>
          <cell r="P18">
            <v>0</v>
          </cell>
          <cell r="Q18">
            <v>0</v>
          </cell>
          <cell r="AS18">
            <v>0</v>
          </cell>
          <cell r="AT18">
            <v>3</v>
          </cell>
        </row>
        <row r="19">
          <cell r="D19">
            <v>327.02140000000003</v>
          </cell>
          <cell r="E19">
            <v>0</v>
          </cell>
          <cell r="F19">
            <v>0</v>
          </cell>
          <cell r="G19">
            <v>0</v>
          </cell>
          <cell r="H19">
            <v>0</v>
          </cell>
          <cell r="I19">
            <v>0</v>
          </cell>
          <cell r="J19">
            <v>0</v>
          </cell>
          <cell r="K19">
            <v>0</v>
          </cell>
          <cell r="L19">
            <v>0</v>
          </cell>
          <cell r="M19">
            <v>0</v>
          </cell>
          <cell r="N19">
            <v>0</v>
          </cell>
          <cell r="O19">
            <v>0</v>
          </cell>
          <cell r="P19">
            <v>0</v>
          </cell>
          <cell r="Q19">
            <v>325.96140000000003</v>
          </cell>
          <cell r="R19">
            <v>0</v>
          </cell>
          <cell r="S19">
            <v>0</v>
          </cell>
          <cell r="T19">
            <v>0</v>
          </cell>
          <cell r="U19">
            <v>0</v>
          </cell>
          <cell r="V19">
            <v>0</v>
          </cell>
          <cell r="W19">
            <v>0</v>
          </cell>
          <cell r="X19">
            <v>0</v>
          </cell>
          <cell r="Y19">
            <v>0</v>
          </cell>
          <cell r="Z19">
            <v>1.06</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1.06</v>
          </cell>
          <cell r="AT19">
            <v>351.66140000000001</v>
          </cell>
        </row>
        <row r="20">
          <cell r="D20">
            <v>0.46510000000000001</v>
          </cell>
          <cell r="E20">
            <v>0</v>
          </cell>
          <cell r="F20">
            <v>0</v>
          </cell>
          <cell r="Q20">
            <v>0</v>
          </cell>
          <cell r="R20">
            <v>0.46510000000000001</v>
          </cell>
          <cell r="AS20">
            <v>0</v>
          </cell>
          <cell r="AT20">
            <v>0.46510000000000001</v>
          </cell>
        </row>
        <row r="21">
          <cell r="D21">
            <v>1.1574</v>
          </cell>
          <cell r="E21">
            <v>0</v>
          </cell>
          <cell r="F21">
            <v>0</v>
          </cell>
          <cell r="Q21">
            <v>0</v>
          </cell>
          <cell r="S21">
            <v>1.1574</v>
          </cell>
          <cell r="AS21">
            <v>0</v>
          </cell>
          <cell r="AT21">
            <v>1.1574</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0.2903</v>
          </cell>
          <cell r="E25">
            <v>0</v>
          </cell>
          <cell r="F25">
            <v>0</v>
          </cell>
          <cell r="Q25">
            <v>0</v>
          </cell>
          <cell r="W25">
            <v>0.2903</v>
          </cell>
          <cell r="AS25">
            <v>0</v>
          </cell>
          <cell r="AT25">
            <v>0.2903</v>
          </cell>
        </row>
        <row r="26">
          <cell r="D26">
            <v>2.1383999999999999</v>
          </cell>
          <cell r="E26">
            <v>0</v>
          </cell>
          <cell r="F26">
            <v>0</v>
          </cell>
          <cell r="Q26">
            <v>0</v>
          </cell>
          <cell r="X26">
            <v>2.1383999999999999</v>
          </cell>
          <cell r="AS26">
            <v>0</v>
          </cell>
          <cell r="AT26">
            <v>2.1383999999999999</v>
          </cell>
        </row>
        <row r="27">
          <cell r="D27">
            <v>0</v>
          </cell>
          <cell r="E27">
            <v>0</v>
          </cell>
          <cell r="F27">
            <v>0</v>
          </cell>
          <cell r="Q27">
            <v>0</v>
          </cell>
          <cell r="Y27">
            <v>0</v>
          </cell>
          <cell r="AS27">
            <v>0</v>
          </cell>
          <cell r="AT27">
            <v>0</v>
          </cell>
        </row>
        <row r="28">
          <cell r="D28">
            <v>149.74009999999998</v>
          </cell>
          <cell r="E28">
            <v>0</v>
          </cell>
          <cell r="F28">
            <v>0</v>
          </cell>
          <cell r="Q28">
            <v>0</v>
          </cell>
          <cell r="Z28">
            <v>149.74009999999998</v>
          </cell>
          <cell r="AS28">
            <v>0</v>
          </cell>
          <cell r="AT28">
            <v>170.57009999999997</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2.5554999999999999</v>
          </cell>
          <cell r="E31">
            <v>0</v>
          </cell>
          <cell r="F31">
            <v>0</v>
          </cell>
          <cell r="Q31">
            <v>0</v>
          </cell>
          <cell r="AC31">
            <v>2.5554999999999999</v>
          </cell>
          <cell r="AS31">
            <v>0</v>
          </cell>
          <cell r="AT31">
            <v>2.5554999999999999</v>
          </cell>
        </row>
        <row r="32">
          <cell r="D32">
            <v>0</v>
          </cell>
          <cell r="E32">
            <v>0</v>
          </cell>
          <cell r="F32">
            <v>0</v>
          </cell>
          <cell r="Q32">
            <v>0</v>
          </cell>
          <cell r="AD32">
            <v>0</v>
          </cell>
          <cell r="AS32">
            <v>0</v>
          </cell>
          <cell r="AT32">
            <v>0</v>
          </cell>
        </row>
        <row r="33">
          <cell r="D33">
            <v>71.116500000000002</v>
          </cell>
          <cell r="E33">
            <v>0</v>
          </cell>
          <cell r="F33">
            <v>0</v>
          </cell>
          <cell r="Q33">
            <v>0.83</v>
          </cell>
          <cell r="Z33">
            <v>0.83</v>
          </cell>
          <cell r="AE33">
            <v>70.286500000000004</v>
          </cell>
          <cell r="AS33">
            <v>0.83</v>
          </cell>
          <cell r="AT33">
            <v>74.706500000000005</v>
          </cell>
        </row>
        <row r="34">
          <cell r="D34">
            <v>4.0595999999999997</v>
          </cell>
          <cell r="E34">
            <v>0</v>
          </cell>
          <cell r="F34">
            <v>0</v>
          </cell>
          <cell r="Q34">
            <v>0.23</v>
          </cell>
          <cell r="Z34">
            <v>0.23</v>
          </cell>
          <cell r="AF34">
            <v>3.8295999999999997</v>
          </cell>
          <cell r="AS34">
            <v>0.23</v>
          </cell>
          <cell r="AT34">
            <v>3.8295999999999997</v>
          </cell>
        </row>
        <row r="35">
          <cell r="D35">
            <v>0.40260000000000001</v>
          </cell>
          <cell r="E35">
            <v>0</v>
          </cell>
          <cell r="F35">
            <v>0</v>
          </cell>
          <cell r="Q35">
            <v>0</v>
          </cell>
          <cell r="AG35">
            <v>0.40260000000000001</v>
          </cell>
          <cell r="AS35">
            <v>0</v>
          </cell>
          <cell r="AT35">
            <v>0.40260000000000001</v>
          </cell>
        </row>
        <row r="36">
          <cell r="D36">
            <v>0</v>
          </cell>
          <cell r="E36">
            <v>0</v>
          </cell>
          <cell r="F36">
            <v>0</v>
          </cell>
          <cell r="Q36">
            <v>0</v>
          </cell>
          <cell r="AH36">
            <v>0</v>
          </cell>
          <cell r="AS36">
            <v>0</v>
          </cell>
          <cell r="AT36">
            <v>0</v>
          </cell>
        </row>
        <row r="37">
          <cell r="D37">
            <v>0.28179999999999999</v>
          </cell>
          <cell r="E37">
            <v>0</v>
          </cell>
          <cell r="F37">
            <v>0</v>
          </cell>
          <cell r="Q37">
            <v>0</v>
          </cell>
          <cell r="AI37">
            <v>0.28179999999999999</v>
          </cell>
          <cell r="AS37">
            <v>0</v>
          </cell>
          <cell r="AT37">
            <v>0.28179999999999999</v>
          </cell>
        </row>
        <row r="38">
          <cell r="D38">
            <v>19.615600000000001</v>
          </cell>
          <cell r="E38">
            <v>0</v>
          </cell>
          <cell r="F38">
            <v>0</v>
          </cell>
          <cell r="Q38">
            <v>0</v>
          </cell>
          <cell r="AJ38">
            <v>19.615600000000001</v>
          </cell>
          <cell r="AS38">
            <v>0</v>
          </cell>
          <cell r="AT38">
            <v>19.615600000000001</v>
          </cell>
        </row>
        <row r="39">
          <cell r="D39">
            <v>1.5528999999999999</v>
          </cell>
          <cell r="E39">
            <v>0</v>
          </cell>
          <cell r="F39">
            <v>0</v>
          </cell>
          <cell r="Q39">
            <v>0</v>
          </cell>
          <cell r="AK39">
            <v>1.5528999999999999</v>
          </cell>
          <cell r="AS39">
            <v>0</v>
          </cell>
          <cell r="AT39">
            <v>1.5528999999999999</v>
          </cell>
        </row>
        <row r="40">
          <cell r="D40">
            <v>1.7161999999999999</v>
          </cell>
          <cell r="E40">
            <v>0</v>
          </cell>
          <cell r="F40">
            <v>0</v>
          </cell>
          <cell r="Q40">
            <v>0</v>
          </cell>
          <cell r="AL40">
            <v>1.7161999999999999</v>
          </cell>
          <cell r="AS40">
            <v>0</v>
          </cell>
          <cell r="AT40">
            <v>2.1661999999999999</v>
          </cell>
        </row>
        <row r="41">
          <cell r="D41">
            <v>5.8491999999999997</v>
          </cell>
          <cell r="E41">
            <v>0</v>
          </cell>
          <cell r="F41">
            <v>0</v>
          </cell>
          <cell r="Q41">
            <v>0</v>
          </cell>
          <cell r="AM41">
            <v>5.8491999999999997</v>
          </cell>
          <cell r="AS41">
            <v>0</v>
          </cell>
          <cell r="AT41">
            <v>5.8491999999999997</v>
          </cell>
        </row>
        <row r="42">
          <cell r="D42">
            <v>1.9766999999999999</v>
          </cell>
          <cell r="E42">
            <v>0</v>
          </cell>
          <cell r="F42">
            <v>0</v>
          </cell>
          <cell r="Q42">
            <v>0</v>
          </cell>
          <cell r="AN42">
            <v>1.9766999999999999</v>
          </cell>
          <cell r="AS42">
            <v>0</v>
          </cell>
          <cell r="AT42">
            <v>1.9766999999999999</v>
          </cell>
        </row>
        <row r="43">
          <cell r="D43">
            <v>64.103499999999997</v>
          </cell>
          <cell r="E43">
            <v>0</v>
          </cell>
          <cell r="F43">
            <v>0</v>
          </cell>
          <cell r="Q43">
            <v>0</v>
          </cell>
          <cell r="AO43">
            <v>64.103499999999997</v>
          </cell>
          <cell r="AS43">
            <v>0</v>
          </cell>
          <cell r="AT43">
            <v>64.103499999999997</v>
          </cell>
        </row>
        <row r="44">
          <cell r="D44">
            <v>0</v>
          </cell>
          <cell r="E44">
            <v>0</v>
          </cell>
          <cell r="F44">
            <v>0</v>
          </cell>
          <cell r="Q44">
            <v>0</v>
          </cell>
          <cell r="AP44">
            <v>0</v>
          </cell>
          <cell r="AS44">
            <v>0</v>
          </cell>
          <cell r="AT44">
            <v>0</v>
          </cell>
        </row>
        <row r="45">
          <cell r="D45">
            <v>0</v>
          </cell>
          <cell r="E45">
            <v>0</v>
          </cell>
          <cell r="F45">
            <v>0</v>
          </cell>
          <cell r="Q45">
            <v>0</v>
          </cell>
          <cell r="AQ45">
            <v>0</v>
          </cell>
          <cell r="AS45">
            <v>0</v>
          </cell>
          <cell r="AT45">
            <v>0</v>
          </cell>
        </row>
        <row r="46">
          <cell r="D46">
            <v>33.89</v>
          </cell>
          <cell r="E46">
            <v>3</v>
          </cell>
          <cell r="F46">
            <v>0</v>
          </cell>
          <cell r="P46">
            <v>3</v>
          </cell>
          <cell r="Q46">
            <v>2.4700000000000002</v>
          </cell>
          <cell r="Z46">
            <v>2</v>
          </cell>
          <cell r="AE46">
            <v>0.27</v>
          </cell>
          <cell r="AL46">
            <v>0.2</v>
          </cell>
          <cell r="AR46">
            <v>28.42</v>
          </cell>
          <cell r="AS46">
            <v>5.4700000000000006</v>
          </cell>
          <cell r="AT46">
            <v>28.42</v>
          </cell>
        </row>
        <row r="47">
          <cell r="E47">
            <v>3</v>
          </cell>
          <cell r="F47">
            <v>0</v>
          </cell>
          <cell r="G47">
            <v>0</v>
          </cell>
          <cell r="H47">
            <v>0</v>
          </cell>
          <cell r="I47">
            <v>0</v>
          </cell>
          <cell r="J47">
            <v>0</v>
          </cell>
          <cell r="K47">
            <v>0</v>
          </cell>
          <cell r="L47">
            <v>0</v>
          </cell>
          <cell r="M47">
            <v>0</v>
          </cell>
          <cell r="N47">
            <v>0</v>
          </cell>
          <cell r="O47">
            <v>0</v>
          </cell>
          <cell r="P47">
            <v>3</v>
          </cell>
          <cell r="Q47">
            <v>25.7</v>
          </cell>
          <cell r="R47">
            <v>0</v>
          </cell>
          <cell r="S47">
            <v>0</v>
          </cell>
          <cell r="T47">
            <v>0</v>
          </cell>
          <cell r="U47">
            <v>0</v>
          </cell>
          <cell r="V47">
            <v>0</v>
          </cell>
          <cell r="W47">
            <v>0</v>
          </cell>
          <cell r="X47">
            <v>0</v>
          </cell>
          <cell r="Y47">
            <v>0</v>
          </cell>
          <cell r="Z47">
            <v>20.83</v>
          </cell>
          <cell r="AA47">
            <v>0</v>
          </cell>
          <cell r="AB47">
            <v>0</v>
          </cell>
          <cell r="AC47">
            <v>0</v>
          </cell>
          <cell r="AD47">
            <v>0</v>
          </cell>
          <cell r="AE47">
            <v>4.42</v>
          </cell>
          <cell r="AF47">
            <v>0</v>
          </cell>
          <cell r="AG47">
            <v>0</v>
          </cell>
          <cell r="AH47">
            <v>0</v>
          </cell>
          <cell r="AI47">
            <v>0</v>
          </cell>
          <cell r="AJ47">
            <v>0</v>
          </cell>
          <cell r="AK47">
            <v>0</v>
          </cell>
          <cell r="AL47">
            <v>0.45</v>
          </cell>
          <cell r="AM47">
            <v>0</v>
          </cell>
          <cell r="AN47">
            <v>0</v>
          </cell>
          <cell r="AO47">
            <v>0</v>
          </cell>
          <cell r="AP47">
            <v>0</v>
          </cell>
          <cell r="AQ47">
            <v>0</v>
          </cell>
          <cell r="AR47">
            <v>0</v>
          </cell>
        </row>
        <row r="48">
          <cell r="E48">
            <v>481.79640000000001</v>
          </cell>
          <cell r="F48">
            <v>305.35229999999996</v>
          </cell>
          <cell r="G48">
            <v>299.26389999999998</v>
          </cell>
          <cell r="H48">
            <v>0</v>
          </cell>
          <cell r="I48">
            <v>26.3504</v>
          </cell>
          <cell r="J48">
            <v>119.2277</v>
          </cell>
          <cell r="K48">
            <v>2.5396000000000001</v>
          </cell>
          <cell r="L48">
            <v>0</v>
          </cell>
          <cell r="M48">
            <v>0</v>
          </cell>
          <cell r="N48">
            <v>25.3264</v>
          </cell>
          <cell r="O48">
            <v>0</v>
          </cell>
          <cell r="P48">
            <v>3</v>
          </cell>
          <cell r="Q48">
            <v>351.66140000000001</v>
          </cell>
          <cell r="R48">
            <v>0.46510000000000001</v>
          </cell>
          <cell r="S48">
            <v>1.1574</v>
          </cell>
          <cell r="T48">
            <v>0</v>
          </cell>
          <cell r="U48">
            <v>0</v>
          </cell>
          <cell r="V48">
            <v>0</v>
          </cell>
          <cell r="W48">
            <v>0.2903</v>
          </cell>
          <cell r="X48">
            <v>2.1383999999999999</v>
          </cell>
          <cell r="Y48">
            <v>0</v>
          </cell>
          <cell r="Z48">
            <v>170.57009999999997</v>
          </cell>
          <cell r="AA48">
            <v>0</v>
          </cell>
          <cell r="AB48">
            <v>0</v>
          </cell>
          <cell r="AC48">
            <v>2.5554999999999999</v>
          </cell>
          <cell r="AD48">
            <v>0</v>
          </cell>
          <cell r="AE48">
            <v>74.706500000000005</v>
          </cell>
          <cell r="AF48">
            <v>3.8295999999999997</v>
          </cell>
          <cell r="AG48">
            <v>0.40260000000000001</v>
          </cell>
          <cell r="AH48">
            <v>0</v>
          </cell>
          <cell r="AI48">
            <v>0.28179999999999999</v>
          </cell>
          <cell r="AJ48">
            <v>19.615600000000001</v>
          </cell>
          <cell r="AK48">
            <v>1.5528999999999999</v>
          </cell>
          <cell r="AL48">
            <v>2.1661999999999999</v>
          </cell>
          <cell r="AM48">
            <v>5.8491999999999997</v>
          </cell>
          <cell r="AN48">
            <v>1.9766999999999999</v>
          </cell>
          <cell r="AO48">
            <v>64.103499999999997</v>
          </cell>
          <cell r="AP48">
            <v>0</v>
          </cell>
          <cell r="AQ48">
            <v>0</v>
          </cell>
          <cell r="AR48">
            <v>28.42</v>
          </cell>
        </row>
      </sheetData>
      <sheetData sheetId="5">
        <row r="7">
          <cell r="D7">
            <v>1794.2557999999999</v>
          </cell>
          <cell r="E7">
            <v>1571.3157999999999</v>
          </cell>
          <cell r="F7">
            <v>0</v>
          </cell>
          <cell r="G7">
            <v>0</v>
          </cell>
          <cell r="H7">
            <v>0</v>
          </cell>
          <cell r="I7">
            <v>0</v>
          </cell>
          <cell r="J7">
            <v>163.93</v>
          </cell>
          <cell r="K7">
            <v>0</v>
          </cell>
          <cell r="L7">
            <v>0</v>
          </cell>
          <cell r="M7">
            <v>0</v>
          </cell>
          <cell r="N7">
            <v>0</v>
          </cell>
          <cell r="O7">
            <v>0</v>
          </cell>
          <cell r="P7">
            <v>24.84</v>
          </cell>
          <cell r="Q7">
            <v>34.17</v>
          </cell>
          <cell r="R7">
            <v>0</v>
          </cell>
          <cell r="S7">
            <v>0</v>
          </cell>
          <cell r="T7">
            <v>0</v>
          </cell>
          <cell r="U7">
            <v>0</v>
          </cell>
          <cell r="V7">
            <v>0</v>
          </cell>
          <cell r="W7">
            <v>0</v>
          </cell>
          <cell r="X7">
            <v>0</v>
          </cell>
          <cell r="Y7">
            <v>0</v>
          </cell>
          <cell r="Z7">
            <v>1.67</v>
          </cell>
          <cell r="AA7">
            <v>0</v>
          </cell>
          <cell r="AB7">
            <v>0</v>
          </cell>
          <cell r="AC7">
            <v>0</v>
          </cell>
          <cell r="AD7">
            <v>0.47</v>
          </cell>
          <cell r="AE7">
            <v>0</v>
          </cell>
          <cell r="AF7">
            <v>0</v>
          </cell>
          <cell r="AG7">
            <v>0</v>
          </cell>
          <cell r="AH7">
            <v>0</v>
          </cell>
          <cell r="AI7">
            <v>0</v>
          </cell>
          <cell r="AJ7">
            <v>32.03</v>
          </cell>
          <cell r="AK7">
            <v>0</v>
          </cell>
          <cell r="AL7">
            <v>0</v>
          </cell>
          <cell r="AM7">
            <v>0</v>
          </cell>
          <cell r="AN7">
            <v>0</v>
          </cell>
          <cell r="AO7">
            <v>0</v>
          </cell>
          <cell r="AP7">
            <v>0</v>
          </cell>
          <cell r="AQ7">
            <v>0</v>
          </cell>
          <cell r="AR7">
            <v>0</v>
          </cell>
          <cell r="AS7">
            <v>222.94</v>
          </cell>
          <cell r="AT7">
            <v>1763.3057999999999</v>
          </cell>
        </row>
        <row r="8">
          <cell r="D8">
            <v>380.70090000000005</v>
          </cell>
          <cell r="E8">
            <v>8.5</v>
          </cell>
          <cell r="F8">
            <v>370.10090000000002</v>
          </cell>
          <cell r="G8">
            <v>0</v>
          </cell>
          <cell r="H8">
            <v>0</v>
          </cell>
          <cell r="I8">
            <v>0</v>
          </cell>
          <cell r="J8">
            <v>0</v>
          </cell>
          <cell r="K8">
            <v>0</v>
          </cell>
          <cell r="L8">
            <v>0</v>
          </cell>
          <cell r="M8">
            <v>0</v>
          </cell>
          <cell r="N8">
            <v>0</v>
          </cell>
          <cell r="O8">
            <v>0</v>
          </cell>
          <cell r="P8">
            <v>8.5</v>
          </cell>
          <cell r="Q8">
            <v>2.1</v>
          </cell>
          <cell r="R8">
            <v>0</v>
          </cell>
          <cell r="S8">
            <v>0</v>
          </cell>
          <cell r="T8">
            <v>0</v>
          </cell>
          <cell r="U8">
            <v>0</v>
          </cell>
          <cell r="V8">
            <v>0</v>
          </cell>
          <cell r="W8">
            <v>0</v>
          </cell>
          <cell r="X8">
            <v>0</v>
          </cell>
          <cell r="Y8">
            <v>0</v>
          </cell>
          <cell r="Z8">
            <v>1.67</v>
          </cell>
          <cell r="AA8">
            <v>0</v>
          </cell>
          <cell r="AB8">
            <v>0</v>
          </cell>
          <cell r="AC8">
            <v>0</v>
          </cell>
          <cell r="AD8">
            <v>0.43</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10.6</v>
          </cell>
          <cell r="AT8">
            <v>370.10090000000002</v>
          </cell>
        </row>
        <row r="9">
          <cell r="D9">
            <v>337.41290000000004</v>
          </cell>
          <cell r="E9">
            <v>8.5</v>
          </cell>
          <cell r="F9">
            <v>0</v>
          </cell>
          <cell r="G9">
            <v>326.81290000000001</v>
          </cell>
          <cell r="P9">
            <v>8.5</v>
          </cell>
          <cell r="Q9">
            <v>2.1</v>
          </cell>
          <cell r="Z9">
            <v>1.67</v>
          </cell>
          <cell r="AD9">
            <v>0.43</v>
          </cell>
          <cell r="AS9">
            <v>10.6</v>
          </cell>
          <cell r="AT9">
            <v>326.81290000000001</v>
          </cell>
        </row>
        <row r="10">
          <cell r="D10">
            <v>43.287999999999997</v>
          </cell>
          <cell r="E10">
            <v>0</v>
          </cell>
          <cell r="F10">
            <v>0</v>
          </cell>
          <cell r="H10">
            <v>43.287999999999997</v>
          </cell>
          <cell r="Q10">
            <v>0</v>
          </cell>
          <cell r="AS10">
            <v>0</v>
          </cell>
          <cell r="AT10">
            <v>43.287999999999997</v>
          </cell>
        </row>
        <row r="11">
          <cell r="D11">
            <v>56.2575</v>
          </cell>
          <cell r="E11">
            <v>0</v>
          </cell>
          <cell r="F11">
            <v>0</v>
          </cell>
          <cell r="I11">
            <v>24.1875</v>
          </cell>
          <cell r="Q11">
            <v>32.07</v>
          </cell>
          <cell r="AD11">
            <v>0.04</v>
          </cell>
          <cell r="AJ11">
            <v>32.03</v>
          </cell>
          <cell r="AS11">
            <v>32.07</v>
          </cell>
          <cell r="AT11">
            <v>24.1875</v>
          </cell>
        </row>
        <row r="12">
          <cell r="D12">
            <v>92.265500000000003</v>
          </cell>
          <cell r="E12">
            <v>0</v>
          </cell>
          <cell r="F12">
            <v>0</v>
          </cell>
          <cell r="J12">
            <v>92.265500000000003</v>
          </cell>
          <cell r="Q12">
            <v>0</v>
          </cell>
          <cell r="AS12">
            <v>0</v>
          </cell>
          <cell r="AT12">
            <v>259.41550000000001</v>
          </cell>
        </row>
        <row r="13">
          <cell r="D13">
            <v>409.14830000000001</v>
          </cell>
          <cell r="E13">
            <v>0</v>
          </cell>
          <cell r="F13">
            <v>0</v>
          </cell>
          <cell r="K13">
            <v>409.14830000000001</v>
          </cell>
          <cell r="Q13">
            <v>0</v>
          </cell>
          <cell r="AS13">
            <v>0</v>
          </cell>
          <cell r="AT13">
            <v>409.14830000000001</v>
          </cell>
        </row>
        <row r="14">
          <cell r="D14">
            <v>0</v>
          </cell>
          <cell r="E14">
            <v>0</v>
          </cell>
          <cell r="F14">
            <v>0</v>
          </cell>
          <cell r="L14">
            <v>0</v>
          </cell>
          <cell r="Q14">
            <v>0</v>
          </cell>
          <cell r="AS14">
            <v>0</v>
          </cell>
          <cell r="AT14">
            <v>0</v>
          </cell>
        </row>
        <row r="15">
          <cell r="D15">
            <v>842.46889999999996</v>
          </cell>
          <cell r="E15">
            <v>180.27</v>
          </cell>
          <cell r="F15">
            <v>0</v>
          </cell>
          <cell r="J15">
            <v>163.93</v>
          </cell>
          <cell r="M15">
            <v>662.19889999999998</v>
          </cell>
          <cell r="P15">
            <v>16.34</v>
          </cell>
          <cell r="Q15">
            <v>0</v>
          </cell>
          <cell r="AS15">
            <v>180.27</v>
          </cell>
          <cell r="AT15">
            <v>662.19889999999998</v>
          </cell>
        </row>
        <row r="16">
          <cell r="D16">
            <v>13.4147</v>
          </cell>
          <cell r="E16">
            <v>0</v>
          </cell>
          <cell r="F16">
            <v>0</v>
          </cell>
          <cell r="N16">
            <v>13.4147</v>
          </cell>
          <cell r="Q16">
            <v>0</v>
          </cell>
          <cell r="AS16">
            <v>0</v>
          </cell>
          <cell r="AT16">
            <v>13.4147</v>
          </cell>
        </row>
        <row r="17">
          <cell r="D17">
            <v>0</v>
          </cell>
          <cell r="E17">
            <v>0</v>
          </cell>
          <cell r="F17">
            <v>0</v>
          </cell>
          <cell r="O17">
            <v>0</v>
          </cell>
          <cell r="Q17">
            <v>0</v>
          </cell>
          <cell r="AS17">
            <v>0</v>
          </cell>
          <cell r="AT17">
            <v>0</v>
          </cell>
        </row>
        <row r="18">
          <cell r="D18">
            <v>0</v>
          </cell>
          <cell r="E18">
            <v>0</v>
          </cell>
          <cell r="F18">
            <v>0</v>
          </cell>
          <cell r="P18">
            <v>0</v>
          </cell>
          <cell r="Q18">
            <v>0</v>
          </cell>
          <cell r="AS18">
            <v>0</v>
          </cell>
          <cell r="AT18">
            <v>24.84</v>
          </cell>
        </row>
        <row r="19">
          <cell r="D19">
            <v>354.26839999999999</v>
          </cell>
          <cell r="E19">
            <v>3.22</v>
          </cell>
          <cell r="F19">
            <v>0</v>
          </cell>
          <cell r="G19">
            <v>0</v>
          </cell>
          <cell r="H19">
            <v>0</v>
          </cell>
          <cell r="I19">
            <v>0</v>
          </cell>
          <cell r="J19">
            <v>3.22</v>
          </cell>
          <cell r="K19">
            <v>0</v>
          </cell>
          <cell r="L19">
            <v>0</v>
          </cell>
          <cell r="M19">
            <v>0</v>
          </cell>
          <cell r="N19">
            <v>0</v>
          </cell>
          <cell r="O19">
            <v>0</v>
          </cell>
          <cell r="P19">
            <v>0</v>
          </cell>
          <cell r="Q19">
            <v>351.04839999999996</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3.22</v>
          </cell>
          <cell r="AT19">
            <v>386.58839999999998</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0</v>
          </cell>
        </row>
        <row r="26">
          <cell r="D26">
            <v>0</v>
          </cell>
          <cell r="E26">
            <v>0</v>
          </cell>
          <cell r="F26">
            <v>0</v>
          </cell>
          <cell r="Q26">
            <v>0</v>
          </cell>
          <cell r="X26">
            <v>0</v>
          </cell>
          <cell r="AS26">
            <v>0</v>
          </cell>
          <cell r="AT26">
            <v>0</v>
          </cell>
        </row>
        <row r="27">
          <cell r="D27">
            <v>0</v>
          </cell>
          <cell r="E27">
            <v>0</v>
          </cell>
          <cell r="F27">
            <v>0</v>
          </cell>
          <cell r="Q27">
            <v>0</v>
          </cell>
          <cell r="Y27">
            <v>0</v>
          </cell>
          <cell r="AS27">
            <v>0</v>
          </cell>
          <cell r="AT27">
            <v>0</v>
          </cell>
        </row>
        <row r="28">
          <cell r="D28">
            <v>273.81789999999995</v>
          </cell>
          <cell r="E28">
            <v>0</v>
          </cell>
          <cell r="F28">
            <v>0</v>
          </cell>
          <cell r="Q28">
            <v>0</v>
          </cell>
          <cell r="Z28">
            <v>273.81789999999995</v>
          </cell>
          <cell r="AS28">
            <v>0</v>
          </cell>
          <cell r="AT28">
            <v>276.49789999999996</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v>
          </cell>
        </row>
        <row r="32">
          <cell r="D32">
            <v>55.706999999999994</v>
          </cell>
          <cell r="E32">
            <v>0</v>
          </cell>
          <cell r="F32">
            <v>0</v>
          </cell>
          <cell r="Q32">
            <v>0</v>
          </cell>
          <cell r="AD32">
            <v>55.706999999999994</v>
          </cell>
          <cell r="AS32">
            <v>0</v>
          </cell>
          <cell r="AT32">
            <v>56.536999999999992</v>
          </cell>
        </row>
        <row r="33">
          <cell r="D33">
            <v>0</v>
          </cell>
          <cell r="E33">
            <v>0</v>
          </cell>
          <cell r="F33">
            <v>0</v>
          </cell>
          <cell r="Q33">
            <v>0</v>
          </cell>
          <cell r="AE33">
            <v>0</v>
          </cell>
          <cell r="AS33">
            <v>0</v>
          </cell>
          <cell r="AT33">
            <v>0</v>
          </cell>
        </row>
        <row r="34">
          <cell r="D34">
            <v>0.38700000000000001</v>
          </cell>
          <cell r="E34">
            <v>0</v>
          </cell>
          <cell r="F34">
            <v>0</v>
          </cell>
          <cell r="Q34">
            <v>0</v>
          </cell>
          <cell r="AF34">
            <v>0.38700000000000001</v>
          </cell>
          <cell r="AS34">
            <v>0</v>
          </cell>
          <cell r="AT34">
            <v>0.38700000000000001</v>
          </cell>
        </row>
        <row r="35">
          <cell r="D35">
            <v>8.14E-2</v>
          </cell>
          <cell r="E35">
            <v>0</v>
          </cell>
          <cell r="F35">
            <v>0</v>
          </cell>
          <cell r="Q35">
            <v>0</v>
          </cell>
          <cell r="AG35">
            <v>8.14E-2</v>
          </cell>
          <cell r="AS35">
            <v>0</v>
          </cell>
          <cell r="AT35">
            <v>8.14E-2</v>
          </cell>
        </row>
        <row r="36">
          <cell r="D36">
            <v>0</v>
          </cell>
          <cell r="E36">
            <v>0</v>
          </cell>
          <cell r="F36">
            <v>0</v>
          </cell>
          <cell r="Q36">
            <v>0</v>
          </cell>
          <cell r="AH36">
            <v>0</v>
          </cell>
          <cell r="AS36">
            <v>0</v>
          </cell>
          <cell r="AT36">
            <v>0</v>
          </cell>
        </row>
        <row r="37">
          <cell r="D37">
            <v>0</v>
          </cell>
          <cell r="E37">
            <v>0</v>
          </cell>
          <cell r="F37">
            <v>0</v>
          </cell>
          <cell r="Q37">
            <v>0</v>
          </cell>
          <cell r="AI37">
            <v>0</v>
          </cell>
          <cell r="AS37">
            <v>0</v>
          </cell>
          <cell r="AT37">
            <v>0</v>
          </cell>
        </row>
        <row r="38">
          <cell r="D38">
            <v>2.3620000000000001</v>
          </cell>
          <cell r="E38">
            <v>0</v>
          </cell>
          <cell r="F38">
            <v>0</v>
          </cell>
          <cell r="Q38">
            <v>0</v>
          </cell>
          <cell r="AJ38">
            <v>2.3620000000000001</v>
          </cell>
          <cell r="AS38">
            <v>0</v>
          </cell>
          <cell r="AT38">
            <v>34.392000000000003</v>
          </cell>
        </row>
        <row r="39">
          <cell r="D39">
            <v>0</v>
          </cell>
          <cell r="E39">
            <v>0</v>
          </cell>
          <cell r="F39">
            <v>0</v>
          </cell>
          <cell r="Q39">
            <v>0</v>
          </cell>
          <cell r="AK39">
            <v>0</v>
          </cell>
          <cell r="AS39">
            <v>0</v>
          </cell>
          <cell r="AT39">
            <v>0</v>
          </cell>
        </row>
        <row r="40">
          <cell r="D40">
            <v>0.63200000000000001</v>
          </cell>
          <cell r="E40">
            <v>0</v>
          </cell>
          <cell r="F40">
            <v>0</v>
          </cell>
          <cell r="Q40">
            <v>0</v>
          </cell>
          <cell r="AL40">
            <v>0.63200000000000001</v>
          </cell>
          <cell r="AS40">
            <v>0</v>
          </cell>
          <cell r="AT40">
            <v>0.63200000000000001</v>
          </cell>
        </row>
        <row r="41">
          <cell r="D41">
            <v>0</v>
          </cell>
          <cell r="E41">
            <v>0</v>
          </cell>
          <cell r="F41">
            <v>0</v>
          </cell>
          <cell r="Q41">
            <v>0</v>
          </cell>
          <cell r="AM41">
            <v>0</v>
          </cell>
          <cell r="AS41">
            <v>0</v>
          </cell>
          <cell r="AT41">
            <v>0</v>
          </cell>
        </row>
        <row r="42">
          <cell r="D42">
            <v>3.2300000000000002E-2</v>
          </cell>
          <cell r="E42">
            <v>0</v>
          </cell>
          <cell r="F42">
            <v>0</v>
          </cell>
          <cell r="Q42">
            <v>0</v>
          </cell>
          <cell r="AN42">
            <v>3.2300000000000002E-2</v>
          </cell>
          <cell r="AS42">
            <v>0</v>
          </cell>
          <cell r="AT42">
            <v>3.2300000000000002E-2</v>
          </cell>
        </row>
        <row r="43">
          <cell r="D43">
            <v>17.300799999999999</v>
          </cell>
          <cell r="E43">
            <v>0</v>
          </cell>
          <cell r="F43">
            <v>0</v>
          </cell>
          <cell r="Q43">
            <v>0</v>
          </cell>
          <cell r="AO43">
            <v>17.300799999999999</v>
          </cell>
          <cell r="AS43">
            <v>0</v>
          </cell>
          <cell r="AT43">
            <v>17.300799999999999</v>
          </cell>
        </row>
        <row r="44">
          <cell r="D44">
            <v>3.948</v>
          </cell>
          <cell r="E44">
            <v>3.22</v>
          </cell>
          <cell r="F44">
            <v>0</v>
          </cell>
          <cell r="J44">
            <v>3.22</v>
          </cell>
          <cell r="Q44">
            <v>0</v>
          </cell>
          <cell r="AP44">
            <v>0.72799999999999976</v>
          </cell>
          <cell r="AS44">
            <v>3.22</v>
          </cell>
          <cell r="AT44">
            <v>0.72799999999999976</v>
          </cell>
        </row>
        <row r="45">
          <cell r="D45">
            <v>0</v>
          </cell>
          <cell r="E45">
            <v>0</v>
          </cell>
          <cell r="F45">
            <v>0</v>
          </cell>
          <cell r="Q45">
            <v>0</v>
          </cell>
          <cell r="AQ45">
            <v>0</v>
          </cell>
          <cell r="AS45">
            <v>0</v>
          </cell>
          <cell r="AT45">
            <v>0</v>
          </cell>
        </row>
        <row r="46">
          <cell r="D46">
            <v>110.66000000000001</v>
          </cell>
          <cell r="E46">
            <v>0</v>
          </cell>
          <cell r="F46">
            <v>0</v>
          </cell>
          <cell r="Q46">
            <v>1.37</v>
          </cell>
          <cell r="Z46">
            <v>1.01</v>
          </cell>
          <cell r="AD46">
            <v>0.36</v>
          </cell>
          <cell r="AR46">
            <v>109.29</v>
          </cell>
          <cell r="AS46">
            <v>1.37</v>
          </cell>
          <cell r="AT46">
            <v>109.29</v>
          </cell>
        </row>
        <row r="47">
          <cell r="E47">
            <v>191.99</v>
          </cell>
          <cell r="F47">
            <v>0</v>
          </cell>
          <cell r="G47">
            <v>0</v>
          </cell>
          <cell r="H47">
            <v>0</v>
          </cell>
          <cell r="I47">
            <v>0</v>
          </cell>
          <cell r="J47">
            <v>167.15</v>
          </cell>
          <cell r="K47">
            <v>0</v>
          </cell>
          <cell r="L47">
            <v>0</v>
          </cell>
          <cell r="M47">
            <v>0</v>
          </cell>
          <cell r="N47">
            <v>0</v>
          </cell>
          <cell r="O47">
            <v>0</v>
          </cell>
          <cell r="P47">
            <v>24.84</v>
          </cell>
          <cell r="Q47">
            <v>35.54</v>
          </cell>
          <cell r="R47">
            <v>0</v>
          </cell>
          <cell r="S47">
            <v>0</v>
          </cell>
          <cell r="T47">
            <v>0</v>
          </cell>
          <cell r="U47">
            <v>0</v>
          </cell>
          <cell r="V47">
            <v>0</v>
          </cell>
          <cell r="W47">
            <v>0</v>
          </cell>
          <cell r="X47">
            <v>0</v>
          </cell>
          <cell r="Y47">
            <v>0</v>
          </cell>
          <cell r="Z47">
            <v>2.6799999999999997</v>
          </cell>
          <cell r="AA47">
            <v>0</v>
          </cell>
          <cell r="AB47">
            <v>0</v>
          </cell>
          <cell r="AC47">
            <v>0</v>
          </cell>
          <cell r="AD47">
            <v>0.83000000000000007</v>
          </cell>
          <cell r="AE47">
            <v>0</v>
          </cell>
          <cell r="AF47">
            <v>0</v>
          </cell>
          <cell r="AG47">
            <v>0</v>
          </cell>
          <cell r="AH47">
            <v>0</v>
          </cell>
          <cell r="AI47">
            <v>0</v>
          </cell>
          <cell r="AJ47">
            <v>32.03</v>
          </cell>
          <cell r="AK47">
            <v>0</v>
          </cell>
          <cell r="AL47">
            <v>0</v>
          </cell>
          <cell r="AM47">
            <v>0</v>
          </cell>
          <cell r="AN47">
            <v>0</v>
          </cell>
          <cell r="AO47">
            <v>0</v>
          </cell>
          <cell r="AP47">
            <v>0</v>
          </cell>
          <cell r="AQ47">
            <v>0</v>
          </cell>
          <cell r="AR47">
            <v>0</v>
          </cell>
        </row>
        <row r="48">
          <cell r="E48">
            <v>1763.3057999999999</v>
          </cell>
          <cell r="F48">
            <v>370.10090000000002</v>
          </cell>
          <cell r="G48">
            <v>326.81290000000001</v>
          </cell>
          <cell r="H48">
            <v>43.287999999999997</v>
          </cell>
          <cell r="I48">
            <v>24.1875</v>
          </cell>
          <cell r="J48">
            <v>259.41550000000001</v>
          </cell>
          <cell r="K48">
            <v>409.14830000000001</v>
          </cell>
          <cell r="L48">
            <v>0</v>
          </cell>
          <cell r="M48">
            <v>662.19889999999998</v>
          </cell>
          <cell r="N48">
            <v>13.4147</v>
          </cell>
          <cell r="O48">
            <v>0</v>
          </cell>
          <cell r="P48">
            <v>24.84</v>
          </cell>
          <cell r="Q48">
            <v>386.58839999999998</v>
          </cell>
          <cell r="R48">
            <v>0</v>
          </cell>
          <cell r="S48">
            <v>0</v>
          </cell>
          <cell r="T48">
            <v>0</v>
          </cell>
          <cell r="U48">
            <v>0</v>
          </cell>
          <cell r="V48">
            <v>0</v>
          </cell>
          <cell r="W48">
            <v>0</v>
          </cell>
          <cell r="X48">
            <v>0</v>
          </cell>
          <cell r="Y48">
            <v>0</v>
          </cell>
          <cell r="Z48">
            <v>276.49789999999996</v>
          </cell>
          <cell r="AA48">
            <v>0</v>
          </cell>
          <cell r="AB48">
            <v>0</v>
          </cell>
          <cell r="AC48">
            <v>0</v>
          </cell>
          <cell r="AD48">
            <v>56.536999999999992</v>
          </cell>
          <cell r="AE48">
            <v>0</v>
          </cell>
          <cell r="AF48">
            <v>0.38700000000000001</v>
          </cell>
          <cell r="AG48">
            <v>8.14E-2</v>
          </cell>
          <cell r="AH48">
            <v>0</v>
          </cell>
          <cell r="AI48">
            <v>0</v>
          </cell>
          <cell r="AJ48">
            <v>34.392000000000003</v>
          </cell>
          <cell r="AK48">
            <v>0</v>
          </cell>
          <cell r="AL48">
            <v>0.63200000000000001</v>
          </cell>
          <cell r="AM48">
            <v>0</v>
          </cell>
          <cell r="AN48">
            <v>3.2300000000000002E-2</v>
          </cell>
          <cell r="AO48">
            <v>17.300799999999999</v>
          </cell>
          <cell r="AP48">
            <v>0.72799999999999976</v>
          </cell>
          <cell r="AQ48">
            <v>0</v>
          </cell>
          <cell r="AR48">
            <v>109.29</v>
          </cell>
        </row>
      </sheetData>
      <sheetData sheetId="6">
        <row r="7">
          <cell r="D7">
            <v>1809.4770000000001</v>
          </cell>
          <cell r="E7">
            <v>1776.817</v>
          </cell>
          <cell r="F7">
            <v>0</v>
          </cell>
          <cell r="G7">
            <v>0</v>
          </cell>
          <cell r="H7">
            <v>0</v>
          </cell>
          <cell r="I7">
            <v>0</v>
          </cell>
          <cell r="J7">
            <v>0</v>
          </cell>
          <cell r="K7">
            <v>0</v>
          </cell>
          <cell r="L7">
            <v>0</v>
          </cell>
          <cell r="M7">
            <v>0</v>
          </cell>
          <cell r="N7">
            <v>0</v>
          </cell>
          <cell r="O7">
            <v>0</v>
          </cell>
          <cell r="P7">
            <v>10</v>
          </cell>
          <cell r="Q7">
            <v>22.66</v>
          </cell>
          <cell r="R7">
            <v>0</v>
          </cell>
          <cell r="S7">
            <v>0</v>
          </cell>
          <cell r="T7">
            <v>0</v>
          </cell>
          <cell r="U7">
            <v>0</v>
          </cell>
          <cell r="V7">
            <v>0</v>
          </cell>
          <cell r="W7">
            <v>0</v>
          </cell>
          <cell r="X7">
            <v>0</v>
          </cell>
          <cell r="Y7">
            <v>0</v>
          </cell>
          <cell r="Z7">
            <v>12.14</v>
          </cell>
          <cell r="AA7">
            <v>0</v>
          </cell>
          <cell r="AB7">
            <v>0</v>
          </cell>
          <cell r="AC7">
            <v>0</v>
          </cell>
          <cell r="AD7">
            <v>0.52</v>
          </cell>
          <cell r="AE7">
            <v>0</v>
          </cell>
          <cell r="AF7">
            <v>0</v>
          </cell>
          <cell r="AG7">
            <v>0</v>
          </cell>
          <cell r="AH7">
            <v>0</v>
          </cell>
          <cell r="AI7">
            <v>0</v>
          </cell>
          <cell r="AJ7">
            <v>0</v>
          </cell>
          <cell r="AK7">
            <v>10</v>
          </cell>
          <cell r="AL7">
            <v>0</v>
          </cell>
          <cell r="AM7">
            <v>0</v>
          </cell>
          <cell r="AN7">
            <v>0</v>
          </cell>
          <cell r="AO7">
            <v>0</v>
          </cell>
          <cell r="AP7">
            <v>0</v>
          </cell>
          <cell r="AQ7">
            <v>0</v>
          </cell>
          <cell r="AR7">
            <v>0</v>
          </cell>
          <cell r="AS7">
            <v>32.659999999999997</v>
          </cell>
          <cell r="AT7">
            <v>1786.817</v>
          </cell>
        </row>
        <row r="8">
          <cell r="D8">
            <v>217.1643</v>
          </cell>
          <cell r="E8">
            <v>0</v>
          </cell>
          <cell r="F8">
            <v>209.5043</v>
          </cell>
          <cell r="G8">
            <v>0</v>
          </cell>
          <cell r="H8">
            <v>0</v>
          </cell>
          <cell r="I8">
            <v>0</v>
          </cell>
          <cell r="J8">
            <v>0</v>
          </cell>
          <cell r="K8">
            <v>0</v>
          </cell>
          <cell r="L8">
            <v>0</v>
          </cell>
          <cell r="M8">
            <v>0</v>
          </cell>
          <cell r="N8">
            <v>0</v>
          </cell>
          <cell r="O8">
            <v>0</v>
          </cell>
          <cell r="P8">
            <v>0</v>
          </cell>
          <cell r="Q8">
            <v>7.66</v>
          </cell>
          <cell r="R8">
            <v>0</v>
          </cell>
          <cell r="S8">
            <v>0</v>
          </cell>
          <cell r="T8">
            <v>0</v>
          </cell>
          <cell r="U8">
            <v>0</v>
          </cell>
          <cell r="V8">
            <v>0</v>
          </cell>
          <cell r="W8">
            <v>0</v>
          </cell>
          <cell r="X8">
            <v>0</v>
          </cell>
          <cell r="Y8">
            <v>0</v>
          </cell>
          <cell r="Z8">
            <v>7.14</v>
          </cell>
          <cell r="AA8">
            <v>0</v>
          </cell>
          <cell r="AB8">
            <v>0</v>
          </cell>
          <cell r="AC8">
            <v>0</v>
          </cell>
          <cell r="AD8">
            <v>0.52</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7.66</v>
          </cell>
          <cell r="AT8">
            <v>209.5043</v>
          </cell>
        </row>
        <row r="9">
          <cell r="D9">
            <v>217.1643</v>
          </cell>
          <cell r="E9">
            <v>0</v>
          </cell>
          <cell r="F9">
            <v>0</v>
          </cell>
          <cell r="G9">
            <v>209.5043</v>
          </cell>
          <cell r="Q9">
            <v>7.66</v>
          </cell>
          <cell r="Z9">
            <v>7.14</v>
          </cell>
          <cell r="AD9">
            <v>0.52</v>
          </cell>
          <cell r="AS9">
            <v>7.66</v>
          </cell>
          <cell r="AT9">
            <v>209.5043</v>
          </cell>
        </row>
        <row r="10">
          <cell r="D10">
            <v>0</v>
          </cell>
          <cell r="E10">
            <v>0</v>
          </cell>
          <cell r="F10">
            <v>0</v>
          </cell>
          <cell r="H10">
            <v>0</v>
          </cell>
          <cell r="Q10">
            <v>0</v>
          </cell>
          <cell r="AS10">
            <v>0</v>
          </cell>
          <cell r="AT10">
            <v>0</v>
          </cell>
        </row>
        <row r="11">
          <cell r="D11">
            <v>35.460500000000003</v>
          </cell>
          <cell r="E11">
            <v>0</v>
          </cell>
          <cell r="F11">
            <v>0</v>
          </cell>
          <cell r="I11">
            <v>35.460500000000003</v>
          </cell>
          <cell r="Q11">
            <v>0</v>
          </cell>
          <cell r="AS11">
            <v>0</v>
          </cell>
          <cell r="AT11">
            <v>35.460500000000003</v>
          </cell>
        </row>
        <row r="12">
          <cell r="D12">
            <v>98.241799999999998</v>
          </cell>
          <cell r="E12">
            <v>0</v>
          </cell>
          <cell r="F12">
            <v>0</v>
          </cell>
          <cell r="J12">
            <v>98.241799999999998</v>
          </cell>
          <cell r="Q12">
            <v>0</v>
          </cell>
          <cell r="AS12">
            <v>0</v>
          </cell>
          <cell r="AT12">
            <v>98.241799999999998</v>
          </cell>
        </row>
        <row r="13">
          <cell r="D13">
            <v>468.49790000000002</v>
          </cell>
          <cell r="E13">
            <v>0</v>
          </cell>
          <cell r="F13">
            <v>0</v>
          </cell>
          <cell r="K13">
            <v>468.49790000000002</v>
          </cell>
          <cell r="Q13">
            <v>0</v>
          </cell>
          <cell r="AS13">
            <v>0</v>
          </cell>
          <cell r="AT13">
            <v>468.49790000000002</v>
          </cell>
        </row>
        <row r="14">
          <cell r="D14">
            <v>0</v>
          </cell>
          <cell r="E14">
            <v>0</v>
          </cell>
          <cell r="F14">
            <v>0</v>
          </cell>
          <cell r="L14">
            <v>0</v>
          </cell>
          <cell r="Q14">
            <v>0</v>
          </cell>
          <cell r="AS14">
            <v>0</v>
          </cell>
          <cell r="AT14">
            <v>0</v>
          </cell>
        </row>
        <row r="15">
          <cell r="D15">
            <v>977.68859999999995</v>
          </cell>
          <cell r="E15">
            <v>10</v>
          </cell>
          <cell r="F15">
            <v>0</v>
          </cell>
          <cell r="M15">
            <v>952.68859999999995</v>
          </cell>
          <cell r="P15">
            <v>10</v>
          </cell>
          <cell r="Q15">
            <v>15</v>
          </cell>
          <cell r="Z15">
            <v>5</v>
          </cell>
          <cell r="AK15">
            <v>10</v>
          </cell>
          <cell r="AS15">
            <v>25</v>
          </cell>
          <cell r="AT15">
            <v>952.68859999999995</v>
          </cell>
        </row>
        <row r="16">
          <cell r="D16">
            <v>12.4239</v>
          </cell>
          <cell r="E16">
            <v>0</v>
          </cell>
          <cell r="F16">
            <v>0</v>
          </cell>
          <cell r="N16">
            <v>12.4239</v>
          </cell>
          <cell r="Q16">
            <v>0</v>
          </cell>
          <cell r="AS16">
            <v>0</v>
          </cell>
          <cell r="AT16">
            <v>12.4239</v>
          </cell>
        </row>
        <row r="17">
          <cell r="D17">
            <v>0</v>
          </cell>
          <cell r="E17">
            <v>0</v>
          </cell>
          <cell r="F17">
            <v>0</v>
          </cell>
          <cell r="O17">
            <v>0</v>
          </cell>
          <cell r="Q17">
            <v>0</v>
          </cell>
          <cell r="AS17">
            <v>0</v>
          </cell>
          <cell r="AT17">
            <v>0</v>
          </cell>
        </row>
        <row r="18">
          <cell r="D18">
            <v>0</v>
          </cell>
          <cell r="E18">
            <v>0</v>
          </cell>
          <cell r="F18">
            <v>0</v>
          </cell>
          <cell r="P18">
            <v>0</v>
          </cell>
          <cell r="Q18">
            <v>0</v>
          </cell>
          <cell r="AS18">
            <v>0</v>
          </cell>
          <cell r="AT18">
            <v>10</v>
          </cell>
        </row>
        <row r="19">
          <cell r="D19">
            <v>267.10340000000002</v>
          </cell>
          <cell r="E19">
            <v>0</v>
          </cell>
          <cell r="F19">
            <v>0</v>
          </cell>
          <cell r="G19">
            <v>0</v>
          </cell>
          <cell r="H19">
            <v>0</v>
          </cell>
          <cell r="I19">
            <v>0</v>
          </cell>
          <cell r="J19">
            <v>0</v>
          </cell>
          <cell r="K19">
            <v>0</v>
          </cell>
          <cell r="L19">
            <v>0</v>
          </cell>
          <cell r="M19">
            <v>0</v>
          </cell>
          <cell r="N19">
            <v>0</v>
          </cell>
          <cell r="O19">
            <v>0</v>
          </cell>
          <cell r="P19">
            <v>0</v>
          </cell>
          <cell r="Q19">
            <v>265.10340000000002</v>
          </cell>
          <cell r="R19">
            <v>0</v>
          </cell>
          <cell r="S19">
            <v>0</v>
          </cell>
          <cell r="T19">
            <v>0</v>
          </cell>
          <cell r="U19">
            <v>0</v>
          </cell>
          <cell r="V19">
            <v>0</v>
          </cell>
          <cell r="W19">
            <v>0</v>
          </cell>
          <cell r="X19">
            <v>0</v>
          </cell>
          <cell r="Y19">
            <v>0</v>
          </cell>
          <cell r="Z19">
            <v>1.63</v>
          </cell>
          <cell r="AA19">
            <v>0</v>
          </cell>
          <cell r="AB19">
            <v>0</v>
          </cell>
          <cell r="AC19">
            <v>0</v>
          </cell>
          <cell r="AD19">
            <v>0.37</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2</v>
          </cell>
          <cell r="AT19">
            <v>290.89340000000004</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1.7653000000000001</v>
          </cell>
          <cell r="E25">
            <v>0</v>
          </cell>
          <cell r="F25">
            <v>0</v>
          </cell>
          <cell r="Q25">
            <v>0</v>
          </cell>
          <cell r="W25">
            <v>1.7653000000000001</v>
          </cell>
          <cell r="AS25">
            <v>0</v>
          </cell>
          <cell r="AT25">
            <v>1.7653000000000001</v>
          </cell>
        </row>
        <row r="26">
          <cell r="D26">
            <v>0</v>
          </cell>
          <cell r="E26">
            <v>0</v>
          </cell>
          <cell r="F26">
            <v>0</v>
          </cell>
          <cell r="Q26">
            <v>0</v>
          </cell>
          <cell r="X26">
            <v>0</v>
          </cell>
          <cell r="AS26">
            <v>0</v>
          </cell>
          <cell r="AT26">
            <v>0</v>
          </cell>
        </row>
        <row r="27">
          <cell r="D27">
            <v>0</v>
          </cell>
          <cell r="E27">
            <v>0</v>
          </cell>
          <cell r="F27">
            <v>0</v>
          </cell>
          <cell r="Q27">
            <v>0</v>
          </cell>
          <cell r="Y27">
            <v>0</v>
          </cell>
          <cell r="AS27">
            <v>0</v>
          </cell>
          <cell r="AT27">
            <v>0</v>
          </cell>
        </row>
        <row r="28">
          <cell r="D28">
            <v>165.15359999999998</v>
          </cell>
          <cell r="E28">
            <v>0</v>
          </cell>
          <cell r="F28">
            <v>0</v>
          </cell>
          <cell r="Q28">
            <v>0</v>
          </cell>
          <cell r="Z28">
            <v>165.15359999999998</v>
          </cell>
          <cell r="AS28">
            <v>0</v>
          </cell>
          <cell r="AT28">
            <v>180.00359999999998</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0.05</v>
          </cell>
        </row>
        <row r="32">
          <cell r="D32">
            <v>65.6066</v>
          </cell>
          <cell r="E32">
            <v>0</v>
          </cell>
          <cell r="F32">
            <v>0</v>
          </cell>
          <cell r="Q32">
            <v>1.63</v>
          </cell>
          <cell r="Z32">
            <v>1.63</v>
          </cell>
          <cell r="AD32">
            <v>63.976599999999998</v>
          </cell>
          <cell r="AS32">
            <v>1.63</v>
          </cell>
          <cell r="AT32">
            <v>64.866599999999991</v>
          </cell>
        </row>
        <row r="33">
          <cell r="D33">
            <v>0</v>
          </cell>
          <cell r="E33">
            <v>0</v>
          </cell>
          <cell r="F33">
            <v>0</v>
          </cell>
          <cell r="Q33">
            <v>0</v>
          </cell>
          <cell r="AE33">
            <v>0</v>
          </cell>
          <cell r="AS33">
            <v>0</v>
          </cell>
          <cell r="AT33">
            <v>0</v>
          </cell>
        </row>
        <row r="34">
          <cell r="D34">
            <v>0.86329999999999996</v>
          </cell>
          <cell r="E34">
            <v>0</v>
          </cell>
          <cell r="F34">
            <v>0</v>
          </cell>
          <cell r="Q34">
            <v>0</v>
          </cell>
          <cell r="AF34">
            <v>0.86329999999999996</v>
          </cell>
          <cell r="AS34">
            <v>0</v>
          </cell>
          <cell r="AT34">
            <v>0.86329999999999996</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v>
          </cell>
          <cell r="E37">
            <v>0</v>
          </cell>
          <cell r="F37">
            <v>0</v>
          </cell>
          <cell r="Q37">
            <v>0</v>
          </cell>
          <cell r="AI37">
            <v>0</v>
          </cell>
          <cell r="AS37">
            <v>0</v>
          </cell>
          <cell r="AT37">
            <v>0</v>
          </cell>
        </row>
        <row r="38">
          <cell r="D38">
            <v>10.1203</v>
          </cell>
          <cell r="E38">
            <v>0</v>
          </cell>
          <cell r="F38">
            <v>0</v>
          </cell>
          <cell r="Q38">
            <v>0</v>
          </cell>
          <cell r="AJ38">
            <v>10.1203</v>
          </cell>
          <cell r="AS38">
            <v>0</v>
          </cell>
          <cell r="AT38">
            <v>10.1203</v>
          </cell>
        </row>
        <row r="39">
          <cell r="D39">
            <v>0</v>
          </cell>
          <cell r="E39">
            <v>0</v>
          </cell>
          <cell r="F39">
            <v>0</v>
          </cell>
          <cell r="Q39">
            <v>0</v>
          </cell>
          <cell r="AK39">
            <v>0</v>
          </cell>
          <cell r="AS39">
            <v>0</v>
          </cell>
          <cell r="AT39">
            <v>10</v>
          </cell>
        </row>
        <row r="40">
          <cell r="D40">
            <v>1.2292000000000001</v>
          </cell>
          <cell r="E40">
            <v>0</v>
          </cell>
          <cell r="F40">
            <v>0</v>
          </cell>
          <cell r="Q40">
            <v>0.37</v>
          </cell>
          <cell r="AD40">
            <v>0.37</v>
          </cell>
          <cell r="AL40">
            <v>0.85920000000000007</v>
          </cell>
          <cell r="AS40">
            <v>0.37</v>
          </cell>
          <cell r="AT40">
            <v>0.85920000000000007</v>
          </cell>
        </row>
        <row r="41">
          <cell r="D41">
            <v>0</v>
          </cell>
          <cell r="E41">
            <v>0</v>
          </cell>
          <cell r="F41">
            <v>0</v>
          </cell>
          <cell r="Q41">
            <v>0</v>
          </cell>
          <cell r="AM41">
            <v>0</v>
          </cell>
          <cell r="AS41">
            <v>0</v>
          </cell>
          <cell r="AT41">
            <v>0</v>
          </cell>
        </row>
        <row r="42">
          <cell r="D42">
            <v>0.67830000000000001</v>
          </cell>
          <cell r="E42">
            <v>0</v>
          </cell>
          <cell r="F42">
            <v>0</v>
          </cell>
          <cell r="Q42">
            <v>0</v>
          </cell>
          <cell r="AN42">
            <v>0.67830000000000001</v>
          </cell>
          <cell r="AS42">
            <v>0</v>
          </cell>
          <cell r="AT42">
            <v>0.67830000000000001</v>
          </cell>
        </row>
        <row r="43">
          <cell r="D43">
            <v>21.686800000000002</v>
          </cell>
          <cell r="E43">
            <v>0</v>
          </cell>
          <cell r="F43">
            <v>0</v>
          </cell>
          <cell r="Q43">
            <v>0</v>
          </cell>
          <cell r="AO43">
            <v>21.686800000000002</v>
          </cell>
          <cell r="AS43">
            <v>0</v>
          </cell>
          <cell r="AT43">
            <v>21.686800000000002</v>
          </cell>
        </row>
        <row r="44">
          <cell r="D44">
            <v>0</v>
          </cell>
          <cell r="E44">
            <v>0</v>
          </cell>
          <cell r="F44">
            <v>0</v>
          </cell>
          <cell r="Q44">
            <v>0</v>
          </cell>
          <cell r="AP44">
            <v>0</v>
          </cell>
          <cell r="AS44">
            <v>0</v>
          </cell>
          <cell r="AT44">
            <v>0</v>
          </cell>
        </row>
        <row r="45">
          <cell r="D45">
            <v>0</v>
          </cell>
          <cell r="E45">
            <v>0</v>
          </cell>
          <cell r="F45">
            <v>0</v>
          </cell>
          <cell r="Q45">
            <v>0</v>
          </cell>
          <cell r="AQ45">
            <v>0</v>
          </cell>
          <cell r="AS45">
            <v>0</v>
          </cell>
          <cell r="AT45">
            <v>0</v>
          </cell>
        </row>
        <row r="46">
          <cell r="D46">
            <v>28.57</v>
          </cell>
          <cell r="E46">
            <v>0</v>
          </cell>
          <cell r="F46">
            <v>0</v>
          </cell>
          <cell r="Q46">
            <v>1.1300000000000001</v>
          </cell>
          <cell r="Z46">
            <v>1.08</v>
          </cell>
          <cell r="AC46">
            <v>0.05</v>
          </cell>
          <cell r="AR46">
            <v>27.44</v>
          </cell>
          <cell r="AS46">
            <v>1.1300000000000001</v>
          </cell>
          <cell r="AT46">
            <v>27.44</v>
          </cell>
        </row>
        <row r="47">
          <cell r="E47">
            <v>10</v>
          </cell>
          <cell r="F47">
            <v>0</v>
          </cell>
          <cell r="G47">
            <v>0</v>
          </cell>
          <cell r="H47">
            <v>0</v>
          </cell>
          <cell r="I47">
            <v>0</v>
          </cell>
          <cell r="J47">
            <v>0</v>
          </cell>
          <cell r="K47">
            <v>0</v>
          </cell>
          <cell r="L47">
            <v>0</v>
          </cell>
          <cell r="M47">
            <v>0</v>
          </cell>
          <cell r="N47">
            <v>0</v>
          </cell>
          <cell r="O47">
            <v>0</v>
          </cell>
          <cell r="P47">
            <v>10</v>
          </cell>
          <cell r="Q47">
            <v>25.79</v>
          </cell>
          <cell r="R47">
            <v>0</v>
          </cell>
          <cell r="S47">
            <v>0</v>
          </cell>
          <cell r="T47">
            <v>0</v>
          </cell>
          <cell r="U47">
            <v>0</v>
          </cell>
          <cell r="V47">
            <v>0</v>
          </cell>
          <cell r="W47">
            <v>0</v>
          </cell>
          <cell r="X47">
            <v>0</v>
          </cell>
          <cell r="Y47">
            <v>0</v>
          </cell>
          <cell r="Z47">
            <v>14.85</v>
          </cell>
          <cell r="AA47">
            <v>0</v>
          </cell>
          <cell r="AB47">
            <v>0</v>
          </cell>
          <cell r="AC47">
            <v>0.05</v>
          </cell>
          <cell r="AD47">
            <v>0.89</v>
          </cell>
          <cell r="AE47">
            <v>0</v>
          </cell>
          <cell r="AF47">
            <v>0</v>
          </cell>
          <cell r="AG47">
            <v>0</v>
          </cell>
          <cell r="AH47">
            <v>0</v>
          </cell>
          <cell r="AI47">
            <v>0</v>
          </cell>
          <cell r="AJ47">
            <v>0</v>
          </cell>
          <cell r="AK47">
            <v>10</v>
          </cell>
          <cell r="AL47">
            <v>0</v>
          </cell>
          <cell r="AM47">
            <v>0</v>
          </cell>
          <cell r="AN47">
            <v>0</v>
          </cell>
          <cell r="AO47">
            <v>0</v>
          </cell>
          <cell r="AP47">
            <v>0</v>
          </cell>
          <cell r="AQ47">
            <v>0</v>
          </cell>
          <cell r="AR47">
            <v>0</v>
          </cell>
        </row>
        <row r="48">
          <cell r="E48">
            <v>1786.817</v>
          </cell>
          <cell r="F48">
            <v>209.5043</v>
          </cell>
          <cell r="G48">
            <v>209.5043</v>
          </cell>
          <cell r="H48">
            <v>0</v>
          </cell>
          <cell r="I48">
            <v>35.460500000000003</v>
          </cell>
          <cell r="J48">
            <v>98.241799999999998</v>
          </cell>
          <cell r="K48">
            <v>468.49790000000002</v>
          </cell>
          <cell r="L48">
            <v>0</v>
          </cell>
          <cell r="M48">
            <v>952.68859999999995</v>
          </cell>
          <cell r="N48">
            <v>12.4239</v>
          </cell>
          <cell r="O48">
            <v>0</v>
          </cell>
          <cell r="P48">
            <v>10</v>
          </cell>
          <cell r="Q48">
            <v>290.89340000000004</v>
          </cell>
          <cell r="R48">
            <v>0</v>
          </cell>
          <cell r="S48">
            <v>0</v>
          </cell>
          <cell r="T48">
            <v>0</v>
          </cell>
          <cell r="U48">
            <v>0</v>
          </cell>
          <cell r="V48">
            <v>0</v>
          </cell>
          <cell r="W48">
            <v>1.7653000000000001</v>
          </cell>
          <cell r="X48">
            <v>0</v>
          </cell>
          <cell r="Y48">
            <v>0</v>
          </cell>
          <cell r="Z48">
            <v>180.00359999999998</v>
          </cell>
          <cell r="AA48">
            <v>0</v>
          </cell>
          <cell r="AB48">
            <v>0</v>
          </cell>
          <cell r="AC48">
            <v>0.05</v>
          </cell>
          <cell r="AD48">
            <v>64.866599999999991</v>
          </cell>
          <cell r="AE48">
            <v>0</v>
          </cell>
          <cell r="AF48">
            <v>0.86329999999999996</v>
          </cell>
          <cell r="AG48">
            <v>0</v>
          </cell>
          <cell r="AH48">
            <v>0</v>
          </cell>
          <cell r="AI48">
            <v>0</v>
          </cell>
          <cell r="AJ48">
            <v>10.1203</v>
          </cell>
          <cell r="AK48">
            <v>10</v>
          </cell>
          <cell r="AL48">
            <v>0.85920000000000007</v>
          </cell>
          <cell r="AM48">
            <v>0</v>
          </cell>
          <cell r="AN48">
            <v>0.67830000000000001</v>
          </cell>
          <cell r="AO48">
            <v>21.686800000000002</v>
          </cell>
          <cell r="AP48">
            <v>0</v>
          </cell>
          <cell r="AQ48">
            <v>0</v>
          </cell>
          <cell r="AR48">
            <v>27.44</v>
          </cell>
        </row>
      </sheetData>
      <sheetData sheetId="7">
        <row r="7">
          <cell r="D7">
            <v>1506.2116999999998</v>
          </cell>
          <cell r="E7">
            <v>1499.9616999999998</v>
          </cell>
          <cell r="F7">
            <v>0</v>
          </cell>
          <cell r="G7">
            <v>0</v>
          </cell>
          <cell r="H7">
            <v>0</v>
          </cell>
          <cell r="I7">
            <v>0</v>
          </cell>
          <cell r="J7">
            <v>0</v>
          </cell>
          <cell r="K7">
            <v>0</v>
          </cell>
          <cell r="L7">
            <v>0</v>
          </cell>
          <cell r="M7">
            <v>0</v>
          </cell>
          <cell r="N7">
            <v>0</v>
          </cell>
          <cell r="O7">
            <v>0</v>
          </cell>
          <cell r="P7">
            <v>4</v>
          </cell>
          <cell r="Q7">
            <v>2.25</v>
          </cell>
          <cell r="R7">
            <v>0</v>
          </cell>
          <cell r="S7">
            <v>0</v>
          </cell>
          <cell r="T7">
            <v>0</v>
          </cell>
          <cell r="U7">
            <v>0</v>
          </cell>
          <cell r="V7">
            <v>0</v>
          </cell>
          <cell r="W7">
            <v>0</v>
          </cell>
          <cell r="X7">
            <v>0</v>
          </cell>
          <cell r="Y7">
            <v>0</v>
          </cell>
          <cell r="Z7">
            <v>1.85</v>
          </cell>
          <cell r="AA7">
            <v>0</v>
          </cell>
          <cell r="AB7">
            <v>0</v>
          </cell>
          <cell r="AC7">
            <v>0</v>
          </cell>
          <cell r="AD7">
            <v>0.4</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6.25</v>
          </cell>
          <cell r="AT7">
            <v>1503.9616999999998</v>
          </cell>
        </row>
        <row r="8">
          <cell r="D8">
            <v>142.94900000000001</v>
          </cell>
          <cell r="E8">
            <v>0</v>
          </cell>
          <cell r="F8">
            <v>141.09900000000002</v>
          </cell>
          <cell r="G8">
            <v>0</v>
          </cell>
          <cell r="H8">
            <v>0</v>
          </cell>
          <cell r="I8">
            <v>0</v>
          </cell>
          <cell r="J8">
            <v>0</v>
          </cell>
          <cell r="K8">
            <v>0</v>
          </cell>
          <cell r="L8">
            <v>0</v>
          </cell>
          <cell r="M8">
            <v>0</v>
          </cell>
          <cell r="N8">
            <v>0</v>
          </cell>
          <cell r="O8">
            <v>0</v>
          </cell>
          <cell r="P8">
            <v>0</v>
          </cell>
          <cell r="Q8">
            <v>1.85</v>
          </cell>
          <cell r="R8">
            <v>0</v>
          </cell>
          <cell r="S8">
            <v>0</v>
          </cell>
          <cell r="T8">
            <v>0</v>
          </cell>
          <cell r="U8">
            <v>0</v>
          </cell>
          <cell r="V8">
            <v>0</v>
          </cell>
          <cell r="W8">
            <v>0</v>
          </cell>
          <cell r="X8">
            <v>0</v>
          </cell>
          <cell r="Y8">
            <v>0</v>
          </cell>
          <cell r="Z8">
            <v>1.85</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1.85</v>
          </cell>
          <cell r="AT8">
            <v>141.09900000000002</v>
          </cell>
        </row>
        <row r="9">
          <cell r="D9">
            <v>142.94900000000001</v>
          </cell>
          <cell r="E9">
            <v>0</v>
          </cell>
          <cell r="F9">
            <v>0</v>
          </cell>
          <cell r="G9">
            <v>141.09900000000002</v>
          </cell>
          <cell r="Q9">
            <v>1.85</v>
          </cell>
          <cell r="Z9">
            <v>1.85</v>
          </cell>
          <cell r="AS9">
            <v>1.85</v>
          </cell>
          <cell r="AT9">
            <v>141.09900000000002</v>
          </cell>
        </row>
        <row r="10">
          <cell r="D10">
            <v>0</v>
          </cell>
          <cell r="E10">
            <v>0</v>
          </cell>
          <cell r="F10">
            <v>0</v>
          </cell>
          <cell r="H10">
            <v>0</v>
          </cell>
          <cell r="Q10">
            <v>0</v>
          </cell>
          <cell r="AS10">
            <v>0</v>
          </cell>
          <cell r="AT10">
            <v>0</v>
          </cell>
        </row>
        <row r="11">
          <cell r="D11">
            <v>99.931700000000006</v>
          </cell>
          <cell r="E11">
            <v>0</v>
          </cell>
          <cell r="F11">
            <v>0</v>
          </cell>
          <cell r="I11">
            <v>99.531700000000001</v>
          </cell>
          <cell r="Q11">
            <v>0.4</v>
          </cell>
          <cell r="AD11">
            <v>0.4</v>
          </cell>
          <cell r="AS11">
            <v>0.4</v>
          </cell>
          <cell r="AT11">
            <v>99.531700000000001</v>
          </cell>
        </row>
        <row r="12">
          <cell r="D12">
            <v>650.48879999999997</v>
          </cell>
          <cell r="E12">
            <v>0</v>
          </cell>
          <cell r="F12">
            <v>0</v>
          </cell>
          <cell r="J12">
            <v>650.48879999999997</v>
          </cell>
          <cell r="Q12">
            <v>0</v>
          </cell>
          <cell r="AS12">
            <v>0</v>
          </cell>
          <cell r="AT12">
            <v>650.48879999999997</v>
          </cell>
        </row>
        <row r="13">
          <cell r="D13">
            <v>209.62899999999999</v>
          </cell>
          <cell r="E13">
            <v>0</v>
          </cell>
          <cell r="F13">
            <v>0</v>
          </cell>
          <cell r="K13">
            <v>209.62899999999999</v>
          </cell>
          <cell r="Q13">
            <v>0</v>
          </cell>
          <cell r="AS13">
            <v>0</v>
          </cell>
          <cell r="AT13">
            <v>209.62899999999999</v>
          </cell>
        </row>
        <row r="14">
          <cell r="D14">
            <v>0</v>
          </cell>
          <cell r="E14">
            <v>0</v>
          </cell>
          <cell r="F14">
            <v>0</v>
          </cell>
          <cell r="L14">
            <v>0</v>
          </cell>
          <cell r="Q14">
            <v>0</v>
          </cell>
          <cell r="AS14">
            <v>0</v>
          </cell>
          <cell r="AT14">
            <v>0</v>
          </cell>
        </row>
        <row r="15">
          <cell r="D15">
            <v>328.00820000000004</v>
          </cell>
          <cell r="E15">
            <v>4</v>
          </cell>
          <cell r="F15">
            <v>0</v>
          </cell>
          <cell r="M15">
            <v>324.00820000000004</v>
          </cell>
          <cell r="P15">
            <v>4</v>
          </cell>
          <cell r="Q15">
            <v>0</v>
          </cell>
          <cell r="AS15">
            <v>4</v>
          </cell>
          <cell r="AT15">
            <v>324.00820000000004</v>
          </cell>
        </row>
        <row r="16">
          <cell r="D16">
            <v>75.204999999999998</v>
          </cell>
          <cell r="E16">
            <v>0</v>
          </cell>
          <cell r="F16">
            <v>0</v>
          </cell>
          <cell r="N16">
            <v>75.204999999999998</v>
          </cell>
          <cell r="Q16">
            <v>0</v>
          </cell>
          <cell r="AS16">
            <v>0</v>
          </cell>
          <cell r="AT16">
            <v>75.204999999999998</v>
          </cell>
        </row>
        <row r="17">
          <cell r="D17">
            <v>0</v>
          </cell>
          <cell r="E17">
            <v>0</v>
          </cell>
          <cell r="F17">
            <v>0</v>
          </cell>
          <cell r="O17">
            <v>0</v>
          </cell>
          <cell r="Q17">
            <v>0</v>
          </cell>
          <cell r="AS17">
            <v>0</v>
          </cell>
          <cell r="AT17">
            <v>0</v>
          </cell>
        </row>
        <row r="18">
          <cell r="D18">
            <v>0</v>
          </cell>
          <cell r="E18">
            <v>0</v>
          </cell>
          <cell r="F18">
            <v>0</v>
          </cell>
          <cell r="P18">
            <v>0</v>
          </cell>
          <cell r="Q18">
            <v>0</v>
          </cell>
          <cell r="AS18">
            <v>0</v>
          </cell>
          <cell r="AT18">
            <v>4</v>
          </cell>
        </row>
        <row r="19">
          <cell r="D19">
            <v>405.46089999999998</v>
          </cell>
          <cell r="E19">
            <v>0</v>
          </cell>
          <cell r="F19">
            <v>0</v>
          </cell>
          <cell r="G19">
            <v>0</v>
          </cell>
          <cell r="H19">
            <v>0</v>
          </cell>
          <cell r="I19">
            <v>0</v>
          </cell>
          <cell r="J19">
            <v>0</v>
          </cell>
          <cell r="K19">
            <v>0</v>
          </cell>
          <cell r="L19">
            <v>0</v>
          </cell>
          <cell r="M19">
            <v>0</v>
          </cell>
          <cell r="N19">
            <v>0</v>
          </cell>
          <cell r="O19">
            <v>0</v>
          </cell>
          <cell r="P19">
            <v>0</v>
          </cell>
          <cell r="Q19">
            <v>405.46089999999998</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408.45089999999999</v>
          </cell>
        </row>
        <row r="20">
          <cell r="D20">
            <v>99.656400000000005</v>
          </cell>
          <cell r="E20">
            <v>0</v>
          </cell>
          <cell r="F20">
            <v>0</v>
          </cell>
          <cell r="Q20">
            <v>0</v>
          </cell>
          <cell r="R20">
            <v>99.656400000000005</v>
          </cell>
          <cell r="AS20">
            <v>0</v>
          </cell>
          <cell r="AT20">
            <v>99.656400000000005</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0</v>
          </cell>
        </row>
        <row r="26">
          <cell r="D26">
            <v>0</v>
          </cell>
          <cell r="E26">
            <v>0</v>
          </cell>
          <cell r="F26">
            <v>0</v>
          </cell>
          <cell r="Q26">
            <v>0</v>
          </cell>
          <cell r="X26">
            <v>0</v>
          </cell>
          <cell r="AS26">
            <v>0</v>
          </cell>
          <cell r="AT26">
            <v>0</v>
          </cell>
        </row>
        <row r="27">
          <cell r="D27">
            <v>13.0684</v>
          </cell>
          <cell r="E27">
            <v>0</v>
          </cell>
          <cell r="F27">
            <v>0</v>
          </cell>
          <cell r="Q27">
            <v>0</v>
          </cell>
          <cell r="Y27">
            <v>13.0684</v>
          </cell>
          <cell r="AS27">
            <v>0</v>
          </cell>
          <cell r="AT27">
            <v>13.0684</v>
          </cell>
        </row>
        <row r="28">
          <cell r="D28">
            <v>123.5925</v>
          </cell>
          <cell r="E28">
            <v>0</v>
          </cell>
          <cell r="F28">
            <v>0</v>
          </cell>
          <cell r="Q28">
            <v>0</v>
          </cell>
          <cell r="Z28">
            <v>123.5925</v>
          </cell>
          <cell r="AS28">
            <v>0</v>
          </cell>
          <cell r="AT28">
            <v>125.4425</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v>
          </cell>
        </row>
        <row r="32">
          <cell r="D32">
            <v>68.581000000000003</v>
          </cell>
          <cell r="E32">
            <v>0</v>
          </cell>
          <cell r="F32">
            <v>0</v>
          </cell>
          <cell r="Q32">
            <v>0</v>
          </cell>
          <cell r="AD32">
            <v>68.581000000000003</v>
          </cell>
          <cell r="AS32">
            <v>0</v>
          </cell>
          <cell r="AT32">
            <v>69.381</v>
          </cell>
        </row>
        <row r="33">
          <cell r="D33">
            <v>0</v>
          </cell>
          <cell r="E33">
            <v>0</v>
          </cell>
          <cell r="F33">
            <v>0</v>
          </cell>
          <cell r="Q33">
            <v>0</v>
          </cell>
          <cell r="AE33">
            <v>0</v>
          </cell>
          <cell r="AS33">
            <v>0</v>
          </cell>
          <cell r="AT33">
            <v>0</v>
          </cell>
        </row>
        <row r="34">
          <cell r="D34">
            <v>4.2252000000000001</v>
          </cell>
          <cell r="E34">
            <v>0</v>
          </cell>
          <cell r="F34">
            <v>0</v>
          </cell>
          <cell r="Q34">
            <v>0</v>
          </cell>
          <cell r="AF34">
            <v>4.2252000000000001</v>
          </cell>
          <cell r="AS34">
            <v>0</v>
          </cell>
          <cell r="AT34">
            <v>4.5651999999999999</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v>
          </cell>
          <cell r="E37">
            <v>0</v>
          </cell>
          <cell r="F37">
            <v>0</v>
          </cell>
          <cell r="Q37">
            <v>0</v>
          </cell>
          <cell r="AI37">
            <v>0</v>
          </cell>
          <cell r="AS37">
            <v>0</v>
          </cell>
          <cell r="AT37">
            <v>0</v>
          </cell>
        </row>
        <row r="38">
          <cell r="D38">
            <v>8.9009</v>
          </cell>
          <cell r="E38">
            <v>0</v>
          </cell>
          <cell r="F38">
            <v>0</v>
          </cell>
          <cell r="Q38">
            <v>0</v>
          </cell>
          <cell r="AJ38">
            <v>8.9009</v>
          </cell>
          <cell r="AS38">
            <v>0</v>
          </cell>
          <cell r="AT38">
            <v>8.9009</v>
          </cell>
        </row>
        <row r="39">
          <cell r="D39">
            <v>0</v>
          </cell>
          <cell r="E39">
            <v>0</v>
          </cell>
          <cell r="F39">
            <v>0</v>
          </cell>
          <cell r="Q39">
            <v>0</v>
          </cell>
          <cell r="AK39">
            <v>0</v>
          </cell>
          <cell r="AS39">
            <v>0</v>
          </cell>
          <cell r="AT39">
            <v>0</v>
          </cell>
        </row>
        <row r="40">
          <cell r="D40">
            <v>1.3616999999999999</v>
          </cell>
          <cell r="E40">
            <v>0</v>
          </cell>
          <cell r="F40">
            <v>0</v>
          </cell>
          <cell r="Q40">
            <v>0</v>
          </cell>
          <cell r="AL40">
            <v>1.3616999999999999</v>
          </cell>
          <cell r="AS40">
            <v>0</v>
          </cell>
          <cell r="AT40">
            <v>1.3616999999999999</v>
          </cell>
        </row>
        <row r="41">
          <cell r="D41">
            <v>0</v>
          </cell>
          <cell r="E41">
            <v>0</v>
          </cell>
          <cell r="F41">
            <v>0</v>
          </cell>
          <cell r="Q41">
            <v>0</v>
          </cell>
          <cell r="AM41">
            <v>0</v>
          </cell>
          <cell r="AS41">
            <v>0</v>
          </cell>
          <cell r="AT41">
            <v>0</v>
          </cell>
        </row>
        <row r="42">
          <cell r="D42">
            <v>2.0960000000000001</v>
          </cell>
          <cell r="E42">
            <v>0</v>
          </cell>
          <cell r="F42">
            <v>0</v>
          </cell>
          <cell r="Q42">
            <v>0</v>
          </cell>
          <cell r="AN42">
            <v>2.0960000000000001</v>
          </cell>
          <cell r="AS42">
            <v>0</v>
          </cell>
          <cell r="AT42">
            <v>2.0960000000000001</v>
          </cell>
        </row>
        <row r="43">
          <cell r="D43">
            <v>21.735800000000001</v>
          </cell>
          <cell r="E43">
            <v>0</v>
          </cell>
          <cell r="F43">
            <v>0</v>
          </cell>
          <cell r="Q43">
            <v>0</v>
          </cell>
          <cell r="AO43">
            <v>21.735800000000001</v>
          </cell>
          <cell r="AS43">
            <v>0</v>
          </cell>
          <cell r="AT43">
            <v>21.735800000000001</v>
          </cell>
        </row>
        <row r="44">
          <cell r="D44">
            <v>62.243000000000002</v>
          </cell>
          <cell r="E44">
            <v>0</v>
          </cell>
          <cell r="F44">
            <v>0</v>
          </cell>
          <cell r="Q44">
            <v>0</v>
          </cell>
          <cell r="AP44">
            <v>62.243000000000002</v>
          </cell>
          <cell r="AS44">
            <v>0</v>
          </cell>
          <cell r="AT44">
            <v>62.243000000000002</v>
          </cell>
        </row>
        <row r="45">
          <cell r="D45">
            <v>0</v>
          </cell>
          <cell r="E45">
            <v>0</v>
          </cell>
          <cell r="F45">
            <v>0</v>
          </cell>
          <cell r="Q45">
            <v>0</v>
          </cell>
          <cell r="AQ45">
            <v>0</v>
          </cell>
          <cell r="AS45">
            <v>0</v>
          </cell>
          <cell r="AT45">
            <v>0</v>
          </cell>
        </row>
        <row r="46">
          <cell r="D46">
            <v>53.199999999999996</v>
          </cell>
          <cell r="E46">
            <v>0</v>
          </cell>
          <cell r="F46">
            <v>0</v>
          </cell>
          <cell r="Q46">
            <v>0.74</v>
          </cell>
          <cell r="AD46">
            <v>0.4</v>
          </cell>
          <cell r="AF46">
            <v>0.34</v>
          </cell>
          <cell r="AR46">
            <v>52.459999999999994</v>
          </cell>
          <cell r="AS46">
            <v>0.74</v>
          </cell>
          <cell r="AT46">
            <v>52.459999999999994</v>
          </cell>
        </row>
        <row r="47">
          <cell r="E47">
            <v>4</v>
          </cell>
          <cell r="F47">
            <v>0</v>
          </cell>
          <cell r="G47">
            <v>0</v>
          </cell>
          <cell r="H47">
            <v>0</v>
          </cell>
          <cell r="I47">
            <v>0</v>
          </cell>
          <cell r="J47">
            <v>0</v>
          </cell>
          <cell r="K47">
            <v>0</v>
          </cell>
          <cell r="L47">
            <v>0</v>
          </cell>
          <cell r="M47">
            <v>0</v>
          </cell>
          <cell r="N47">
            <v>0</v>
          </cell>
          <cell r="O47">
            <v>0</v>
          </cell>
          <cell r="P47">
            <v>4</v>
          </cell>
          <cell r="Q47">
            <v>2.99</v>
          </cell>
          <cell r="R47">
            <v>0</v>
          </cell>
          <cell r="S47">
            <v>0</v>
          </cell>
          <cell r="T47">
            <v>0</v>
          </cell>
          <cell r="U47">
            <v>0</v>
          </cell>
          <cell r="V47">
            <v>0</v>
          </cell>
          <cell r="W47">
            <v>0</v>
          </cell>
          <cell r="X47">
            <v>0</v>
          </cell>
          <cell r="Y47">
            <v>0</v>
          </cell>
          <cell r="Z47">
            <v>1.85</v>
          </cell>
          <cell r="AA47">
            <v>0</v>
          </cell>
          <cell r="AB47">
            <v>0</v>
          </cell>
          <cell r="AC47">
            <v>0</v>
          </cell>
          <cell r="AD47">
            <v>0.8</v>
          </cell>
          <cell r="AE47">
            <v>0</v>
          </cell>
          <cell r="AF47">
            <v>0.34</v>
          </cell>
          <cell r="AG47">
            <v>0</v>
          </cell>
          <cell r="AH47">
            <v>0</v>
          </cell>
          <cell r="AI47">
            <v>0</v>
          </cell>
          <cell r="AJ47">
            <v>0</v>
          </cell>
          <cell r="AK47">
            <v>0</v>
          </cell>
          <cell r="AL47">
            <v>0</v>
          </cell>
          <cell r="AM47">
            <v>0</v>
          </cell>
          <cell r="AN47">
            <v>0</v>
          </cell>
          <cell r="AO47">
            <v>0</v>
          </cell>
          <cell r="AP47">
            <v>0</v>
          </cell>
          <cell r="AQ47">
            <v>0</v>
          </cell>
          <cell r="AR47">
            <v>0</v>
          </cell>
        </row>
        <row r="48">
          <cell r="E48">
            <v>1503.9616999999998</v>
          </cell>
          <cell r="F48">
            <v>141.09900000000002</v>
          </cell>
          <cell r="G48">
            <v>141.09900000000002</v>
          </cell>
          <cell r="H48">
            <v>0</v>
          </cell>
          <cell r="I48">
            <v>99.531700000000001</v>
          </cell>
          <cell r="J48">
            <v>650.48879999999997</v>
          </cell>
          <cell r="K48">
            <v>209.62899999999999</v>
          </cell>
          <cell r="L48">
            <v>0</v>
          </cell>
          <cell r="M48">
            <v>324.00820000000004</v>
          </cell>
          <cell r="N48">
            <v>75.204999999999998</v>
          </cell>
          <cell r="O48">
            <v>0</v>
          </cell>
          <cell r="P48">
            <v>4</v>
          </cell>
          <cell r="Q48">
            <v>408.45089999999999</v>
          </cell>
          <cell r="R48">
            <v>99.656400000000005</v>
          </cell>
          <cell r="S48">
            <v>0</v>
          </cell>
          <cell r="T48">
            <v>0</v>
          </cell>
          <cell r="U48">
            <v>0</v>
          </cell>
          <cell r="V48">
            <v>0</v>
          </cell>
          <cell r="W48">
            <v>0</v>
          </cell>
          <cell r="X48">
            <v>0</v>
          </cell>
          <cell r="Y48">
            <v>13.0684</v>
          </cell>
          <cell r="Z48">
            <v>125.4425</v>
          </cell>
          <cell r="AA48">
            <v>0</v>
          </cell>
          <cell r="AB48">
            <v>0</v>
          </cell>
          <cell r="AC48">
            <v>0</v>
          </cell>
          <cell r="AD48">
            <v>69.381</v>
          </cell>
          <cell r="AE48">
            <v>0</v>
          </cell>
          <cell r="AF48">
            <v>4.5651999999999999</v>
          </cell>
          <cell r="AG48">
            <v>0</v>
          </cell>
          <cell r="AH48">
            <v>0</v>
          </cell>
          <cell r="AI48">
            <v>0</v>
          </cell>
          <cell r="AJ48">
            <v>8.9009</v>
          </cell>
          <cell r="AK48">
            <v>0</v>
          </cell>
          <cell r="AL48">
            <v>1.3616999999999999</v>
          </cell>
          <cell r="AM48">
            <v>0</v>
          </cell>
          <cell r="AN48">
            <v>2.0960000000000001</v>
          </cell>
          <cell r="AO48">
            <v>21.735800000000001</v>
          </cell>
          <cell r="AP48">
            <v>62.243000000000002</v>
          </cell>
          <cell r="AQ48">
            <v>0</v>
          </cell>
          <cell r="AR48">
            <v>52.459999999999994</v>
          </cell>
        </row>
      </sheetData>
      <sheetData sheetId="8">
        <row r="7">
          <cell r="D7">
            <v>437.2056</v>
          </cell>
          <cell r="E7">
            <v>426.71559999999999</v>
          </cell>
          <cell r="F7">
            <v>0</v>
          </cell>
          <cell r="G7">
            <v>0</v>
          </cell>
          <cell r="H7">
            <v>0</v>
          </cell>
          <cell r="I7">
            <v>0</v>
          </cell>
          <cell r="J7">
            <v>0</v>
          </cell>
          <cell r="K7">
            <v>0</v>
          </cell>
          <cell r="L7">
            <v>0</v>
          </cell>
          <cell r="M7">
            <v>0</v>
          </cell>
          <cell r="N7">
            <v>0</v>
          </cell>
          <cell r="O7">
            <v>0</v>
          </cell>
          <cell r="P7">
            <v>6</v>
          </cell>
          <cell r="Q7">
            <v>4.49</v>
          </cell>
          <cell r="R7">
            <v>0</v>
          </cell>
          <cell r="S7">
            <v>0</v>
          </cell>
          <cell r="T7">
            <v>0</v>
          </cell>
          <cell r="U7">
            <v>0</v>
          </cell>
          <cell r="V7">
            <v>0</v>
          </cell>
          <cell r="W7">
            <v>0</v>
          </cell>
          <cell r="X7">
            <v>1.3</v>
          </cell>
          <cell r="Y7">
            <v>0</v>
          </cell>
          <cell r="Z7">
            <v>1.55</v>
          </cell>
          <cell r="AA7">
            <v>0</v>
          </cell>
          <cell r="AB7">
            <v>0</v>
          </cell>
          <cell r="AC7">
            <v>0</v>
          </cell>
          <cell r="AD7">
            <v>1.6400000000000001</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10.49</v>
          </cell>
          <cell r="AT7">
            <v>432.71559999999999</v>
          </cell>
        </row>
        <row r="8">
          <cell r="D8">
            <v>374.12810000000002</v>
          </cell>
          <cell r="E8">
            <v>1.5</v>
          </cell>
          <cell r="F8">
            <v>368.13810000000001</v>
          </cell>
          <cell r="G8">
            <v>0</v>
          </cell>
          <cell r="H8">
            <v>0</v>
          </cell>
          <cell r="I8">
            <v>0</v>
          </cell>
          <cell r="J8">
            <v>0</v>
          </cell>
          <cell r="K8">
            <v>0</v>
          </cell>
          <cell r="L8">
            <v>0</v>
          </cell>
          <cell r="M8">
            <v>0</v>
          </cell>
          <cell r="N8">
            <v>0</v>
          </cell>
          <cell r="O8">
            <v>0</v>
          </cell>
          <cell r="P8">
            <v>1.5</v>
          </cell>
          <cell r="Q8">
            <v>4.49</v>
          </cell>
          <cell r="R8">
            <v>0</v>
          </cell>
          <cell r="S8">
            <v>0</v>
          </cell>
          <cell r="T8">
            <v>0</v>
          </cell>
          <cell r="U8">
            <v>0</v>
          </cell>
          <cell r="V8">
            <v>0</v>
          </cell>
          <cell r="W8">
            <v>0</v>
          </cell>
          <cell r="X8">
            <v>1.3</v>
          </cell>
          <cell r="Y8">
            <v>0</v>
          </cell>
          <cell r="Z8">
            <v>1.55</v>
          </cell>
          <cell r="AA8">
            <v>0</v>
          </cell>
          <cell r="AB8">
            <v>0</v>
          </cell>
          <cell r="AC8">
            <v>0</v>
          </cell>
          <cell r="AD8">
            <v>1.6400000000000001</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5.99</v>
          </cell>
          <cell r="AT8">
            <v>368.13810000000001</v>
          </cell>
        </row>
        <row r="9">
          <cell r="D9">
            <v>374.12810000000002</v>
          </cell>
          <cell r="E9">
            <v>1.5</v>
          </cell>
          <cell r="F9">
            <v>0</v>
          </cell>
          <cell r="G9">
            <v>368.13810000000001</v>
          </cell>
          <cell r="P9">
            <v>1.5</v>
          </cell>
          <cell r="Q9">
            <v>4.49</v>
          </cell>
          <cell r="X9">
            <v>1.3</v>
          </cell>
          <cell r="Z9">
            <v>1.55</v>
          </cell>
          <cell r="AD9">
            <v>1.6400000000000001</v>
          </cell>
          <cell r="AS9">
            <v>5.99</v>
          </cell>
          <cell r="AT9">
            <v>368.13810000000001</v>
          </cell>
        </row>
        <row r="10">
          <cell r="D10">
            <v>0</v>
          </cell>
          <cell r="E10">
            <v>0</v>
          </cell>
          <cell r="F10">
            <v>0</v>
          </cell>
          <cell r="H10">
            <v>0</v>
          </cell>
          <cell r="Q10">
            <v>0</v>
          </cell>
          <cell r="AS10">
            <v>0</v>
          </cell>
          <cell r="AT10">
            <v>0</v>
          </cell>
        </row>
        <row r="11">
          <cell r="D11">
            <v>5.1932</v>
          </cell>
          <cell r="E11">
            <v>4.5</v>
          </cell>
          <cell r="F11">
            <v>0</v>
          </cell>
          <cell r="I11">
            <v>0.69320000000000004</v>
          </cell>
          <cell r="P11">
            <v>4.5</v>
          </cell>
          <cell r="Q11">
            <v>0</v>
          </cell>
          <cell r="AS11">
            <v>4.5</v>
          </cell>
          <cell r="AT11">
            <v>0.69320000000000004</v>
          </cell>
        </row>
        <row r="12">
          <cell r="D12">
            <v>51.754300000000001</v>
          </cell>
          <cell r="E12">
            <v>0</v>
          </cell>
          <cell r="F12">
            <v>0</v>
          </cell>
          <cell r="J12">
            <v>51.754300000000001</v>
          </cell>
          <cell r="Q12">
            <v>0</v>
          </cell>
          <cell r="AS12">
            <v>0</v>
          </cell>
          <cell r="AT12">
            <v>51.754300000000001</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0</v>
          </cell>
          <cell r="E15">
            <v>0</v>
          </cell>
          <cell r="F15">
            <v>0</v>
          </cell>
          <cell r="M15">
            <v>0</v>
          </cell>
          <cell r="Q15">
            <v>0</v>
          </cell>
          <cell r="AS15">
            <v>0</v>
          </cell>
          <cell r="AT15">
            <v>0</v>
          </cell>
        </row>
        <row r="16">
          <cell r="D16">
            <v>4.8963000000000001</v>
          </cell>
          <cell r="E16">
            <v>0</v>
          </cell>
          <cell r="F16">
            <v>0</v>
          </cell>
          <cell r="N16">
            <v>4.8963000000000001</v>
          </cell>
          <cell r="Q16">
            <v>0</v>
          </cell>
          <cell r="AS16">
            <v>0</v>
          </cell>
          <cell r="AT16">
            <v>4.8963000000000001</v>
          </cell>
        </row>
        <row r="17">
          <cell r="D17">
            <v>0</v>
          </cell>
          <cell r="E17">
            <v>0</v>
          </cell>
          <cell r="F17">
            <v>0</v>
          </cell>
          <cell r="O17">
            <v>0</v>
          </cell>
          <cell r="Q17">
            <v>0</v>
          </cell>
          <cell r="AS17">
            <v>0</v>
          </cell>
          <cell r="AT17">
            <v>0</v>
          </cell>
        </row>
        <row r="18">
          <cell r="D18">
            <v>1.2337</v>
          </cell>
          <cell r="E18">
            <v>0</v>
          </cell>
          <cell r="F18">
            <v>0</v>
          </cell>
          <cell r="P18">
            <v>1.2337</v>
          </cell>
          <cell r="Q18">
            <v>0</v>
          </cell>
          <cell r="AS18">
            <v>0</v>
          </cell>
          <cell r="AT18">
            <v>7.2336999999999998</v>
          </cell>
        </row>
        <row r="19">
          <cell r="D19">
            <v>218.5129</v>
          </cell>
          <cell r="E19">
            <v>0</v>
          </cell>
          <cell r="F19">
            <v>0</v>
          </cell>
          <cell r="G19">
            <v>0</v>
          </cell>
          <cell r="H19">
            <v>0</v>
          </cell>
          <cell r="I19">
            <v>0</v>
          </cell>
          <cell r="J19">
            <v>0</v>
          </cell>
          <cell r="K19">
            <v>0</v>
          </cell>
          <cell r="L19">
            <v>0</v>
          </cell>
          <cell r="M19">
            <v>0</v>
          </cell>
          <cell r="N19">
            <v>0</v>
          </cell>
          <cell r="O19">
            <v>0</v>
          </cell>
          <cell r="P19">
            <v>0</v>
          </cell>
          <cell r="Q19">
            <v>218.2629</v>
          </cell>
          <cell r="R19">
            <v>0</v>
          </cell>
          <cell r="S19">
            <v>0</v>
          </cell>
          <cell r="T19">
            <v>0</v>
          </cell>
          <cell r="U19">
            <v>0</v>
          </cell>
          <cell r="V19">
            <v>0</v>
          </cell>
          <cell r="W19">
            <v>0</v>
          </cell>
          <cell r="X19">
            <v>0</v>
          </cell>
          <cell r="Y19">
            <v>0</v>
          </cell>
          <cell r="Z19">
            <v>0.25</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0.25</v>
          </cell>
          <cell r="AT19">
            <v>224.63290000000001</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6.6393000000000004</v>
          </cell>
          <cell r="E24">
            <v>0</v>
          </cell>
          <cell r="F24">
            <v>0</v>
          </cell>
          <cell r="Q24">
            <v>0</v>
          </cell>
          <cell r="V24">
            <v>6.6393000000000004</v>
          </cell>
          <cell r="AS24">
            <v>0</v>
          </cell>
          <cell r="AT24">
            <v>6.6393000000000004</v>
          </cell>
        </row>
        <row r="25">
          <cell r="D25">
            <v>0</v>
          </cell>
          <cell r="E25">
            <v>0</v>
          </cell>
          <cell r="F25">
            <v>0</v>
          </cell>
          <cell r="Q25">
            <v>0</v>
          </cell>
          <cell r="W25">
            <v>0</v>
          </cell>
          <cell r="AS25">
            <v>0</v>
          </cell>
          <cell r="AT25">
            <v>0</v>
          </cell>
        </row>
        <row r="26">
          <cell r="D26">
            <v>1.9315</v>
          </cell>
          <cell r="E26">
            <v>0</v>
          </cell>
          <cell r="F26">
            <v>0</v>
          </cell>
          <cell r="Q26">
            <v>0.25</v>
          </cell>
          <cell r="X26">
            <v>1.6815</v>
          </cell>
          <cell r="Z26">
            <v>0.25</v>
          </cell>
          <cell r="AS26">
            <v>0.25</v>
          </cell>
          <cell r="AT26">
            <v>2.9815</v>
          </cell>
        </row>
        <row r="27">
          <cell r="D27">
            <v>0</v>
          </cell>
          <cell r="E27">
            <v>0</v>
          </cell>
          <cell r="F27">
            <v>0</v>
          </cell>
          <cell r="Q27">
            <v>0</v>
          </cell>
          <cell r="Y27">
            <v>0</v>
          </cell>
          <cell r="AS27">
            <v>0</v>
          </cell>
          <cell r="AT27">
            <v>0</v>
          </cell>
        </row>
        <row r="28">
          <cell r="D28">
            <v>107.30559999999998</v>
          </cell>
          <cell r="E28">
            <v>0</v>
          </cell>
          <cell r="F28">
            <v>0</v>
          </cell>
          <cell r="Q28">
            <v>0</v>
          </cell>
          <cell r="Z28">
            <v>107.30559999999998</v>
          </cell>
          <cell r="AS28">
            <v>0</v>
          </cell>
          <cell r="AT28">
            <v>110.50559999999999</v>
          </cell>
        </row>
        <row r="29">
          <cell r="D29">
            <v>0.25019999999999998</v>
          </cell>
          <cell r="E29">
            <v>0</v>
          </cell>
          <cell r="F29">
            <v>0</v>
          </cell>
          <cell r="Q29">
            <v>0</v>
          </cell>
          <cell r="AA29">
            <v>0.25019999999999998</v>
          </cell>
          <cell r="AS29">
            <v>0</v>
          </cell>
          <cell r="AT29">
            <v>0.25019999999999998</v>
          </cell>
        </row>
        <row r="30">
          <cell r="D30">
            <v>0</v>
          </cell>
          <cell r="E30">
            <v>0</v>
          </cell>
          <cell r="F30">
            <v>0</v>
          </cell>
          <cell r="Q30">
            <v>0</v>
          </cell>
          <cell r="AB30">
            <v>0</v>
          </cell>
          <cell r="AS30">
            <v>0</v>
          </cell>
          <cell r="AT30">
            <v>0</v>
          </cell>
        </row>
        <row r="31">
          <cell r="D31">
            <v>0.86870000000000003</v>
          </cell>
          <cell r="E31">
            <v>0</v>
          </cell>
          <cell r="F31">
            <v>0</v>
          </cell>
          <cell r="Q31">
            <v>0</v>
          </cell>
          <cell r="AC31">
            <v>0.86870000000000003</v>
          </cell>
          <cell r="AS31">
            <v>0</v>
          </cell>
          <cell r="AT31">
            <v>0.86870000000000003</v>
          </cell>
        </row>
        <row r="32">
          <cell r="D32">
            <v>37.7774</v>
          </cell>
          <cell r="E32">
            <v>0</v>
          </cell>
          <cell r="F32">
            <v>0</v>
          </cell>
          <cell r="Q32">
            <v>0</v>
          </cell>
          <cell r="AD32">
            <v>37.7774</v>
          </cell>
          <cell r="AS32">
            <v>0</v>
          </cell>
          <cell r="AT32">
            <v>39.647399999999998</v>
          </cell>
        </row>
        <row r="33">
          <cell r="D33">
            <v>0</v>
          </cell>
          <cell r="E33">
            <v>0</v>
          </cell>
          <cell r="F33">
            <v>0</v>
          </cell>
          <cell r="Q33">
            <v>0</v>
          </cell>
          <cell r="AE33">
            <v>0</v>
          </cell>
          <cell r="AS33">
            <v>0</v>
          </cell>
          <cell r="AT33">
            <v>0</v>
          </cell>
        </row>
        <row r="34">
          <cell r="D34">
            <v>1.0779000000000001</v>
          </cell>
          <cell r="E34">
            <v>0</v>
          </cell>
          <cell r="F34">
            <v>0</v>
          </cell>
          <cell r="Q34">
            <v>0</v>
          </cell>
          <cell r="AF34">
            <v>1.0779000000000001</v>
          </cell>
          <cell r="AS34">
            <v>0</v>
          </cell>
          <cell r="AT34">
            <v>1.0779000000000001</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v>
          </cell>
          <cell r="E37">
            <v>0</v>
          </cell>
          <cell r="F37">
            <v>0</v>
          </cell>
          <cell r="Q37">
            <v>0</v>
          </cell>
          <cell r="AI37">
            <v>0</v>
          </cell>
          <cell r="AS37">
            <v>0</v>
          </cell>
          <cell r="AT37">
            <v>0</v>
          </cell>
        </row>
        <row r="38">
          <cell r="D38">
            <v>8.5040999999999993</v>
          </cell>
          <cell r="E38">
            <v>0</v>
          </cell>
          <cell r="F38">
            <v>0</v>
          </cell>
          <cell r="Q38">
            <v>0</v>
          </cell>
          <cell r="AJ38">
            <v>8.5040999999999993</v>
          </cell>
          <cell r="AS38">
            <v>0</v>
          </cell>
          <cell r="AT38">
            <v>8.5040999999999993</v>
          </cell>
        </row>
        <row r="39">
          <cell r="D39">
            <v>10.5076</v>
          </cell>
          <cell r="E39">
            <v>0</v>
          </cell>
          <cell r="F39">
            <v>0</v>
          </cell>
          <cell r="Q39">
            <v>0</v>
          </cell>
          <cell r="AK39">
            <v>10.5076</v>
          </cell>
          <cell r="AS39">
            <v>0</v>
          </cell>
          <cell r="AT39">
            <v>10.5076</v>
          </cell>
        </row>
        <row r="40">
          <cell r="D40">
            <v>0.6472</v>
          </cell>
          <cell r="E40">
            <v>0</v>
          </cell>
          <cell r="F40">
            <v>0</v>
          </cell>
          <cell r="Q40">
            <v>0</v>
          </cell>
          <cell r="AL40">
            <v>0.6472</v>
          </cell>
          <cell r="AS40">
            <v>0</v>
          </cell>
          <cell r="AT40">
            <v>0.6472</v>
          </cell>
        </row>
        <row r="41">
          <cell r="D41">
            <v>0</v>
          </cell>
          <cell r="E41">
            <v>0</v>
          </cell>
          <cell r="F41">
            <v>0</v>
          </cell>
          <cell r="Q41">
            <v>0</v>
          </cell>
          <cell r="AM41">
            <v>0</v>
          </cell>
          <cell r="AS41">
            <v>0</v>
          </cell>
          <cell r="AT41">
            <v>0</v>
          </cell>
        </row>
        <row r="42">
          <cell r="D42">
            <v>2.0819000000000001</v>
          </cell>
          <cell r="E42">
            <v>0</v>
          </cell>
          <cell r="F42">
            <v>0</v>
          </cell>
          <cell r="Q42">
            <v>0</v>
          </cell>
          <cell r="AN42">
            <v>2.0819000000000001</v>
          </cell>
          <cell r="AS42">
            <v>0</v>
          </cell>
          <cell r="AT42">
            <v>2.0819000000000001</v>
          </cell>
        </row>
        <row r="43">
          <cell r="D43">
            <v>31.3492</v>
          </cell>
          <cell r="E43">
            <v>0</v>
          </cell>
          <cell r="F43">
            <v>0</v>
          </cell>
          <cell r="Q43">
            <v>0</v>
          </cell>
          <cell r="AO43">
            <v>31.3492</v>
          </cell>
          <cell r="AS43">
            <v>0</v>
          </cell>
          <cell r="AT43">
            <v>31.3492</v>
          </cell>
        </row>
        <row r="44">
          <cell r="D44">
            <v>9.5723000000000003</v>
          </cell>
          <cell r="E44">
            <v>0</v>
          </cell>
          <cell r="F44">
            <v>0</v>
          </cell>
          <cell r="Q44">
            <v>0</v>
          </cell>
          <cell r="AP44">
            <v>9.5723000000000003</v>
          </cell>
          <cell r="AS44">
            <v>0</v>
          </cell>
          <cell r="AT44">
            <v>9.5723000000000003</v>
          </cell>
        </row>
        <row r="45">
          <cell r="D45">
            <v>0</v>
          </cell>
          <cell r="E45">
            <v>0</v>
          </cell>
          <cell r="F45">
            <v>0</v>
          </cell>
          <cell r="Q45">
            <v>0</v>
          </cell>
          <cell r="AQ45">
            <v>0</v>
          </cell>
          <cell r="AS45">
            <v>0</v>
          </cell>
          <cell r="AT45">
            <v>0</v>
          </cell>
        </row>
        <row r="46">
          <cell r="D46">
            <v>12.57</v>
          </cell>
          <cell r="E46">
            <v>0</v>
          </cell>
          <cell r="F46">
            <v>0</v>
          </cell>
          <cell r="Q46">
            <v>1.63</v>
          </cell>
          <cell r="Z46">
            <v>1.4</v>
          </cell>
          <cell r="AD46">
            <v>0.22999999999999998</v>
          </cell>
          <cell r="AR46">
            <v>10.940000000000001</v>
          </cell>
          <cell r="AS46">
            <v>1.63</v>
          </cell>
          <cell r="AT46">
            <v>10.940000000000001</v>
          </cell>
        </row>
        <row r="47">
          <cell r="E47">
            <v>6</v>
          </cell>
          <cell r="F47">
            <v>0</v>
          </cell>
          <cell r="G47">
            <v>0</v>
          </cell>
          <cell r="H47">
            <v>0</v>
          </cell>
          <cell r="I47">
            <v>0</v>
          </cell>
          <cell r="J47">
            <v>0</v>
          </cell>
          <cell r="K47">
            <v>0</v>
          </cell>
          <cell r="L47">
            <v>0</v>
          </cell>
          <cell r="M47">
            <v>0</v>
          </cell>
          <cell r="N47">
            <v>0</v>
          </cell>
          <cell r="O47">
            <v>0</v>
          </cell>
          <cell r="P47">
            <v>6</v>
          </cell>
          <cell r="Q47">
            <v>6.37</v>
          </cell>
          <cell r="R47">
            <v>0</v>
          </cell>
          <cell r="S47">
            <v>0</v>
          </cell>
          <cell r="T47">
            <v>0</v>
          </cell>
          <cell r="U47">
            <v>0</v>
          </cell>
          <cell r="V47">
            <v>0</v>
          </cell>
          <cell r="W47">
            <v>0</v>
          </cell>
          <cell r="X47">
            <v>1.3</v>
          </cell>
          <cell r="Y47">
            <v>0</v>
          </cell>
          <cell r="Z47">
            <v>3.2</v>
          </cell>
          <cell r="AA47">
            <v>0</v>
          </cell>
          <cell r="AB47">
            <v>0</v>
          </cell>
          <cell r="AC47">
            <v>0</v>
          </cell>
          <cell r="AD47">
            <v>1.87</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E48">
            <v>432.71559999999999</v>
          </cell>
          <cell r="F48">
            <v>368.13810000000001</v>
          </cell>
          <cell r="G48">
            <v>368.13810000000001</v>
          </cell>
          <cell r="H48">
            <v>0</v>
          </cell>
          <cell r="I48">
            <v>0.69320000000000004</v>
          </cell>
          <cell r="J48">
            <v>51.754300000000001</v>
          </cell>
          <cell r="K48">
            <v>0</v>
          </cell>
          <cell r="L48">
            <v>0</v>
          </cell>
          <cell r="M48">
            <v>0</v>
          </cell>
          <cell r="N48">
            <v>4.8963000000000001</v>
          </cell>
          <cell r="O48">
            <v>0</v>
          </cell>
          <cell r="P48">
            <v>7.2336999999999998</v>
          </cell>
          <cell r="Q48">
            <v>224.63290000000001</v>
          </cell>
          <cell r="R48">
            <v>0</v>
          </cell>
          <cell r="S48">
            <v>0</v>
          </cell>
          <cell r="T48">
            <v>0</v>
          </cell>
          <cell r="U48">
            <v>0</v>
          </cell>
          <cell r="V48">
            <v>6.6393000000000004</v>
          </cell>
          <cell r="W48">
            <v>0</v>
          </cell>
          <cell r="X48">
            <v>2.9815</v>
          </cell>
          <cell r="Y48">
            <v>0</v>
          </cell>
          <cell r="Z48">
            <v>110.50559999999999</v>
          </cell>
          <cell r="AA48">
            <v>0.25019999999999998</v>
          </cell>
          <cell r="AB48">
            <v>0</v>
          </cell>
          <cell r="AC48">
            <v>0.86870000000000003</v>
          </cell>
          <cell r="AD48">
            <v>39.647399999999998</v>
          </cell>
          <cell r="AE48">
            <v>0</v>
          </cell>
          <cell r="AF48">
            <v>1.0779000000000001</v>
          </cell>
          <cell r="AG48">
            <v>0</v>
          </cell>
          <cell r="AH48">
            <v>0</v>
          </cell>
          <cell r="AI48">
            <v>0</v>
          </cell>
          <cell r="AJ48">
            <v>8.5040999999999993</v>
          </cell>
          <cell r="AK48">
            <v>10.5076</v>
          </cell>
          <cell r="AL48">
            <v>0.6472</v>
          </cell>
          <cell r="AM48">
            <v>0</v>
          </cell>
          <cell r="AN48">
            <v>2.0819000000000001</v>
          </cell>
          <cell r="AO48">
            <v>31.3492</v>
          </cell>
          <cell r="AP48">
            <v>9.5723000000000003</v>
          </cell>
          <cell r="AQ48">
            <v>0</v>
          </cell>
          <cell r="AR48">
            <v>10.940000000000001</v>
          </cell>
        </row>
      </sheetData>
      <sheetData sheetId="9">
        <row r="7">
          <cell r="D7">
            <v>540.05880000000002</v>
          </cell>
          <cell r="E7">
            <v>521.52880000000005</v>
          </cell>
          <cell r="F7">
            <v>0</v>
          </cell>
          <cell r="G7">
            <v>0</v>
          </cell>
          <cell r="H7">
            <v>0</v>
          </cell>
          <cell r="I7">
            <v>0</v>
          </cell>
          <cell r="J7">
            <v>0</v>
          </cell>
          <cell r="K7">
            <v>0</v>
          </cell>
          <cell r="L7">
            <v>0</v>
          </cell>
          <cell r="M7">
            <v>0</v>
          </cell>
          <cell r="N7">
            <v>18</v>
          </cell>
          <cell r="O7">
            <v>0</v>
          </cell>
          <cell r="P7">
            <v>0</v>
          </cell>
          <cell r="Q7">
            <v>0.53</v>
          </cell>
          <cell r="R7">
            <v>0</v>
          </cell>
          <cell r="S7">
            <v>0</v>
          </cell>
          <cell r="T7">
            <v>0</v>
          </cell>
          <cell r="U7">
            <v>0</v>
          </cell>
          <cell r="V7">
            <v>0</v>
          </cell>
          <cell r="W7">
            <v>0</v>
          </cell>
          <cell r="X7">
            <v>0</v>
          </cell>
          <cell r="Y7">
            <v>0</v>
          </cell>
          <cell r="Z7">
            <v>0.08</v>
          </cell>
          <cell r="AA7">
            <v>0</v>
          </cell>
          <cell r="AB7">
            <v>0</v>
          </cell>
          <cell r="AC7">
            <v>0</v>
          </cell>
          <cell r="AD7">
            <v>0.45000000000000007</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18.53</v>
          </cell>
          <cell r="AT7">
            <v>545.12880000000007</v>
          </cell>
        </row>
        <row r="8">
          <cell r="D8">
            <v>41.420099999999998</v>
          </cell>
          <cell r="E8">
            <v>0</v>
          </cell>
          <cell r="F8">
            <v>41.240099999999998</v>
          </cell>
          <cell r="G8">
            <v>0</v>
          </cell>
          <cell r="H8">
            <v>0</v>
          </cell>
          <cell r="I8">
            <v>0</v>
          </cell>
          <cell r="J8">
            <v>0</v>
          </cell>
          <cell r="K8">
            <v>0</v>
          </cell>
          <cell r="L8">
            <v>0</v>
          </cell>
          <cell r="M8">
            <v>0</v>
          </cell>
          <cell r="N8">
            <v>0</v>
          </cell>
          <cell r="O8">
            <v>0</v>
          </cell>
          <cell r="P8">
            <v>0</v>
          </cell>
          <cell r="Q8">
            <v>0.18</v>
          </cell>
          <cell r="R8">
            <v>0</v>
          </cell>
          <cell r="S8">
            <v>0</v>
          </cell>
          <cell r="T8">
            <v>0</v>
          </cell>
          <cell r="U8">
            <v>0</v>
          </cell>
          <cell r="V8">
            <v>0</v>
          </cell>
          <cell r="W8">
            <v>0</v>
          </cell>
          <cell r="X8">
            <v>0</v>
          </cell>
          <cell r="Y8">
            <v>0</v>
          </cell>
          <cell r="Z8">
            <v>0.08</v>
          </cell>
          <cell r="AA8">
            <v>0</v>
          </cell>
          <cell r="AB8">
            <v>0</v>
          </cell>
          <cell r="AC8">
            <v>0</v>
          </cell>
          <cell r="AD8">
            <v>0.1</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0.18</v>
          </cell>
          <cell r="AT8">
            <v>41.240099999999998</v>
          </cell>
        </row>
        <row r="9">
          <cell r="D9">
            <v>0</v>
          </cell>
          <cell r="E9">
            <v>0</v>
          </cell>
          <cell r="F9">
            <v>0</v>
          </cell>
          <cell r="G9">
            <v>0</v>
          </cell>
          <cell r="Q9">
            <v>0</v>
          </cell>
          <cell r="AS9">
            <v>0</v>
          </cell>
          <cell r="AT9">
            <v>0</v>
          </cell>
        </row>
        <row r="10">
          <cell r="D10">
            <v>41.420099999999998</v>
          </cell>
          <cell r="E10">
            <v>0</v>
          </cell>
          <cell r="F10">
            <v>0</v>
          </cell>
          <cell r="H10">
            <v>41.240099999999998</v>
          </cell>
          <cell r="Q10">
            <v>0.18</v>
          </cell>
          <cell r="Z10">
            <v>0.08</v>
          </cell>
          <cell r="AD10">
            <v>0.1</v>
          </cell>
          <cell r="AS10">
            <v>0.18</v>
          </cell>
          <cell r="AT10">
            <v>41.240099999999998</v>
          </cell>
        </row>
        <row r="11">
          <cell r="D11">
            <v>19.485199999999999</v>
          </cell>
          <cell r="E11">
            <v>0</v>
          </cell>
          <cell r="F11">
            <v>0</v>
          </cell>
          <cell r="I11">
            <v>19.2852</v>
          </cell>
          <cell r="Q11">
            <v>0.2</v>
          </cell>
          <cell r="AD11">
            <v>0.2</v>
          </cell>
          <cell r="AS11">
            <v>0.2</v>
          </cell>
          <cell r="AT11">
            <v>19.2852</v>
          </cell>
        </row>
        <row r="12">
          <cell r="D12">
            <v>42.4377</v>
          </cell>
          <cell r="E12">
            <v>0</v>
          </cell>
          <cell r="F12">
            <v>0</v>
          </cell>
          <cell r="J12">
            <v>42.4377</v>
          </cell>
          <cell r="Q12">
            <v>0</v>
          </cell>
          <cell r="AS12">
            <v>0</v>
          </cell>
          <cell r="AT12">
            <v>42.4377</v>
          </cell>
        </row>
        <row r="13">
          <cell r="D13">
            <v>209.01009999999999</v>
          </cell>
          <cell r="E13">
            <v>0</v>
          </cell>
          <cell r="F13">
            <v>0</v>
          </cell>
          <cell r="K13">
            <v>209.01009999999999</v>
          </cell>
          <cell r="Q13">
            <v>0</v>
          </cell>
          <cell r="AS13">
            <v>0</v>
          </cell>
          <cell r="AT13">
            <v>209.01009999999999</v>
          </cell>
        </row>
        <row r="14">
          <cell r="D14">
            <v>0</v>
          </cell>
          <cell r="E14">
            <v>0</v>
          </cell>
          <cell r="F14">
            <v>0</v>
          </cell>
          <cell r="L14">
            <v>0</v>
          </cell>
          <cell r="Q14">
            <v>0</v>
          </cell>
          <cell r="AS14">
            <v>0</v>
          </cell>
          <cell r="AT14">
            <v>0</v>
          </cell>
        </row>
        <row r="15">
          <cell r="D15">
            <v>100.616</v>
          </cell>
          <cell r="E15">
            <v>0</v>
          </cell>
          <cell r="F15">
            <v>0</v>
          </cell>
          <cell r="M15">
            <v>100.46599999999999</v>
          </cell>
          <cell r="Q15">
            <v>0.15</v>
          </cell>
          <cell r="AD15">
            <v>0.15</v>
          </cell>
          <cell r="AS15">
            <v>0.15</v>
          </cell>
          <cell r="AT15">
            <v>100.46599999999999</v>
          </cell>
        </row>
        <row r="16">
          <cell r="D16">
            <v>44.056699999999999</v>
          </cell>
          <cell r="E16">
            <v>0</v>
          </cell>
          <cell r="F16">
            <v>0</v>
          </cell>
          <cell r="N16">
            <v>44.056699999999999</v>
          </cell>
          <cell r="Q16">
            <v>0</v>
          </cell>
          <cell r="AS16">
            <v>0</v>
          </cell>
          <cell r="AT16">
            <v>67.656700000000001</v>
          </cell>
        </row>
        <row r="17">
          <cell r="D17">
            <v>83.033000000000001</v>
          </cell>
          <cell r="E17">
            <v>18</v>
          </cell>
          <cell r="F17">
            <v>0</v>
          </cell>
          <cell r="N17">
            <v>18</v>
          </cell>
          <cell r="O17">
            <v>65.033000000000001</v>
          </cell>
          <cell r="Q17">
            <v>0</v>
          </cell>
          <cell r="AS17">
            <v>18</v>
          </cell>
          <cell r="AT17">
            <v>65.033000000000001</v>
          </cell>
        </row>
        <row r="18">
          <cell r="D18">
            <v>0</v>
          </cell>
          <cell r="E18">
            <v>0</v>
          </cell>
          <cell r="F18">
            <v>0</v>
          </cell>
          <cell r="P18">
            <v>0</v>
          </cell>
          <cell r="Q18">
            <v>0</v>
          </cell>
          <cell r="AS18">
            <v>0</v>
          </cell>
          <cell r="AT18">
            <v>0</v>
          </cell>
        </row>
        <row r="19">
          <cell r="D19">
            <v>564.02239999999995</v>
          </cell>
          <cell r="E19">
            <v>0</v>
          </cell>
          <cell r="F19">
            <v>0</v>
          </cell>
          <cell r="G19">
            <v>0</v>
          </cell>
          <cell r="H19">
            <v>0</v>
          </cell>
          <cell r="I19">
            <v>0</v>
          </cell>
          <cell r="J19">
            <v>0</v>
          </cell>
          <cell r="K19">
            <v>0</v>
          </cell>
          <cell r="L19">
            <v>0</v>
          </cell>
          <cell r="M19">
            <v>0</v>
          </cell>
          <cell r="N19">
            <v>0</v>
          </cell>
          <cell r="O19">
            <v>0</v>
          </cell>
          <cell r="P19">
            <v>0</v>
          </cell>
          <cell r="Q19">
            <v>563.85239999999999</v>
          </cell>
          <cell r="R19">
            <v>0</v>
          </cell>
          <cell r="S19">
            <v>0</v>
          </cell>
          <cell r="T19">
            <v>0</v>
          </cell>
          <cell r="U19">
            <v>0</v>
          </cell>
          <cell r="V19">
            <v>0</v>
          </cell>
          <cell r="W19">
            <v>0</v>
          </cell>
          <cell r="X19">
            <v>0</v>
          </cell>
          <cell r="Y19">
            <v>0</v>
          </cell>
          <cell r="Z19">
            <v>0</v>
          </cell>
          <cell r="AA19">
            <v>0</v>
          </cell>
          <cell r="AB19">
            <v>0</v>
          </cell>
          <cell r="AC19">
            <v>0</v>
          </cell>
          <cell r="AD19">
            <v>7.0000000000000007E-2</v>
          </cell>
          <cell r="AE19">
            <v>0</v>
          </cell>
          <cell r="AF19">
            <v>0</v>
          </cell>
          <cell r="AG19">
            <v>0</v>
          </cell>
          <cell r="AH19">
            <v>0</v>
          </cell>
          <cell r="AI19">
            <v>0</v>
          </cell>
          <cell r="AJ19">
            <v>0</v>
          </cell>
          <cell r="AK19">
            <v>0</v>
          </cell>
          <cell r="AL19">
            <v>0.1</v>
          </cell>
          <cell r="AM19">
            <v>0</v>
          </cell>
          <cell r="AN19">
            <v>0</v>
          </cell>
          <cell r="AO19">
            <v>0</v>
          </cell>
          <cell r="AP19">
            <v>0</v>
          </cell>
          <cell r="AQ19">
            <v>0</v>
          </cell>
          <cell r="AR19">
            <v>0</v>
          </cell>
          <cell r="AS19">
            <v>0.17</v>
          </cell>
          <cell r="AT19">
            <v>565.20240000000001</v>
          </cell>
        </row>
        <row r="20">
          <cell r="D20">
            <v>0.3221</v>
          </cell>
          <cell r="E20">
            <v>0</v>
          </cell>
          <cell r="F20">
            <v>0</v>
          </cell>
          <cell r="Q20">
            <v>0</v>
          </cell>
          <cell r="R20">
            <v>0.3221</v>
          </cell>
          <cell r="AS20">
            <v>0</v>
          </cell>
          <cell r="AT20">
            <v>0.3221</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0</v>
          </cell>
        </row>
        <row r="26">
          <cell r="D26">
            <v>0</v>
          </cell>
          <cell r="E26">
            <v>0</v>
          </cell>
          <cell r="F26">
            <v>0</v>
          </cell>
          <cell r="Q26">
            <v>0</v>
          </cell>
          <cell r="X26">
            <v>0</v>
          </cell>
          <cell r="AS26">
            <v>0</v>
          </cell>
          <cell r="AT26">
            <v>0</v>
          </cell>
        </row>
        <row r="27">
          <cell r="D27">
            <v>0</v>
          </cell>
          <cell r="E27">
            <v>0</v>
          </cell>
          <cell r="F27">
            <v>0</v>
          </cell>
          <cell r="Q27">
            <v>0</v>
          </cell>
          <cell r="Y27">
            <v>0</v>
          </cell>
          <cell r="AS27">
            <v>0</v>
          </cell>
          <cell r="AT27">
            <v>0</v>
          </cell>
        </row>
        <row r="28">
          <cell r="D28">
            <v>74.738799999999983</v>
          </cell>
          <cell r="E28">
            <v>0</v>
          </cell>
          <cell r="F28">
            <v>0</v>
          </cell>
          <cell r="Q28">
            <v>0</v>
          </cell>
          <cell r="Z28">
            <v>74.738799999999983</v>
          </cell>
          <cell r="AS28">
            <v>0</v>
          </cell>
          <cell r="AT28">
            <v>75.318799999999982</v>
          </cell>
        </row>
        <row r="29">
          <cell r="D29">
            <v>2.2469000000000001</v>
          </cell>
          <cell r="E29">
            <v>0</v>
          </cell>
          <cell r="F29">
            <v>0</v>
          </cell>
          <cell r="Q29">
            <v>0</v>
          </cell>
          <cell r="AA29">
            <v>2.2469000000000001</v>
          </cell>
          <cell r="AS29">
            <v>0</v>
          </cell>
          <cell r="AT29">
            <v>2.2469000000000001</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v>
          </cell>
        </row>
        <row r="32">
          <cell r="D32">
            <v>59.886199999999995</v>
          </cell>
          <cell r="E32">
            <v>0</v>
          </cell>
          <cell r="F32">
            <v>0</v>
          </cell>
          <cell r="Q32">
            <v>0</v>
          </cell>
          <cell r="AD32">
            <v>59.886199999999995</v>
          </cell>
          <cell r="AS32">
            <v>0</v>
          </cell>
          <cell r="AT32">
            <v>60.556199999999997</v>
          </cell>
        </row>
        <row r="33">
          <cell r="D33">
            <v>0</v>
          </cell>
          <cell r="E33">
            <v>0</v>
          </cell>
          <cell r="F33">
            <v>0</v>
          </cell>
          <cell r="Q33">
            <v>0</v>
          </cell>
          <cell r="AE33">
            <v>0</v>
          </cell>
          <cell r="AS33">
            <v>0</v>
          </cell>
          <cell r="AT33">
            <v>0</v>
          </cell>
        </row>
        <row r="34">
          <cell r="D34">
            <v>0.52329999999999999</v>
          </cell>
          <cell r="E34">
            <v>0</v>
          </cell>
          <cell r="F34">
            <v>0</v>
          </cell>
          <cell r="Q34">
            <v>0.1</v>
          </cell>
          <cell r="AF34">
            <v>0.42330000000000001</v>
          </cell>
          <cell r="AL34">
            <v>0.1</v>
          </cell>
          <cell r="AS34">
            <v>0.1</v>
          </cell>
          <cell r="AT34">
            <v>0.42330000000000001</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0.55320000000000003</v>
          </cell>
          <cell r="E37">
            <v>0</v>
          </cell>
          <cell r="F37">
            <v>0</v>
          </cell>
          <cell r="Q37">
            <v>0</v>
          </cell>
          <cell r="AI37">
            <v>0.55320000000000003</v>
          </cell>
          <cell r="AS37">
            <v>0</v>
          </cell>
          <cell r="AT37">
            <v>0.55320000000000003</v>
          </cell>
        </row>
        <row r="38">
          <cell r="D38">
            <v>7.7550999999999997</v>
          </cell>
          <cell r="E38">
            <v>0</v>
          </cell>
          <cell r="F38">
            <v>0</v>
          </cell>
          <cell r="Q38">
            <v>0</v>
          </cell>
          <cell r="AJ38">
            <v>7.7550999999999997</v>
          </cell>
          <cell r="AS38">
            <v>0</v>
          </cell>
          <cell r="AT38">
            <v>7.7550999999999997</v>
          </cell>
        </row>
        <row r="39">
          <cell r="D39">
            <v>17.373100000000001</v>
          </cell>
          <cell r="E39">
            <v>0</v>
          </cell>
          <cell r="F39">
            <v>0</v>
          </cell>
          <cell r="Q39">
            <v>0</v>
          </cell>
          <cell r="AK39">
            <v>17.373100000000001</v>
          </cell>
          <cell r="AS39">
            <v>0</v>
          </cell>
          <cell r="AT39">
            <v>17.373100000000001</v>
          </cell>
        </row>
        <row r="40">
          <cell r="D40">
            <v>0.92</v>
          </cell>
          <cell r="E40">
            <v>0</v>
          </cell>
          <cell r="F40">
            <v>0</v>
          </cell>
          <cell r="Q40">
            <v>7.0000000000000007E-2</v>
          </cell>
          <cell r="AD40">
            <v>7.0000000000000007E-2</v>
          </cell>
          <cell r="AL40">
            <v>0.85000000000000009</v>
          </cell>
          <cell r="AS40">
            <v>7.0000000000000007E-2</v>
          </cell>
          <cell r="AT40">
            <v>0.95000000000000007</v>
          </cell>
        </row>
        <row r="41">
          <cell r="D41">
            <v>0</v>
          </cell>
          <cell r="E41">
            <v>0</v>
          </cell>
          <cell r="F41">
            <v>0</v>
          </cell>
          <cell r="Q41">
            <v>0</v>
          </cell>
          <cell r="AM41">
            <v>0</v>
          </cell>
          <cell r="AS41">
            <v>0</v>
          </cell>
          <cell r="AT41">
            <v>0</v>
          </cell>
        </row>
        <row r="42">
          <cell r="D42">
            <v>0.99319999999999997</v>
          </cell>
          <cell r="E42">
            <v>0</v>
          </cell>
          <cell r="F42">
            <v>0</v>
          </cell>
          <cell r="Q42">
            <v>0</v>
          </cell>
          <cell r="AN42">
            <v>0.99319999999999997</v>
          </cell>
          <cell r="AS42">
            <v>0</v>
          </cell>
          <cell r="AT42">
            <v>0.99319999999999997</v>
          </cell>
        </row>
        <row r="43">
          <cell r="D43">
            <v>398.71050000000002</v>
          </cell>
          <cell r="E43">
            <v>0</v>
          </cell>
          <cell r="F43">
            <v>0</v>
          </cell>
          <cell r="Q43">
            <v>0</v>
          </cell>
          <cell r="AO43">
            <v>398.71050000000002</v>
          </cell>
          <cell r="AS43">
            <v>0</v>
          </cell>
          <cell r="AT43">
            <v>398.71050000000002</v>
          </cell>
        </row>
        <row r="44">
          <cell r="D44">
            <v>0</v>
          </cell>
          <cell r="E44">
            <v>0</v>
          </cell>
          <cell r="F44">
            <v>0</v>
          </cell>
          <cell r="Q44">
            <v>0</v>
          </cell>
          <cell r="AP44">
            <v>0</v>
          </cell>
          <cell r="AS44">
            <v>0</v>
          </cell>
          <cell r="AT44">
            <v>0</v>
          </cell>
        </row>
        <row r="45">
          <cell r="D45">
            <v>0</v>
          </cell>
          <cell r="E45">
            <v>0</v>
          </cell>
          <cell r="F45">
            <v>0</v>
          </cell>
          <cell r="Q45">
            <v>0</v>
          </cell>
          <cell r="AQ45">
            <v>0</v>
          </cell>
          <cell r="AS45">
            <v>0</v>
          </cell>
          <cell r="AT45">
            <v>0</v>
          </cell>
        </row>
        <row r="46">
          <cell r="D46">
            <v>257.42</v>
          </cell>
          <cell r="E46">
            <v>5.6</v>
          </cell>
          <cell r="F46">
            <v>0</v>
          </cell>
          <cell r="N46">
            <v>5.6</v>
          </cell>
          <cell r="Q46">
            <v>0.65</v>
          </cell>
          <cell r="Z46">
            <v>0.5</v>
          </cell>
          <cell r="AD46">
            <v>0.15000000000000002</v>
          </cell>
          <cell r="AR46">
            <v>251.17000000000002</v>
          </cell>
          <cell r="AS46">
            <v>6.25</v>
          </cell>
          <cell r="AT46">
            <v>251.17000000000002</v>
          </cell>
        </row>
        <row r="47">
          <cell r="E47">
            <v>23.6</v>
          </cell>
          <cell r="F47">
            <v>0</v>
          </cell>
          <cell r="G47">
            <v>0</v>
          </cell>
          <cell r="H47">
            <v>0</v>
          </cell>
          <cell r="I47">
            <v>0</v>
          </cell>
          <cell r="J47">
            <v>0</v>
          </cell>
          <cell r="K47">
            <v>0</v>
          </cell>
          <cell r="L47">
            <v>0</v>
          </cell>
          <cell r="M47">
            <v>0</v>
          </cell>
          <cell r="N47">
            <v>23.6</v>
          </cell>
          <cell r="O47">
            <v>0</v>
          </cell>
          <cell r="P47">
            <v>0</v>
          </cell>
          <cell r="Q47">
            <v>1.35</v>
          </cell>
          <cell r="R47">
            <v>0</v>
          </cell>
          <cell r="S47">
            <v>0</v>
          </cell>
          <cell r="T47">
            <v>0</v>
          </cell>
          <cell r="U47">
            <v>0</v>
          </cell>
          <cell r="V47">
            <v>0</v>
          </cell>
          <cell r="W47">
            <v>0</v>
          </cell>
          <cell r="X47">
            <v>0</v>
          </cell>
          <cell r="Y47">
            <v>0</v>
          </cell>
          <cell r="Z47">
            <v>0.57999999999999996</v>
          </cell>
          <cell r="AA47">
            <v>0</v>
          </cell>
          <cell r="AB47">
            <v>0</v>
          </cell>
          <cell r="AC47">
            <v>0</v>
          </cell>
          <cell r="AD47">
            <v>0.67</v>
          </cell>
          <cell r="AE47">
            <v>0</v>
          </cell>
          <cell r="AF47">
            <v>0</v>
          </cell>
          <cell r="AG47">
            <v>0</v>
          </cell>
          <cell r="AH47">
            <v>0</v>
          </cell>
          <cell r="AI47">
            <v>0</v>
          </cell>
          <cell r="AJ47">
            <v>0</v>
          </cell>
          <cell r="AK47">
            <v>0</v>
          </cell>
          <cell r="AL47">
            <v>0.1</v>
          </cell>
          <cell r="AM47">
            <v>0</v>
          </cell>
          <cell r="AN47">
            <v>0</v>
          </cell>
          <cell r="AO47">
            <v>0</v>
          </cell>
          <cell r="AP47">
            <v>0</v>
          </cell>
          <cell r="AQ47">
            <v>0</v>
          </cell>
          <cell r="AR47">
            <v>0</v>
          </cell>
        </row>
        <row r="48">
          <cell r="E48">
            <v>545.12880000000007</v>
          </cell>
          <cell r="F48">
            <v>41.240099999999998</v>
          </cell>
          <cell r="G48">
            <v>0</v>
          </cell>
          <cell r="H48">
            <v>41.240099999999998</v>
          </cell>
          <cell r="I48">
            <v>19.2852</v>
          </cell>
          <cell r="J48">
            <v>42.4377</v>
          </cell>
          <cell r="K48">
            <v>209.01009999999999</v>
          </cell>
          <cell r="L48">
            <v>0</v>
          </cell>
          <cell r="M48">
            <v>100.46599999999999</v>
          </cell>
          <cell r="N48">
            <v>67.656700000000001</v>
          </cell>
          <cell r="O48">
            <v>65.033000000000001</v>
          </cell>
          <cell r="P48">
            <v>0</v>
          </cell>
          <cell r="Q48">
            <v>565.20240000000001</v>
          </cell>
          <cell r="R48">
            <v>0.3221</v>
          </cell>
          <cell r="S48">
            <v>0</v>
          </cell>
          <cell r="T48">
            <v>0</v>
          </cell>
          <cell r="U48">
            <v>0</v>
          </cell>
          <cell r="V48">
            <v>0</v>
          </cell>
          <cell r="W48">
            <v>0</v>
          </cell>
          <cell r="X48">
            <v>0</v>
          </cell>
          <cell r="Y48">
            <v>0</v>
          </cell>
          <cell r="Z48">
            <v>75.318799999999982</v>
          </cell>
          <cell r="AA48">
            <v>2.2469000000000001</v>
          </cell>
          <cell r="AB48">
            <v>0</v>
          </cell>
          <cell r="AC48">
            <v>0</v>
          </cell>
          <cell r="AD48">
            <v>60.556199999999997</v>
          </cell>
          <cell r="AE48">
            <v>0</v>
          </cell>
          <cell r="AF48">
            <v>0.42330000000000001</v>
          </cell>
          <cell r="AG48">
            <v>0</v>
          </cell>
          <cell r="AH48">
            <v>0</v>
          </cell>
          <cell r="AI48">
            <v>0.55320000000000003</v>
          </cell>
          <cell r="AJ48">
            <v>7.7550999999999997</v>
          </cell>
          <cell r="AK48">
            <v>17.373100000000001</v>
          </cell>
          <cell r="AL48">
            <v>0.95000000000000007</v>
          </cell>
          <cell r="AM48">
            <v>0</v>
          </cell>
          <cell r="AN48">
            <v>0.99319999999999997</v>
          </cell>
          <cell r="AO48">
            <v>398.71050000000002</v>
          </cell>
          <cell r="AP48">
            <v>0</v>
          </cell>
          <cell r="AQ48">
            <v>0</v>
          </cell>
          <cell r="AR48">
            <v>251.17000000000002</v>
          </cell>
        </row>
      </sheetData>
      <sheetData sheetId="10">
        <row r="7">
          <cell r="D7">
            <v>666.50439999999992</v>
          </cell>
          <cell r="E7">
            <v>625.4043999999999</v>
          </cell>
          <cell r="F7">
            <v>0</v>
          </cell>
          <cell r="G7">
            <v>0</v>
          </cell>
          <cell r="H7">
            <v>0</v>
          </cell>
          <cell r="I7">
            <v>0</v>
          </cell>
          <cell r="J7">
            <v>0</v>
          </cell>
          <cell r="K7">
            <v>0</v>
          </cell>
          <cell r="L7">
            <v>0</v>
          </cell>
          <cell r="M7">
            <v>0</v>
          </cell>
          <cell r="N7">
            <v>4.5</v>
          </cell>
          <cell r="O7">
            <v>0</v>
          </cell>
          <cell r="P7">
            <v>5</v>
          </cell>
          <cell r="Q7">
            <v>31.6</v>
          </cell>
          <cell r="R7">
            <v>0</v>
          </cell>
          <cell r="S7">
            <v>0</v>
          </cell>
          <cell r="T7">
            <v>0</v>
          </cell>
          <cell r="U7">
            <v>0</v>
          </cell>
          <cell r="V7">
            <v>0</v>
          </cell>
          <cell r="W7">
            <v>5.95</v>
          </cell>
          <cell r="X7">
            <v>0.7</v>
          </cell>
          <cell r="Y7">
            <v>0</v>
          </cell>
          <cell r="Z7">
            <v>9.9</v>
          </cell>
          <cell r="AA7">
            <v>0</v>
          </cell>
          <cell r="AB7">
            <v>0</v>
          </cell>
          <cell r="AC7">
            <v>0</v>
          </cell>
          <cell r="AD7">
            <v>14.75</v>
          </cell>
          <cell r="AE7">
            <v>0</v>
          </cell>
          <cell r="AF7">
            <v>0</v>
          </cell>
          <cell r="AG7">
            <v>0</v>
          </cell>
          <cell r="AH7">
            <v>0</v>
          </cell>
          <cell r="AI7">
            <v>0</v>
          </cell>
          <cell r="AJ7">
            <v>0.3</v>
          </cell>
          <cell r="AK7">
            <v>0</v>
          </cell>
          <cell r="AL7">
            <v>0</v>
          </cell>
          <cell r="AM7">
            <v>0</v>
          </cell>
          <cell r="AN7">
            <v>0</v>
          </cell>
          <cell r="AO7">
            <v>0</v>
          </cell>
          <cell r="AP7">
            <v>0</v>
          </cell>
          <cell r="AQ7">
            <v>0</v>
          </cell>
          <cell r="AR7">
            <v>0</v>
          </cell>
          <cell r="AS7">
            <v>41.1</v>
          </cell>
          <cell r="AT7">
            <v>634.9043999999999</v>
          </cell>
        </row>
        <row r="8">
          <cell r="D8">
            <v>495.3159</v>
          </cell>
          <cell r="E8">
            <v>9.5</v>
          </cell>
          <cell r="F8">
            <v>457.61590000000001</v>
          </cell>
          <cell r="G8">
            <v>0</v>
          </cell>
          <cell r="H8">
            <v>0</v>
          </cell>
          <cell r="I8">
            <v>0</v>
          </cell>
          <cell r="J8">
            <v>0</v>
          </cell>
          <cell r="K8">
            <v>0</v>
          </cell>
          <cell r="L8">
            <v>0</v>
          </cell>
          <cell r="M8">
            <v>0</v>
          </cell>
          <cell r="N8">
            <v>4.5</v>
          </cell>
          <cell r="O8">
            <v>0</v>
          </cell>
          <cell r="P8">
            <v>5</v>
          </cell>
          <cell r="Q8">
            <v>28.200000000000003</v>
          </cell>
          <cell r="R8">
            <v>0</v>
          </cell>
          <cell r="S8">
            <v>0</v>
          </cell>
          <cell r="T8">
            <v>0</v>
          </cell>
          <cell r="U8">
            <v>0</v>
          </cell>
          <cell r="V8">
            <v>0</v>
          </cell>
          <cell r="W8">
            <v>5.95</v>
          </cell>
          <cell r="X8">
            <v>0.7</v>
          </cell>
          <cell r="Y8">
            <v>0</v>
          </cell>
          <cell r="Z8">
            <v>6.9</v>
          </cell>
          <cell r="AA8">
            <v>0</v>
          </cell>
          <cell r="AB8">
            <v>0</v>
          </cell>
          <cell r="AC8">
            <v>0</v>
          </cell>
          <cell r="AD8">
            <v>14.65</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37.700000000000003</v>
          </cell>
          <cell r="AT8">
            <v>457.61590000000001</v>
          </cell>
        </row>
        <row r="9">
          <cell r="D9">
            <v>492.7801</v>
          </cell>
          <cell r="E9">
            <v>9.5</v>
          </cell>
          <cell r="F9">
            <v>0</v>
          </cell>
          <cell r="G9">
            <v>455.08010000000002</v>
          </cell>
          <cell r="N9">
            <v>4.5</v>
          </cell>
          <cell r="P9">
            <v>5</v>
          </cell>
          <cell r="Q9">
            <v>28.200000000000003</v>
          </cell>
          <cell r="W9">
            <v>5.95</v>
          </cell>
          <cell r="X9">
            <v>0.7</v>
          </cell>
          <cell r="Z9">
            <v>6.9</v>
          </cell>
          <cell r="AD9">
            <v>14.65</v>
          </cell>
          <cell r="AS9">
            <v>37.700000000000003</v>
          </cell>
          <cell r="AT9">
            <v>455.08010000000002</v>
          </cell>
        </row>
        <row r="10">
          <cell r="D10">
            <v>2.5358000000000001</v>
          </cell>
          <cell r="E10">
            <v>0</v>
          </cell>
          <cell r="F10">
            <v>0</v>
          </cell>
          <cell r="H10">
            <v>2.5358000000000001</v>
          </cell>
          <cell r="Q10">
            <v>0</v>
          </cell>
          <cell r="AS10">
            <v>0</v>
          </cell>
          <cell r="AT10">
            <v>2.5358000000000001</v>
          </cell>
        </row>
        <row r="11">
          <cell r="D11">
            <v>25.225099999999998</v>
          </cell>
          <cell r="E11">
            <v>0</v>
          </cell>
          <cell r="F11">
            <v>0</v>
          </cell>
          <cell r="I11">
            <v>24.825099999999999</v>
          </cell>
          <cell r="Q11">
            <v>0.4</v>
          </cell>
          <cell r="AD11">
            <v>0.1</v>
          </cell>
          <cell r="AJ11">
            <v>0.3</v>
          </cell>
          <cell r="AS11">
            <v>0.4</v>
          </cell>
          <cell r="AT11">
            <v>24.825099999999999</v>
          </cell>
        </row>
        <row r="12">
          <cell r="D12">
            <v>113.1814</v>
          </cell>
          <cell r="E12">
            <v>0</v>
          </cell>
          <cell r="F12">
            <v>0</v>
          </cell>
          <cell r="J12">
            <v>110.1814</v>
          </cell>
          <cell r="Q12">
            <v>3</v>
          </cell>
          <cell r="Z12">
            <v>3</v>
          </cell>
          <cell r="AS12">
            <v>3</v>
          </cell>
          <cell r="AT12">
            <v>110.1814</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0</v>
          </cell>
          <cell r="E15">
            <v>0</v>
          </cell>
          <cell r="F15">
            <v>0</v>
          </cell>
          <cell r="M15">
            <v>0</v>
          </cell>
          <cell r="Q15">
            <v>0</v>
          </cell>
          <cell r="AS15">
            <v>0</v>
          </cell>
          <cell r="AT15">
            <v>0</v>
          </cell>
        </row>
        <row r="16">
          <cell r="D16">
            <v>31.992599999999999</v>
          </cell>
          <cell r="E16">
            <v>0</v>
          </cell>
          <cell r="F16">
            <v>0</v>
          </cell>
          <cell r="N16">
            <v>31.992599999999999</v>
          </cell>
          <cell r="Q16">
            <v>0</v>
          </cell>
          <cell r="AS16">
            <v>0</v>
          </cell>
          <cell r="AT16">
            <v>36.492599999999996</v>
          </cell>
        </row>
        <row r="17">
          <cell r="D17">
            <v>0</v>
          </cell>
          <cell r="E17">
            <v>0</v>
          </cell>
          <cell r="F17">
            <v>0</v>
          </cell>
          <cell r="O17">
            <v>0</v>
          </cell>
          <cell r="Q17">
            <v>0</v>
          </cell>
          <cell r="AS17">
            <v>0</v>
          </cell>
          <cell r="AT17">
            <v>0</v>
          </cell>
        </row>
        <row r="18">
          <cell r="D18">
            <v>0.78939999999999999</v>
          </cell>
          <cell r="E18">
            <v>0</v>
          </cell>
          <cell r="F18">
            <v>0</v>
          </cell>
          <cell r="P18">
            <v>0.78939999999999999</v>
          </cell>
          <cell r="Q18">
            <v>0</v>
          </cell>
          <cell r="AS18">
            <v>0</v>
          </cell>
          <cell r="AT18">
            <v>5.7893999999999997</v>
          </cell>
        </row>
        <row r="19">
          <cell r="D19">
            <v>341.27549999999997</v>
          </cell>
          <cell r="E19">
            <v>0</v>
          </cell>
          <cell r="F19">
            <v>0</v>
          </cell>
          <cell r="G19">
            <v>0</v>
          </cell>
          <cell r="H19">
            <v>0</v>
          </cell>
          <cell r="I19">
            <v>0</v>
          </cell>
          <cell r="J19">
            <v>0</v>
          </cell>
          <cell r="K19">
            <v>0</v>
          </cell>
          <cell r="L19">
            <v>0</v>
          </cell>
          <cell r="M19">
            <v>0</v>
          </cell>
          <cell r="N19">
            <v>0</v>
          </cell>
          <cell r="O19">
            <v>0</v>
          </cell>
          <cell r="P19">
            <v>0</v>
          </cell>
          <cell r="Q19">
            <v>338.49549999999999</v>
          </cell>
          <cell r="R19">
            <v>0</v>
          </cell>
          <cell r="S19">
            <v>0</v>
          </cell>
          <cell r="T19">
            <v>0</v>
          </cell>
          <cell r="U19">
            <v>0</v>
          </cell>
          <cell r="V19">
            <v>0</v>
          </cell>
          <cell r="W19">
            <v>0</v>
          </cell>
          <cell r="X19">
            <v>0</v>
          </cell>
          <cell r="Y19">
            <v>0</v>
          </cell>
          <cell r="Z19">
            <v>1.6</v>
          </cell>
          <cell r="AA19">
            <v>0</v>
          </cell>
          <cell r="AB19">
            <v>0</v>
          </cell>
          <cell r="AC19">
            <v>0</v>
          </cell>
          <cell r="AD19">
            <v>1.1800000000000002</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2.7800000000000002</v>
          </cell>
          <cell r="AT19">
            <v>374.05250000000001</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7.7869000000000002</v>
          </cell>
          <cell r="E25">
            <v>0</v>
          </cell>
          <cell r="F25">
            <v>0</v>
          </cell>
          <cell r="Q25">
            <v>0</v>
          </cell>
          <cell r="W25">
            <v>7.7869000000000002</v>
          </cell>
          <cell r="AS25">
            <v>0</v>
          </cell>
          <cell r="AT25">
            <v>13.7369</v>
          </cell>
        </row>
        <row r="26">
          <cell r="D26">
            <v>2.0499999999999998</v>
          </cell>
          <cell r="E26">
            <v>0</v>
          </cell>
          <cell r="F26">
            <v>0</v>
          </cell>
          <cell r="Q26">
            <v>0</v>
          </cell>
          <cell r="X26">
            <v>2.0499999999999998</v>
          </cell>
          <cell r="AS26">
            <v>0</v>
          </cell>
          <cell r="AT26">
            <v>2.75</v>
          </cell>
        </row>
        <row r="27">
          <cell r="D27">
            <v>0</v>
          </cell>
          <cell r="E27">
            <v>0</v>
          </cell>
          <cell r="F27">
            <v>0</v>
          </cell>
          <cell r="Q27">
            <v>0</v>
          </cell>
          <cell r="Y27">
            <v>0</v>
          </cell>
          <cell r="AS27">
            <v>0</v>
          </cell>
          <cell r="AT27">
            <v>0</v>
          </cell>
        </row>
        <row r="28">
          <cell r="D28">
            <v>196.11840000000001</v>
          </cell>
          <cell r="E28">
            <v>0</v>
          </cell>
          <cell r="F28">
            <v>0</v>
          </cell>
          <cell r="Q28">
            <v>0.2</v>
          </cell>
          <cell r="Z28">
            <v>195.91840000000002</v>
          </cell>
          <cell r="AD28">
            <v>0.2</v>
          </cell>
          <cell r="AS28">
            <v>0.2</v>
          </cell>
          <cell r="AT28">
            <v>207.41840000000002</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1</v>
          </cell>
          <cell r="E31">
            <v>0</v>
          </cell>
          <cell r="F31">
            <v>0</v>
          </cell>
          <cell r="Q31">
            <v>0</v>
          </cell>
          <cell r="AC31">
            <v>1</v>
          </cell>
          <cell r="AS31">
            <v>0</v>
          </cell>
          <cell r="AT31">
            <v>2</v>
          </cell>
        </row>
        <row r="32">
          <cell r="D32">
            <v>75.519199999999998</v>
          </cell>
          <cell r="E32">
            <v>0</v>
          </cell>
          <cell r="F32">
            <v>0</v>
          </cell>
          <cell r="Q32">
            <v>1.6</v>
          </cell>
          <cell r="Z32">
            <v>1.6</v>
          </cell>
          <cell r="AD32">
            <v>73.919200000000004</v>
          </cell>
          <cell r="AS32">
            <v>1.6</v>
          </cell>
          <cell r="AT32">
            <v>90.026200000000003</v>
          </cell>
        </row>
        <row r="33">
          <cell r="D33">
            <v>0</v>
          </cell>
          <cell r="E33">
            <v>0</v>
          </cell>
          <cell r="F33">
            <v>0</v>
          </cell>
          <cell r="Q33">
            <v>0</v>
          </cell>
          <cell r="AE33">
            <v>0</v>
          </cell>
          <cell r="AS33">
            <v>0</v>
          </cell>
          <cell r="AT33">
            <v>0</v>
          </cell>
        </row>
        <row r="34">
          <cell r="D34">
            <v>1.5596000000000001</v>
          </cell>
          <cell r="E34">
            <v>0</v>
          </cell>
          <cell r="F34">
            <v>0</v>
          </cell>
          <cell r="Q34">
            <v>0</v>
          </cell>
          <cell r="AF34">
            <v>1.5596000000000001</v>
          </cell>
          <cell r="AS34">
            <v>0</v>
          </cell>
          <cell r="AT34">
            <v>1.5596000000000001</v>
          </cell>
        </row>
        <row r="35">
          <cell r="D35">
            <v>2.4035000000000002</v>
          </cell>
          <cell r="E35">
            <v>0</v>
          </cell>
          <cell r="F35">
            <v>0</v>
          </cell>
          <cell r="Q35">
            <v>0</v>
          </cell>
          <cell r="AG35">
            <v>2.4035000000000002</v>
          </cell>
          <cell r="AS35">
            <v>0</v>
          </cell>
          <cell r="AT35">
            <v>2.4035000000000002</v>
          </cell>
        </row>
        <row r="36">
          <cell r="D36">
            <v>0</v>
          </cell>
          <cell r="E36">
            <v>0</v>
          </cell>
          <cell r="F36">
            <v>0</v>
          </cell>
          <cell r="Q36">
            <v>0</v>
          </cell>
          <cell r="AH36">
            <v>0</v>
          </cell>
          <cell r="AS36">
            <v>0</v>
          </cell>
          <cell r="AT36">
            <v>0</v>
          </cell>
        </row>
        <row r="37">
          <cell r="D37">
            <v>0.60489999999999999</v>
          </cell>
          <cell r="E37">
            <v>0</v>
          </cell>
          <cell r="F37">
            <v>0</v>
          </cell>
          <cell r="Q37">
            <v>0</v>
          </cell>
          <cell r="AI37">
            <v>0.60489999999999999</v>
          </cell>
          <cell r="AS37">
            <v>0</v>
          </cell>
          <cell r="AT37">
            <v>0.60489999999999999</v>
          </cell>
        </row>
        <row r="38">
          <cell r="D38">
            <v>10.057399999999999</v>
          </cell>
          <cell r="E38">
            <v>0</v>
          </cell>
          <cell r="F38">
            <v>0</v>
          </cell>
          <cell r="Q38">
            <v>0</v>
          </cell>
          <cell r="AJ38">
            <v>10.057399999999999</v>
          </cell>
          <cell r="AS38">
            <v>0</v>
          </cell>
          <cell r="AT38">
            <v>10.3574</v>
          </cell>
        </row>
        <row r="39">
          <cell r="D39">
            <v>0</v>
          </cell>
          <cell r="E39">
            <v>0</v>
          </cell>
          <cell r="F39">
            <v>0</v>
          </cell>
          <cell r="Q39">
            <v>0</v>
          </cell>
          <cell r="AK39">
            <v>0</v>
          </cell>
          <cell r="AS39">
            <v>0</v>
          </cell>
          <cell r="AT39">
            <v>0</v>
          </cell>
        </row>
        <row r="40">
          <cell r="D40">
            <v>1.3088</v>
          </cell>
          <cell r="E40">
            <v>0</v>
          </cell>
          <cell r="F40">
            <v>0</v>
          </cell>
          <cell r="Q40">
            <v>0.85000000000000009</v>
          </cell>
          <cell r="AD40">
            <v>0.85000000000000009</v>
          </cell>
          <cell r="AL40">
            <v>0.45879999999999987</v>
          </cell>
          <cell r="AS40">
            <v>0.85000000000000009</v>
          </cell>
          <cell r="AT40">
            <v>0.45879999999999987</v>
          </cell>
        </row>
        <row r="41">
          <cell r="D41">
            <v>0</v>
          </cell>
          <cell r="E41">
            <v>0</v>
          </cell>
          <cell r="F41">
            <v>0</v>
          </cell>
          <cell r="Q41">
            <v>0</v>
          </cell>
          <cell r="AM41">
            <v>0</v>
          </cell>
          <cell r="AS41">
            <v>0</v>
          </cell>
          <cell r="AT41">
            <v>0</v>
          </cell>
        </row>
        <row r="42">
          <cell r="D42">
            <v>1.9144000000000001</v>
          </cell>
          <cell r="E42">
            <v>0</v>
          </cell>
          <cell r="F42">
            <v>0</v>
          </cell>
          <cell r="Q42">
            <v>0</v>
          </cell>
          <cell r="AN42">
            <v>1.9144000000000001</v>
          </cell>
          <cell r="AS42">
            <v>0</v>
          </cell>
          <cell r="AT42">
            <v>1.9144000000000001</v>
          </cell>
        </row>
        <row r="43">
          <cell r="D43">
            <v>35.570700000000002</v>
          </cell>
          <cell r="E43">
            <v>0</v>
          </cell>
          <cell r="F43">
            <v>0</v>
          </cell>
          <cell r="Q43">
            <v>0</v>
          </cell>
          <cell r="AO43">
            <v>35.570700000000002</v>
          </cell>
          <cell r="AS43">
            <v>0</v>
          </cell>
          <cell r="AT43">
            <v>35.570700000000002</v>
          </cell>
        </row>
        <row r="44">
          <cell r="D44">
            <v>5.3817000000000004</v>
          </cell>
          <cell r="E44">
            <v>0</v>
          </cell>
          <cell r="F44">
            <v>0</v>
          </cell>
          <cell r="Q44">
            <v>0.13</v>
          </cell>
          <cell r="AD44">
            <v>0.13</v>
          </cell>
          <cell r="AP44">
            <v>5.2517000000000005</v>
          </cell>
          <cell r="AS44">
            <v>0.13</v>
          </cell>
          <cell r="AT44">
            <v>5.2517000000000005</v>
          </cell>
        </row>
        <row r="45">
          <cell r="D45">
            <v>0</v>
          </cell>
          <cell r="E45">
            <v>0</v>
          </cell>
          <cell r="F45">
            <v>0</v>
          </cell>
          <cell r="Q45">
            <v>0</v>
          </cell>
          <cell r="AQ45">
            <v>0</v>
          </cell>
          <cell r="AS45">
            <v>0</v>
          </cell>
          <cell r="AT45">
            <v>0</v>
          </cell>
        </row>
        <row r="46">
          <cell r="D46">
            <v>54.83</v>
          </cell>
          <cell r="E46">
            <v>0</v>
          </cell>
          <cell r="F46">
            <v>0</v>
          </cell>
          <cell r="Q46">
            <v>1.177</v>
          </cell>
          <cell r="AC46">
            <v>1</v>
          </cell>
          <cell r="AD46">
            <v>0.17700000000000002</v>
          </cell>
          <cell r="AR46">
            <v>53.652999999999999</v>
          </cell>
          <cell r="AS46">
            <v>1.177</v>
          </cell>
          <cell r="AT46">
            <v>53.652999999999999</v>
          </cell>
        </row>
        <row r="47">
          <cell r="E47">
            <v>9.5</v>
          </cell>
          <cell r="F47">
            <v>0</v>
          </cell>
          <cell r="G47">
            <v>0</v>
          </cell>
          <cell r="H47">
            <v>0</v>
          </cell>
          <cell r="I47">
            <v>0</v>
          </cell>
          <cell r="J47">
            <v>0</v>
          </cell>
          <cell r="K47">
            <v>0</v>
          </cell>
          <cell r="L47">
            <v>0</v>
          </cell>
          <cell r="M47">
            <v>0</v>
          </cell>
          <cell r="N47">
            <v>4.5</v>
          </cell>
          <cell r="O47">
            <v>0</v>
          </cell>
          <cell r="P47">
            <v>5</v>
          </cell>
          <cell r="Q47">
            <v>35.557000000000002</v>
          </cell>
          <cell r="R47">
            <v>0</v>
          </cell>
          <cell r="S47">
            <v>0</v>
          </cell>
          <cell r="T47">
            <v>0</v>
          </cell>
          <cell r="U47">
            <v>0</v>
          </cell>
          <cell r="V47">
            <v>0</v>
          </cell>
          <cell r="W47">
            <v>5.95</v>
          </cell>
          <cell r="X47">
            <v>0.7</v>
          </cell>
          <cell r="Y47">
            <v>0</v>
          </cell>
          <cell r="Z47">
            <v>11.5</v>
          </cell>
          <cell r="AA47">
            <v>0</v>
          </cell>
          <cell r="AB47">
            <v>0</v>
          </cell>
          <cell r="AC47">
            <v>1</v>
          </cell>
          <cell r="AD47">
            <v>16.107000000000003</v>
          </cell>
          <cell r="AE47">
            <v>0</v>
          </cell>
          <cell r="AF47">
            <v>0</v>
          </cell>
          <cell r="AG47">
            <v>0</v>
          </cell>
          <cell r="AH47">
            <v>0</v>
          </cell>
          <cell r="AI47">
            <v>0</v>
          </cell>
          <cell r="AJ47">
            <v>0.3</v>
          </cell>
          <cell r="AK47">
            <v>0</v>
          </cell>
          <cell r="AL47">
            <v>0</v>
          </cell>
          <cell r="AM47">
            <v>0</v>
          </cell>
          <cell r="AN47">
            <v>0</v>
          </cell>
          <cell r="AO47">
            <v>0</v>
          </cell>
          <cell r="AP47">
            <v>0</v>
          </cell>
          <cell r="AQ47">
            <v>0</v>
          </cell>
          <cell r="AR47">
            <v>0</v>
          </cell>
        </row>
        <row r="48">
          <cell r="E48">
            <v>634.9043999999999</v>
          </cell>
          <cell r="F48">
            <v>457.61590000000001</v>
          </cell>
          <cell r="G48">
            <v>455.08010000000002</v>
          </cell>
          <cell r="H48">
            <v>2.5358000000000001</v>
          </cell>
          <cell r="I48">
            <v>24.825099999999999</v>
          </cell>
          <cell r="J48">
            <v>110.1814</v>
          </cell>
          <cell r="K48">
            <v>0</v>
          </cell>
          <cell r="L48">
            <v>0</v>
          </cell>
          <cell r="M48">
            <v>0</v>
          </cell>
          <cell r="N48">
            <v>36.492599999999996</v>
          </cell>
          <cell r="O48">
            <v>0</v>
          </cell>
          <cell r="P48">
            <v>5.7893999999999997</v>
          </cell>
          <cell r="Q48">
            <v>374.05250000000001</v>
          </cell>
          <cell r="R48">
            <v>0</v>
          </cell>
          <cell r="S48">
            <v>0</v>
          </cell>
          <cell r="T48">
            <v>0</v>
          </cell>
          <cell r="U48">
            <v>0</v>
          </cell>
          <cell r="V48">
            <v>0</v>
          </cell>
          <cell r="W48">
            <v>13.7369</v>
          </cell>
          <cell r="X48">
            <v>2.75</v>
          </cell>
          <cell r="Y48">
            <v>0</v>
          </cell>
          <cell r="Z48">
            <v>207.41840000000002</v>
          </cell>
          <cell r="AA48">
            <v>0</v>
          </cell>
          <cell r="AB48">
            <v>0</v>
          </cell>
          <cell r="AC48">
            <v>2</v>
          </cell>
          <cell r="AD48">
            <v>90.026200000000003</v>
          </cell>
          <cell r="AE48">
            <v>0</v>
          </cell>
          <cell r="AF48">
            <v>1.5596000000000001</v>
          </cell>
          <cell r="AG48">
            <v>2.4035000000000002</v>
          </cell>
          <cell r="AH48">
            <v>0</v>
          </cell>
          <cell r="AI48">
            <v>0.60489999999999999</v>
          </cell>
          <cell r="AJ48">
            <v>10.3574</v>
          </cell>
          <cell r="AK48">
            <v>0</v>
          </cell>
          <cell r="AL48">
            <v>0.45879999999999987</v>
          </cell>
          <cell r="AM48">
            <v>0</v>
          </cell>
          <cell r="AN48">
            <v>1.9144000000000001</v>
          </cell>
          <cell r="AO48">
            <v>35.570700000000002</v>
          </cell>
          <cell r="AP48">
            <v>5.2517000000000005</v>
          </cell>
          <cell r="AQ48">
            <v>0</v>
          </cell>
          <cell r="AR48">
            <v>53.652999999999999</v>
          </cell>
        </row>
      </sheetData>
      <sheetData sheetId="11">
        <row r="7">
          <cell r="D7">
            <v>2199.1693999999998</v>
          </cell>
          <cell r="E7">
            <v>2180.5593999999996</v>
          </cell>
          <cell r="F7">
            <v>0</v>
          </cell>
          <cell r="G7">
            <v>0</v>
          </cell>
          <cell r="H7">
            <v>0</v>
          </cell>
          <cell r="I7">
            <v>0</v>
          </cell>
          <cell r="J7">
            <v>0</v>
          </cell>
          <cell r="K7">
            <v>0</v>
          </cell>
          <cell r="L7">
            <v>0</v>
          </cell>
          <cell r="M7">
            <v>0</v>
          </cell>
          <cell r="N7">
            <v>0</v>
          </cell>
          <cell r="O7">
            <v>0</v>
          </cell>
          <cell r="P7">
            <v>4</v>
          </cell>
          <cell r="Q7">
            <v>14.61</v>
          </cell>
          <cell r="R7">
            <v>0</v>
          </cell>
          <cell r="S7">
            <v>0</v>
          </cell>
          <cell r="T7">
            <v>0</v>
          </cell>
          <cell r="U7">
            <v>0</v>
          </cell>
          <cell r="V7">
            <v>0</v>
          </cell>
          <cell r="W7">
            <v>0</v>
          </cell>
          <cell r="X7">
            <v>2.7</v>
          </cell>
          <cell r="Y7">
            <v>0</v>
          </cell>
          <cell r="Z7">
            <v>9.83</v>
          </cell>
          <cell r="AA7">
            <v>0</v>
          </cell>
          <cell r="AB7">
            <v>0</v>
          </cell>
          <cell r="AC7">
            <v>0</v>
          </cell>
          <cell r="AD7">
            <v>2.0799999999999996</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18.61</v>
          </cell>
          <cell r="AT7">
            <v>2184.5593999999996</v>
          </cell>
        </row>
        <row r="8">
          <cell r="D8">
            <v>436.233</v>
          </cell>
          <cell r="E8">
            <v>2</v>
          </cell>
          <cell r="F8">
            <v>423.35300000000001</v>
          </cell>
          <cell r="G8">
            <v>0</v>
          </cell>
          <cell r="H8">
            <v>0</v>
          </cell>
          <cell r="I8">
            <v>0</v>
          </cell>
          <cell r="J8">
            <v>0</v>
          </cell>
          <cell r="K8">
            <v>0</v>
          </cell>
          <cell r="L8">
            <v>0</v>
          </cell>
          <cell r="M8">
            <v>0</v>
          </cell>
          <cell r="N8">
            <v>0</v>
          </cell>
          <cell r="O8">
            <v>0</v>
          </cell>
          <cell r="P8">
            <v>2</v>
          </cell>
          <cell r="Q8">
            <v>10.879999999999999</v>
          </cell>
          <cell r="R8">
            <v>0</v>
          </cell>
          <cell r="S8">
            <v>0</v>
          </cell>
          <cell r="T8">
            <v>0</v>
          </cell>
          <cell r="U8">
            <v>0</v>
          </cell>
          <cell r="V8">
            <v>0</v>
          </cell>
          <cell r="W8">
            <v>0</v>
          </cell>
          <cell r="X8">
            <v>0</v>
          </cell>
          <cell r="Y8">
            <v>0</v>
          </cell>
          <cell r="Z8">
            <v>8.83</v>
          </cell>
          <cell r="AA8">
            <v>0</v>
          </cell>
          <cell r="AB8">
            <v>0</v>
          </cell>
          <cell r="AC8">
            <v>0</v>
          </cell>
          <cell r="AD8">
            <v>2.0499999999999998</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12.879999999999999</v>
          </cell>
          <cell r="AT8">
            <v>423.35300000000001</v>
          </cell>
        </row>
        <row r="9">
          <cell r="D9">
            <v>436.233</v>
          </cell>
          <cell r="E9">
            <v>2</v>
          </cell>
          <cell r="F9">
            <v>0</v>
          </cell>
          <cell r="G9">
            <v>423.35300000000001</v>
          </cell>
          <cell r="P9">
            <v>2</v>
          </cell>
          <cell r="Q9">
            <v>10.879999999999999</v>
          </cell>
          <cell r="Z9">
            <v>8.83</v>
          </cell>
          <cell r="AD9">
            <v>2.0499999999999998</v>
          </cell>
          <cell r="AS9">
            <v>12.879999999999999</v>
          </cell>
          <cell r="AT9">
            <v>423.35300000000001</v>
          </cell>
        </row>
        <row r="10">
          <cell r="D10">
            <v>0</v>
          </cell>
          <cell r="E10">
            <v>0</v>
          </cell>
          <cell r="F10">
            <v>0</v>
          </cell>
          <cell r="H10">
            <v>0</v>
          </cell>
          <cell r="Q10">
            <v>0</v>
          </cell>
          <cell r="AS10">
            <v>0</v>
          </cell>
          <cell r="AT10">
            <v>0</v>
          </cell>
        </row>
        <row r="11">
          <cell r="D11">
            <v>21.9438</v>
          </cell>
          <cell r="E11">
            <v>2</v>
          </cell>
          <cell r="F11">
            <v>0</v>
          </cell>
          <cell r="I11">
            <v>19.913799999999998</v>
          </cell>
          <cell r="P11">
            <v>2</v>
          </cell>
          <cell r="Q11">
            <v>0.03</v>
          </cell>
          <cell r="AD11">
            <v>0.03</v>
          </cell>
          <cell r="AS11">
            <v>2.0299999999999998</v>
          </cell>
          <cell r="AT11">
            <v>19.913799999999998</v>
          </cell>
        </row>
        <row r="12">
          <cell r="D12">
            <v>197.20949999999999</v>
          </cell>
          <cell r="E12">
            <v>0</v>
          </cell>
          <cell r="F12">
            <v>0</v>
          </cell>
          <cell r="J12">
            <v>197.20949999999999</v>
          </cell>
          <cell r="Q12">
            <v>0</v>
          </cell>
          <cell r="AS12">
            <v>0</v>
          </cell>
          <cell r="AT12">
            <v>197.20949999999999</v>
          </cell>
        </row>
        <row r="13">
          <cell r="D13">
            <v>553.48270000000002</v>
          </cell>
          <cell r="E13">
            <v>0</v>
          </cell>
          <cell r="F13">
            <v>0</v>
          </cell>
          <cell r="K13">
            <v>553.48270000000002</v>
          </cell>
          <cell r="Q13">
            <v>0</v>
          </cell>
          <cell r="AS13">
            <v>0</v>
          </cell>
          <cell r="AT13">
            <v>553.48270000000002</v>
          </cell>
        </row>
        <row r="14">
          <cell r="D14">
            <v>0</v>
          </cell>
          <cell r="E14">
            <v>0</v>
          </cell>
          <cell r="F14">
            <v>0</v>
          </cell>
          <cell r="L14">
            <v>0</v>
          </cell>
          <cell r="Q14">
            <v>0</v>
          </cell>
          <cell r="AS14">
            <v>0</v>
          </cell>
          <cell r="AT14">
            <v>0</v>
          </cell>
        </row>
        <row r="15">
          <cell r="D15">
            <v>960.83759999999995</v>
          </cell>
          <cell r="E15">
            <v>0</v>
          </cell>
          <cell r="F15">
            <v>0</v>
          </cell>
          <cell r="M15">
            <v>957.13759999999991</v>
          </cell>
          <cell r="Q15">
            <v>3.7</v>
          </cell>
          <cell r="X15">
            <v>2.7</v>
          </cell>
          <cell r="Z15">
            <v>1</v>
          </cell>
          <cell r="AS15">
            <v>3.7</v>
          </cell>
          <cell r="AT15">
            <v>957.13759999999991</v>
          </cell>
        </row>
        <row r="16">
          <cell r="D16">
            <v>10.1935</v>
          </cell>
          <cell r="E16">
            <v>0</v>
          </cell>
          <cell r="F16">
            <v>0</v>
          </cell>
          <cell r="N16">
            <v>10.1935</v>
          </cell>
          <cell r="Q16">
            <v>0</v>
          </cell>
          <cell r="AS16">
            <v>0</v>
          </cell>
          <cell r="AT16">
            <v>10.1935</v>
          </cell>
        </row>
        <row r="17">
          <cell r="D17">
            <v>0</v>
          </cell>
          <cell r="E17">
            <v>0</v>
          </cell>
          <cell r="F17">
            <v>0</v>
          </cell>
          <cell r="O17">
            <v>0</v>
          </cell>
          <cell r="Q17">
            <v>0</v>
          </cell>
          <cell r="AS17">
            <v>0</v>
          </cell>
          <cell r="AT17">
            <v>0</v>
          </cell>
        </row>
        <row r="18">
          <cell r="D18">
            <v>19.269300000000001</v>
          </cell>
          <cell r="E18">
            <v>0</v>
          </cell>
          <cell r="F18">
            <v>0</v>
          </cell>
          <cell r="P18">
            <v>19.269300000000001</v>
          </cell>
          <cell r="Q18">
            <v>0</v>
          </cell>
          <cell r="AS18">
            <v>0</v>
          </cell>
          <cell r="AT18">
            <v>23.269300000000001</v>
          </cell>
        </row>
        <row r="19">
          <cell r="D19">
            <v>367.35789999999997</v>
          </cell>
          <cell r="E19">
            <v>0</v>
          </cell>
          <cell r="F19">
            <v>0</v>
          </cell>
          <cell r="G19">
            <v>0</v>
          </cell>
          <cell r="H19">
            <v>0</v>
          </cell>
          <cell r="I19">
            <v>0</v>
          </cell>
          <cell r="J19">
            <v>0</v>
          </cell>
          <cell r="K19">
            <v>0</v>
          </cell>
          <cell r="L19">
            <v>0</v>
          </cell>
          <cell r="M19">
            <v>0</v>
          </cell>
          <cell r="N19">
            <v>0</v>
          </cell>
          <cell r="O19">
            <v>0</v>
          </cell>
          <cell r="P19">
            <v>0</v>
          </cell>
          <cell r="Q19">
            <v>365.58789999999999</v>
          </cell>
          <cell r="R19">
            <v>0</v>
          </cell>
          <cell r="S19">
            <v>0</v>
          </cell>
          <cell r="T19">
            <v>0</v>
          </cell>
          <cell r="U19">
            <v>0</v>
          </cell>
          <cell r="V19">
            <v>0</v>
          </cell>
          <cell r="W19">
            <v>0</v>
          </cell>
          <cell r="X19">
            <v>0</v>
          </cell>
          <cell r="Y19">
            <v>0</v>
          </cell>
          <cell r="Z19">
            <v>1.6</v>
          </cell>
          <cell r="AA19">
            <v>0</v>
          </cell>
          <cell r="AB19">
            <v>0</v>
          </cell>
          <cell r="AC19">
            <v>0</v>
          </cell>
          <cell r="AD19">
            <v>0.17</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1.77</v>
          </cell>
          <cell r="AT19">
            <v>382.86789999999996</v>
          </cell>
        </row>
        <row r="20">
          <cell r="D20">
            <v>0</v>
          </cell>
          <cell r="E20">
            <v>0</v>
          </cell>
          <cell r="F20">
            <v>0</v>
          </cell>
          <cell r="Q20">
            <v>0</v>
          </cell>
          <cell r="R20">
            <v>0</v>
          </cell>
          <cell r="AS20">
            <v>0</v>
          </cell>
          <cell r="AT20">
            <v>0</v>
          </cell>
        </row>
        <row r="21">
          <cell r="D21">
            <v>2.1703000000000001</v>
          </cell>
          <cell r="E21">
            <v>0</v>
          </cell>
          <cell r="F21">
            <v>0</v>
          </cell>
          <cell r="Q21">
            <v>0</v>
          </cell>
          <cell r="S21">
            <v>2.1703000000000001</v>
          </cell>
          <cell r="AS21">
            <v>0</v>
          </cell>
          <cell r="AT21">
            <v>2.1703000000000001</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0</v>
          </cell>
        </row>
        <row r="26">
          <cell r="D26">
            <v>0</v>
          </cell>
          <cell r="E26">
            <v>0</v>
          </cell>
          <cell r="F26">
            <v>0</v>
          </cell>
          <cell r="Q26">
            <v>0</v>
          </cell>
          <cell r="X26">
            <v>0</v>
          </cell>
          <cell r="AS26">
            <v>0</v>
          </cell>
          <cell r="AT26">
            <v>2.7</v>
          </cell>
        </row>
        <row r="27">
          <cell r="D27">
            <v>4.8632999999999997</v>
          </cell>
          <cell r="E27">
            <v>0</v>
          </cell>
          <cell r="F27">
            <v>0</v>
          </cell>
          <cell r="Q27">
            <v>0</v>
          </cell>
          <cell r="Y27">
            <v>4.8632999999999997</v>
          </cell>
          <cell r="AS27">
            <v>0</v>
          </cell>
          <cell r="AT27">
            <v>4.8632999999999997</v>
          </cell>
        </row>
        <row r="28">
          <cell r="D28">
            <v>153.01669999999999</v>
          </cell>
          <cell r="E28">
            <v>0</v>
          </cell>
          <cell r="F28">
            <v>0</v>
          </cell>
          <cell r="Q28">
            <v>0</v>
          </cell>
          <cell r="Z28">
            <v>153.01669999999999</v>
          </cell>
          <cell r="AS28">
            <v>0</v>
          </cell>
          <cell r="AT28">
            <v>164.44669999999999</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0.2</v>
          </cell>
        </row>
        <row r="32">
          <cell r="D32">
            <v>43.970100000000002</v>
          </cell>
          <cell r="E32">
            <v>0</v>
          </cell>
          <cell r="F32">
            <v>0</v>
          </cell>
          <cell r="Q32">
            <v>1.6</v>
          </cell>
          <cell r="Z32">
            <v>1.6</v>
          </cell>
          <cell r="AD32">
            <v>42.370100000000001</v>
          </cell>
          <cell r="AS32">
            <v>1.6</v>
          </cell>
          <cell r="AT32">
            <v>45.020099999999999</v>
          </cell>
        </row>
        <row r="33">
          <cell r="D33">
            <v>0</v>
          </cell>
          <cell r="E33">
            <v>0</v>
          </cell>
          <cell r="F33">
            <v>0</v>
          </cell>
          <cell r="Q33">
            <v>0</v>
          </cell>
          <cell r="AE33">
            <v>0</v>
          </cell>
          <cell r="AS33">
            <v>0</v>
          </cell>
          <cell r="AT33">
            <v>0</v>
          </cell>
        </row>
        <row r="34">
          <cell r="D34">
            <v>0.73609999999999998</v>
          </cell>
          <cell r="E34">
            <v>0</v>
          </cell>
          <cell r="F34">
            <v>0</v>
          </cell>
          <cell r="Q34">
            <v>0</v>
          </cell>
          <cell r="AF34">
            <v>0.73609999999999998</v>
          </cell>
          <cell r="AS34">
            <v>0</v>
          </cell>
          <cell r="AT34">
            <v>0.73609999999999998</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1.0048999999999999</v>
          </cell>
          <cell r="E37">
            <v>0</v>
          </cell>
          <cell r="F37">
            <v>0</v>
          </cell>
          <cell r="Q37">
            <v>0</v>
          </cell>
          <cell r="AI37">
            <v>1.0048999999999999</v>
          </cell>
          <cell r="AS37">
            <v>0</v>
          </cell>
          <cell r="AT37">
            <v>1.0048999999999999</v>
          </cell>
        </row>
        <row r="38">
          <cell r="D38">
            <v>15.9472</v>
          </cell>
          <cell r="E38">
            <v>0</v>
          </cell>
          <cell r="F38">
            <v>0</v>
          </cell>
          <cell r="Q38">
            <v>0</v>
          </cell>
          <cell r="AJ38">
            <v>15.9472</v>
          </cell>
          <cell r="AS38">
            <v>0</v>
          </cell>
          <cell r="AT38">
            <v>15.9472</v>
          </cell>
        </row>
        <row r="39">
          <cell r="D39">
            <v>15.051500000000001</v>
          </cell>
          <cell r="E39">
            <v>0</v>
          </cell>
          <cell r="F39">
            <v>0</v>
          </cell>
          <cell r="Q39">
            <v>0</v>
          </cell>
          <cell r="AK39">
            <v>15.051500000000001</v>
          </cell>
          <cell r="AS39">
            <v>0</v>
          </cell>
          <cell r="AT39">
            <v>15.051500000000001</v>
          </cell>
        </row>
        <row r="40">
          <cell r="D40">
            <v>1.9256</v>
          </cell>
          <cell r="E40">
            <v>0</v>
          </cell>
          <cell r="F40">
            <v>0</v>
          </cell>
          <cell r="Q40">
            <v>0.17</v>
          </cell>
          <cell r="AD40">
            <v>0.17</v>
          </cell>
          <cell r="AL40">
            <v>1.7556</v>
          </cell>
          <cell r="AS40">
            <v>0.17</v>
          </cell>
          <cell r="AT40">
            <v>2.0556000000000001</v>
          </cell>
        </row>
        <row r="41">
          <cell r="D41">
            <v>0</v>
          </cell>
          <cell r="E41">
            <v>0</v>
          </cell>
          <cell r="F41">
            <v>0</v>
          </cell>
          <cell r="Q41">
            <v>0</v>
          </cell>
          <cell r="AM41">
            <v>0</v>
          </cell>
          <cell r="AS41">
            <v>0</v>
          </cell>
          <cell r="AT41">
            <v>0</v>
          </cell>
        </row>
        <row r="42">
          <cell r="D42">
            <v>0.78359999999999996</v>
          </cell>
          <cell r="E42">
            <v>0</v>
          </cell>
          <cell r="F42">
            <v>0</v>
          </cell>
          <cell r="Q42">
            <v>0</v>
          </cell>
          <cell r="AN42">
            <v>0.78359999999999996</v>
          </cell>
          <cell r="AS42">
            <v>0</v>
          </cell>
          <cell r="AT42">
            <v>0.78359999999999996</v>
          </cell>
        </row>
        <row r="43">
          <cell r="D43">
            <v>8.3382000000000005</v>
          </cell>
          <cell r="E43">
            <v>0</v>
          </cell>
          <cell r="F43">
            <v>0</v>
          </cell>
          <cell r="Q43">
            <v>0</v>
          </cell>
          <cell r="AO43">
            <v>8.3382000000000005</v>
          </cell>
          <cell r="AS43">
            <v>0</v>
          </cell>
          <cell r="AT43">
            <v>8.3382000000000005</v>
          </cell>
        </row>
        <row r="44">
          <cell r="D44">
            <v>119.5504</v>
          </cell>
          <cell r="E44">
            <v>0</v>
          </cell>
          <cell r="F44">
            <v>0</v>
          </cell>
          <cell r="Q44">
            <v>0</v>
          </cell>
          <cell r="AP44">
            <v>119.5504</v>
          </cell>
          <cell r="AS44">
            <v>0</v>
          </cell>
          <cell r="AT44">
            <v>119.5504</v>
          </cell>
        </row>
        <row r="45">
          <cell r="D45">
            <v>0</v>
          </cell>
          <cell r="E45">
            <v>0</v>
          </cell>
          <cell r="F45">
            <v>0</v>
          </cell>
          <cell r="Q45">
            <v>0</v>
          </cell>
          <cell r="AQ45">
            <v>0</v>
          </cell>
          <cell r="AS45">
            <v>0</v>
          </cell>
          <cell r="AT45">
            <v>0</v>
          </cell>
        </row>
        <row r="46">
          <cell r="D46">
            <v>46.220000000000006</v>
          </cell>
          <cell r="E46">
            <v>0</v>
          </cell>
          <cell r="F46">
            <v>0</v>
          </cell>
          <cell r="Q46">
            <v>0.90000000000000013</v>
          </cell>
          <cell r="AC46">
            <v>0.2</v>
          </cell>
          <cell r="AD46">
            <v>0.4</v>
          </cell>
          <cell r="AL46">
            <v>0.3</v>
          </cell>
          <cell r="AR46">
            <v>45.320000000000007</v>
          </cell>
          <cell r="AS46">
            <v>0.90000000000000013</v>
          </cell>
          <cell r="AT46">
            <v>45.320000000000007</v>
          </cell>
        </row>
        <row r="47">
          <cell r="E47">
            <v>4</v>
          </cell>
          <cell r="F47">
            <v>0</v>
          </cell>
          <cell r="G47">
            <v>0</v>
          </cell>
          <cell r="H47">
            <v>0</v>
          </cell>
          <cell r="I47">
            <v>0</v>
          </cell>
          <cell r="J47">
            <v>0</v>
          </cell>
          <cell r="K47">
            <v>0</v>
          </cell>
          <cell r="L47">
            <v>0</v>
          </cell>
          <cell r="M47">
            <v>0</v>
          </cell>
          <cell r="N47">
            <v>0</v>
          </cell>
          <cell r="O47">
            <v>0</v>
          </cell>
          <cell r="P47">
            <v>4</v>
          </cell>
          <cell r="Q47">
            <v>17.279999999999998</v>
          </cell>
          <cell r="R47">
            <v>0</v>
          </cell>
          <cell r="S47">
            <v>0</v>
          </cell>
          <cell r="T47">
            <v>0</v>
          </cell>
          <cell r="U47">
            <v>0</v>
          </cell>
          <cell r="V47">
            <v>0</v>
          </cell>
          <cell r="W47">
            <v>0</v>
          </cell>
          <cell r="X47">
            <v>2.7</v>
          </cell>
          <cell r="Y47">
            <v>0</v>
          </cell>
          <cell r="Z47">
            <v>11.43</v>
          </cell>
          <cell r="AA47">
            <v>0</v>
          </cell>
          <cell r="AB47">
            <v>0</v>
          </cell>
          <cell r="AC47">
            <v>0.2</v>
          </cell>
          <cell r="AD47">
            <v>2.65</v>
          </cell>
          <cell r="AE47">
            <v>0</v>
          </cell>
          <cell r="AF47">
            <v>0</v>
          </cell>
          <cell r="AG47">
            <v>0</v>
          </cell>
          <cell r="AH47">
            <v>0</v>
          </cell>
          <cell r="AI47">
            <v>0</v>
          </cell>
          <cell r="AJ47">
            <v>0</v>
          </cell>
          <cell r="AK47">
            <v>0</v>
          </cell>
          <cell r="AL47">
            <v>0.3</v>
          </cell>
          <cell r="AM47">
            <v>0</v>
          </cell>
          <cell r="AN47">
            <v>0</v>
          </cell>
          <cell r="AO47">
            <v>0</v>
          </cell>
          <cell r="AP47">
            <v>0</v>
          </cell>
          <cell r="AQ47">
            <v>0</v>
          </cell>
          <cell r="AR47">
            <v>0</v>
          </cell>
        </row>
        <row r="48">
          <cell r="E48">
            <v>2184.5593999999996</v>
          </cell>
          <cell r="F48">
            <v>423.35300000000001</v>
          </cell>
          <cell r="G48">
            <v>423.35300000000001</v>
          </cell>
          <cell r="H48">
            <v>0</v>
          </cell>
          <cell r="I48">
            <v>19.913799999999998</v>
          </cell>
          <cell r="J48">
            <v>197.20949999999999</v>
          </cell>
          <cell r="K48">
            <v>553.48270000000002</v>
          </cell>
          <cell r="L48">
            <v>0</v>
          </cell>
          <cell r="M48">
            <v>957.13759999999991</v>
          </cell>
          <cell r="N48">
            <v>10.1935</v>
          </cell>
          <cell r="O48">
            <v>0</v>
          </cell>
          <cell r="P48">
            <v>23.269300000000001</v>
          </cell>
          <cell r="Q48">
            <v>382.86789999999996</v>
          </cell>
          <cell r="R48">
            <v>0</v>
          </cell>
          <cell r="S48">
            <v>2.1703000000000001</v>
          </cell>
          <cell r="T48">
            <v>0</v>
          </cell>
          <cell r="U48">
            <v>0</v>
          </cell>
          <cell r="V48">
            <v>0</v>
          </cell>
          <cell r="W48">
            <v>0</v>
          </cell>
          <cell r="X48">
            <v>2.7</v>
          </cell>
          <cell r="Y48">
            <v>4.8632999999999997</v>
          </cell>
          <cell r="Z48">
            <v>164.44669999999999</v>
          </cell>
          <cell r="AA48">
            <v>0</v>
          </cell>
          <cell r="AB48">
            <v>0</v>
          </cell>
          <cell r="AC48">
            <v>0.2</v>
          </cell>
          <cell r="AD48">
            <v>45.020099999999999</v>
          </cell>
          <cell r="AE48">
            <v>0</v>
          </cell>
          <cell r="AF48">
            <v>0.73609999999999998</v>
          </cell>
          <cell r="AG48">
            <v>0</v>
          </cell>
          <cell r="AH48">
            <v>0</v>
          </cell>
          <cell r="AI48">
            <v>1.0048999999999999</v>
          </cell>
          <cell r="AJ48">
            <v>15.9472</v>
          </cell>
          <cell r="AK48">
            <v>15.051500000000001</v>
          </cell>
          <cell r="AL48">
            <v>2.0556000000000001</v>
          </cell>
          <cell r="AM48">
            <v>0</v>
          </cell>
          <cell r="AN48">
            <v>0.78359999999999996</v>
          </cell>
          <cell r="AO48">
            <v>8.3382000000000005</v>
          </cell>
          <cell r="AP48">
            <v>119.5504</v>
          </cell>
          <cell r="AQ48">
            <v>0</v>
          </cell>
          <cell r="AR48">
            <v>45.320000000000007</v>
          </cell>
        </row>
      </sheetData>
      <sheetData sheetId="12">
        <row r="7">
          <cell r="D7">
            <v>347.90199999999999</v>
          </cell>
          <cell r="E7">
            <v>319.79199999999997</v>
          </cell>
          <cell r="F7">
            <v>0</v>
          </cell>
          <cell r="G7">
            <v>0</v>
          </cell>
          <cell r="H7">
            <v>0</v>
          </cell>
          <cell r="I7">
            <v>0</v>
          </cell>
          <cell r="J7">
            <v>0</v>
          </cell>
          <cell r="K7">
            <v>0</v>
          </cell>
          <cell r="L7">
            <v>0</v>
          </cell>
          <cell r="M7">
            <v>0</v>
          </cell>
          <cell r="N7">
            <v>1</v>
          </cell>
          <cell r="O7">
            <v>0</v>
          </cell>
          <cell r="P7">
            <v>0</v>
          </cell>
          <cell r="Q7">
            <v>27.11</v>
          </cell>
          <cell r="R7">
            <v>0</v>
          </cell>
          <cell r="S7">
            <v>0</v>
          </cell>
          <cell r="T7">
            <v>0</v>
          </cell>
          <cell r="U7">
            <v>0</v>
          </cell>
          <cell r="V7">
            <v>0</v>
          </cell>
          <cell r="W7">
            <v>0.8</v>
          </cell>
          <cell r="X7">
            <v>0</v>
          </cell>
          <cell r="Y7">
            <v>20.399999999999999</v>
          </cell>
          <cell r="Z7">
            <v>5.04</v>
          </cell>
          <cell r="AA7">
            <v>0</v>
          </cell>
          <cell r="AB7">
            <v>0</v>
          </cell>
          <cell r="AC7">
            <v>0.04</v>
          </cell>
          <cell r="AD7">
            <v>0.48</v>
          </cell>
          <cell r="AE7">
            <v>0</v>
          </cell>
          <cell r="AF7">
            <v>0</v>
          </cell>
          <cell r="AG7">
            <v>0</v>
          </cell>
          <cell r="AH7">
            <v>0</v>
          </cell>
          <cell r="AI7">
            <v>0</v>
          </cell>
          <cell r="AJ7">
            <v>0.2</v>
          </cell>
          <cell r="AK7">
            <v>0</v>
          </cell>
          <cell r="AL7">
            <v>0.15</v>
          </cell>
          <cell r="AM7">
            <v>0</v>
          </cell>
          <cell r="AN7">
            <v>0</v>
          </cell>
          <cell r="AO7">
            <v>0</v>
          </cell>
          <cell r="AP7">
            <v>0</v>
          </cell>
          <cell r="AQ7">
            <v>0</v>
          </cell>
          <cell r="AR7">
            <v>0</v>
          </cell>
          <cell r="AS7">
            <v>28.11</v>
          </cell>
          <cell r="AT7">
            <v>320.79199999999997</v>
          </cell>
        </row>
        <row r="8">
          <cell r="D8">
            <v>187.84700000000001</v>
          </cell>
          <cell r="E8">
            <v>1</v>
          </cell>
          <cell r="F8">
            <v>186.00700000000001</v>
          </cell>
          <cell r="G8">
            <v>0</v>
          </cell>
          <cell r="H8">
            <v>0</v>
          </cell>
          <cell r="I8">
            <v>0</v>
          </cell>
          <cell r="J8">
            <v>0</v>
          </cell>
          <cell r="K8">
            <v>0</v>
          </cell>
          <cell r="L8">
            <v>0</v>
          </cell>
          <cell r="M8">
            <v>0</v>
          </cell>
          <cell r="N8">
            <v>1</v>
          </cell>
          <cell r="O8">
            <v>0</v>
          </cell>
          <cell r="P8">
            <v>0</v>
          </cell>
          <cell r="Q8">
            <v>0.84000000000000008</v>
          </cell>
          <cell r="R8">
            <v>0</v>
          </cell>
          <cell r="S8">
            <v>0</v>
          </cell>
          <cell r="T8">
            <v>0</v>
          </cell>
          <cell r="U8">
            <v>0</v>
          </cell>
          <cell r="V8">
            <v>0</v>
          </cell>
          <cell r="W8">
            <v>0</v>
          </cell>
          <cell r="X8">
            <v>0</v>
          </cell>
          <cell r="Y8">
            <v>0</v>
          </cell>
          <cell r="Z8">
            <v>0.24</v>
          </cell>
          <cell r="AA8">
            <v>0</v>
          </cell>
          <cell r="AB8">
            <v>0</v>
          </cell>
          <cell r="AC8">
            <v>0.04</v>
          </cell>
          <cell r="AD8">
            <v>0.21</v>
          </cell>
          <cell r="AE8">
            <v>0</v>
          </cell>
          <cell r="AF8">
            <v>0</v>
          </cell>
          <cell r="AG8">
            <v>0</v>
          </cell>
          <cell r="AH8">
            <v>0</v>
          </cell>
          <cell r="AI8">
            <v>0</v>
          </cell>
          <cell r="AJ8">
            <v>0.2</v>
          </cell>
          <cell r="AK8">
            <v>0</v>
          </cell>
          <cell r="AL8">
            <v>0.15</v>
          </cell>
          <cell r="AM8">
            <v>0</v>
          </cell>
          <cell r="AN8">
            <v>0</v>
          </cell>
          <cell r="AO8">
            <v>0</v>
          </cell>
          <cell r="AP8">
            <v>0</v>
          </cell>
          <cell r="AQ8">
            <v>0</v>
          </cell>
          <cell r="AR8">
            <v>0</v>
          </cell>
          <cell r="AS8">
            <v>1.84</v>
          </cell>
          <cell r="AT8">
            <v>186.00700000000001</v>
          </cell>
        </row>
        <row r="9">
          <cell r="D9">
            <v>119.4982</v>
          </cell>
          <cell r="E9">
            <v>1</v>
          </cell>
          <cell r="F9">
            <v>0</v>
          </cell>
          <cell r="G9">
            <v>118.1782</v>
          </cell>
          <cell r="N9">
            <v>1</v>
          </cell>
          <cell r="Q9">
            <v>0.32</v>
          </cell>
          <cell r="AC9">
            <v>0.01</v>
          </cell>
          <cell r="AD9">
            <v>0.21</v>
          </cell>
          <cell r="AJ9">
            <v>0.1</v>
          </cell>
          <cell r="AS9">
            <v>1.32</v>
          </cell>
          <cell r="AT9">
            <v>118.1782</v>
          </cell>
        </row>
        <row r="10">
          <cell r="D10">
            <v>68.348799999999997</v>
          </cell>
          <cell r="E10">
            <v>0</v>
          </cell>
          <cell r="F10">
            <v>0</v>
          </cell>
          <cell r="H10">
            <v>67.828800000000001</v>
          </cell>
          <cell r="Q10">
            <v>0.52</v>
          </cell>
          <cell r="Z10">
            <v>0.24</v>
          </cell>
          <cell r="AC10">
            <v>0.03</v>
          </cell>
          <cell r="AJ10">
            <v>0.1</v>
          </cell>
          <cell r="AL10">
            <v>0.15</v>
          </cell>
          <cell r="AS10">
            <v>0.52</v>
          </cell>
          <cell r="AT10">
            <v>67.828800000000001</v>
          </cell>
        </row>
        <row r="11">
          <cell r="D11">
            <v>76.943200000000004</v>
          </cell>
          <cell r="E11">
            <v>0</v>
          </cell>
          <cell r="F11">
            <v>0</v>
          </cell>
          <cell r="I11">
            <v>55.473200000000006</v>
          </cell>
          <cell r="Q11">
            <v>21.47</v>
          </cell>
          <cell r="W11">
            <v>0.8</v>
          </cell>
          <cell r="Y11">
            <v>20.399999999999999</v>
          </cell>
          <cell r="AD11">
            <v>0.27</v>
          </cell>
          <cell r="AS11">
            <v>21.47</v>
          </cell>
          <cell r="AT11">
            <v>55.473200000000006</v>
          </cell>
        </row>
        <row r="12">
          <cell r="D12">
            <v>19.8062</v>
          </cell>
          <cell r="E12">
            <v>0</v>
          </cell>
          <cell r="F12">
            <v>0</v>
          </cell>
          <cell r="J12">
            <v>15.0062</v>
          </cell>
          <cell r="Q12">
            <v>4.8</v>
          </cell>
          <cell r="Z12">
            <v>4.8</v>
          </cell>
          <cell r="AS12">
            <v>4.8</v>
          </cell>
          <cell r="AT12">
            <v>15.0062</v>
          </cell>
        </row>
        <row r="13">
          <cell r="D13">
            <v>27.929200000000002</v>
          </cell>
          <cell r="E13">
            <v>0</v>
          </cell>
          <cell r="F13">
            <v>0</v>
          </cell>
          <cell r="K13">
            <v>27.929200000000002</v>
          </cell>
          <cell r="Q13">
            <v>0</v>
          </cell>
          <cell r="AS13">
            <v>0</v>
          </cell>
          <cell r="AT13">
            <v>27.929200000000002</v>
          </cell>
        </row>
        <row r="14">
          <cell r="D14">
            <v>0</v>
          </cell>
          <cell r="E14">
            <v>0</v>
          </cell>
          <cell r="F14">
            <v>0</v>
          </cell>
          <cell r="L14">
            <v>0</v>
          </cell>
          <cell r="Q14">
            <v>0</v>
          </cell>
          <cell r="AS14">
            <v>0</v>
          </cell>
          <cell r="AT14">
            <v>0</v>
          </cell>
        </row>
        <row r="15">
          <cell r="D15">
            <v>22.842199999999998</v>
          </cell>
          <cell r="E15">
            <v>0</v>
          </cell>
          <cell r="F15">
            <v>0</v>
          </cell>
          <cell r="M15">
            <v>22.842199999999998</v>
          </cell>
          <cell r="Q15">
            <v>0</v>
          </cell>
          <cell r="AS15">
            <v>0</v>
          </cell>
          <cell r="AT15">
            <v>22.842199999999998</v>
          </cell>
        </row>
        <row r="16">
          <cell r="D16">
            <v>12.5342</v>
          </cell>
          <cell r="E16">
            <v>0</v>
          </cell>
          <cell r="F16">
            <v>0</v>
          </cell>
          <cell r="N16">
            <v>12.5342</v>
          </cell>
          <cell r="Q16">
            <v>0</v>
          </cell>
          <cell r="AS16">
            <v>0</v>
          </cell>
          <cell r="AT16">
            <v>13.5342</v>
          </cell>
        </row>
        <row r="17">
          <cell r="D17">
            <v>0</v>
          </cell>
          <cell r="E17">
            <v>0</v>
          </cell>
          <cell r="F17">
            <v>0</v>
          </cell>
          <cell r="O17">
            <v>0</v>
          </cell>
          <cell r="Q17">
            <v>0</v>
          </cell>
          <cell r="AS17">
            <v>0</v>
          </cell>
          <cell r="AT17">
            <v>0</v>
          </cell>
        </row>
        <row r="18">
          <cell r="D18">
            <v>0</v>
          </cell>
          <cell r="E18">
            <v>0</v>
          </cell>
          <cell r="F18">
            <v>0</v>
          </cell>
          <cell r="P18">
            <v>0</v>
          </cell>
          <cell r="Q18">
            <v>0</v>
          </cell>
          <cell r="AS18">
            <v>0</v>
          </cell>
          <cell r="AT18">
            <v>0</v>
          </cell>
        </row>
        <row r="19">
          <cell r="D19">
            <v>423.38929999999999</v>
          </cell>
          <cell r="E19">
            <v>0</v>
          </cell>
          <cell r="F19">
            <v>0</v>
          </cell>
          <cell r="G19">
            <v>0</v>
          </cell>
          <cell r="H19">
            <v>0</v>
          </cell>
          <cell r="I19">
            <v>0</v>
          </cell>
          <cell r="J19">
            <v>0</v>
          </cell>
          <cell r="K19">
            <v>0</v>
          </cell>
          <cell r="L19">
            <v>0</v>
          </cell>
          <cell r="M19">
            <v>0</v>
          </cell>
          <cell r="N19">
            <v>0</v>
          </cell>
          <cell r="O19">
            <v>0</v>
          </cell>
          <cell r="P19">
            <v>0</v>
          </cell>
          <cell r="Q19">
            <v>417.98930000000001</v>
          </cell>
          <cell r="R19">
            <v>0</v>
          </cell>
          <cell r="S19">
            <v>0</v>
          </cell>
          <cell r="T19">
            <v>0</v>
          </cell>
          <cell r="U19">
            <v>0</v>
          </cell>
          <cell r="V19">
            <v>0</v>
          </cell>
          <cell r="W19">
            <v>0</v>
          </cell>
          <cell r="X19">
            <v>0</v>
          </cell>
          <cell r="Y19">
            <v>4.9000000000000004</v>
          </cell>
          <cell r="Z19">
            <v>0.5</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5.4</v>
          </cell>
          <cell r="AT19">
            <v>497.54930000000002</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0.8</v>
          </cell>
        </row>
        <row r="26">
          <cell r="D26">
            <v>0</v>
          </cell>
          <cell r="E26">
            <v>0</v>
          </cell>
          <cell r="F26">
            <v>0</v>
          </cell>
          <cell r="Q26">
            <v>0</v>
          </cell>
          <cell r="X26">
            <v>0</v>
          </cell>
          <cell r="AS26">
            <v>0</v>
          </cell>
          <cell r="AT26">
            <v>0</v>
          </cell>
        </row>
        <row r="27">
          <cell r="D27">
            <v>187.6942</v>
          </cell>
          <cell r="E27">
            <v>0</v>
          </cell>
          <cell r="F27">
            <v>0</v>
          </cell>
          <cell r="Q27">
            <v>0</v>
          </cell>
          <cell r="Y27">
            <v>187.6942</v>
          </cell>
          <cell r="AS27">
            <v>0</v>
          </cell>
          <cell r="AT27">
            <v>257.69420000000002</v>
          </cell>
        </row>
        <row r="28">
          <cell r="D28">
            <v>75.595200000000006</v>
          </cell>
          <cell r="E28">
            <v>0</v>
          </cell>
          <cell r="F28">
            <v>0</v>
          </cell>
          <cell r="Q28">
            <v>0</v>
          </cell>
          <cell r="Z28">
            <v>75.595200000000006</v>
          </cell>
          <cell r="AS28">
            <v>0</v>
          </cell>
          <cell r="AT28">
            <v>83.435200000000009</v>
          </cell>
        </row>
        <row r="29">
          <cell r="D29">
            <v>1.5296000000000001</v>
          </cell>
          <cell r="E29">
            <v>0</v>
          </cell>
          <cell r="F29">
            <v>0</v>
          </cell>
          <cell r="Q29">
            <v>0</v>
          </cell>
          <cell r="AA29">
            <v>1.5296000000000001</v>
          </cell>
          <cell r="AS29">
            <v>0</v>
          </cell>
          <cell r="AT29">
            <v>1.5296000000000001</v>
          </cell>
        </row>
        <row r="30">
          <cell r="D30">
            <v>0</v>
          </cell>
          <cell r="E30">
            <v>0</v>
          </cell>
          <cell r="F30">
            <v>0</v>
          </cell>
          <cell r="Q30">
            <v>0</v>
          </cell>
          <cell r="AB30">
            <v>0</v>
          </cell>
          <cell r="AS30">
            <v>0</v>
          </cell>
          <cell r="AT30">
            <v>0</v>
          </cell>
        </row>
        <row r="31">
          <cell r="D31">
            <v>0.37</v>
          </cell>
          <cell r="E31">
            <v>0</v>
          </cell>
          <cell r="F31">
            <v>0</v>
          </cell>
          <cell r="Q31">
            <v>0</v>
          </cell>
          <cell r="AC31">
            <v>0.37</v>
          </cell>
          <cell r="AS31">
            <v>0</v>
          </cell>
          <cell r="AT31">
            <v>0.41</v>
          </cell>
        </row>
        <row r="32">
          <cell r="D32">
            <v>94.108000000000004</v>
          </cell>
          <cell r="E32">
            <v>0</v>
          </cell>
          <cell r="F32">
            <v>0</v>
          </cell>
          <cell r="Q32">
            <v>5.1000000000000005</v>
          </cell>
          <cell r="Y32">
            <v>4.9000000000000004</v>
          </cell>
          <cell r="Z32">
            <v>0.2</v>
          </cell>
          <cell r="AD32">
            <v>89.00800000000001</v>
          </cell>
          <cell r="AS32">
            <v>5.1000000000000005</v>
          </cell>
          <cell r="AT32">
            <v>89.488000000000014</v>
          </cell>
        </row>
        <row r="33">
          <cell r="D33">
            <v>0</v>
          </cell>
          <cell r="E33">
            <v>0</v>
          </cell>
          <cell r="F33">
            <v>0</v>
          </cell>
          <cell r="Q33">
            <v>0</v>
          </cell>
          <cell r="AE33">
            <v>0</v>
          </cell>
          <cell r="AS33">
            <v>0</v>
          </cell>
          <cell r="AT33">
            <v>0</v>
          </cell>
        </row>
        <row r="34">
          <cell r="D34">
            <v>0.37830000000000003</v>
          </cell>
          <cell r="E34">
            <v>0</v>
          </cell>
          <cell r="F34">
            <v>0</v>
          </cell>
          <cell r="Q34">
            <v>0.3</v>
          </cell>
          <cell r="Z34">
            <v>0.3</v>
          </cell>
          <cell r="AF34">
            <v>7.8300000000000036E-2</v>
          </cell>
          <cell r="AS34">
            <v>0.3</v>
          </cell>
          <cell r="AT34">
            <v>7.8300000000000036E-2</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v>
          </cell>
          <cell r="E37">
            <v>0</v>
          </cell>
          <cell r="F37">
            <v>0</v>
          </cell>
          <cell r="Q37">
            <v>0</v>
          </cell>
          <cell r="AI37">
            <v>0</v>
          </cell>
          <cell r="AS37">
            <v>0</v>
          </cell>
          <cell r="AT37">
            <v>0</v>
          </cell>
        </row>
        <row r="38">
          <cell r="D38">
            <v>15.186400000000001</v>
          </cell>
          <cell r="E38">
            <v>0</v>
          </cell>
          <cell r="F38">
            <v>0</v>
          </cell>
          <cell r="Q38">
            <v>0</v>
          </cell>
          <cell r="AJ38">
            <v>15.186400000000001</v>
          </cell>
          <cell r="AS38">
            <v>0</v>
          </cell>
          <cell r="AT38">
            <v>15.3864</v>
          </cell>
        </row>
        <row r="39">
          <cell r="D39">
            <v>0</v>
          </cell>
          <cell r="E39">
            <v>0</v>
          </cell>
          <cell r="F39">
            <v>0</v>
          </cell>
          <cell r="Q39">
            <v>0</v>
          </cell>
          <cell r="AK39">
            <v>0</v>
          </cell>
          <cell r="AS39">
            <v>0</v>
          </cell>
          <cell r="AT39">
            <v>0</v>
          </cell>
        </row>
        <row r="40">
          <cell r="D40">
            <v>0.73560000000000003</v>
          </cell>
          <cell r="E40">
            <v>0</v>
          </cell>
          <cell r="F40">
            <v>0</v>
          </cell>
          <cell r="Q40">
            <v>0</v>
          </cell>
          <cell r="AL40">
            <v>0.73560000000000003</v>
          </cell>
          <cell r="AS40">
            <v>0</v>
          </cell>
          <cell r="AT40">
            <v>0.93559999999999999</v>
          </cell>
        </row>
        <row r="41">
          <cell r="D41">
            <v>0</v>
          </cell>
          <cell r="E41">
            <v>0</v>
          </cell>
          <cell r="F41">
            <v>0</v>
          </cell>
          <cell r="Q41">
            <v>0</v>
          </cell>
          <cell r="AM41">
            <v>0</v>
          </cell>
          <cell r="AS41">
            <v>0</v>
          </cell>
          <cell r="AT41">
            <v>0</v>
          </cell>
        </row>
        <row r="42">
          <cell r="D42">
            <v>1.4277</v>
          </cell>
          <cell r="E42">
            <v>0</v>
          </cell>
          <cell r="F42">
            <v>0</v>
          </cell>
          <cell r="Q42">
            <v>0</v>
          </cell>
          <cell r="AN42">
            <v>1.4277</v>
          </cell>
          <cell r="AS42">
            <v>0</v>
          </cell>
          <cell r="AT42">
            <v>1.4277</v>
          </cell>
        </row>
        <row r="43">
          <cell r="D43">
            <v>46.368099999999998</v>
          </cell>
          <cell r="E43">
            <v>0</v>
          </cell>
          <cell r="F43">
            <v>0</v>
          </cell>
          <cell r="Q43">
            <v>0</v>
          </cell>
          <cell r="AO43">
            <v>46.368099999999998</v>
          </cell>
          <cell r="AS43">
            <v>0</v>
          </cell>
          <cell r="AT43">
            <v>46.368099999999998</v>
          </cell>
        </row>
        <row r="44">
          <cell r="E44">
            <v>0</v>
          </cell>
          <cell r="F44">
            <v>0</v>
          </cell>
          <cell r="Q44">
            <v>0</v>
          </cell>
          <cell r="AP44">
            <v>0</v>
          </cell>
          <cell r="AS44">
            <v>0</v>
          </cell>
          <cell r="AT44">
            <v>0</v>
          </cell>
        </row>
        <row r="45">
          <cell r="D45">
            <v>0</v>
          </cell>
          <cell r="E45">
            <v>0</v>
          </cell>
          <cell r="F45">
            <v>0</v>
          </cell>
          <cell r="Q45">
            <v>0</v>
          </cell>
          <cell r="AQ45">
            <v>0</v>
          </cell>
          <cell r="AS45">
            <v>0</v>
          </cell>
          <cell r="AT45">
            <v>0</v>
          </cell>
        </row>
        <row r="46">
          <cell r="D46">
            <v>113.21000000000001</v>
          </cell>
          <cell r="E46">
            <v>0</v>
          </cell>
          <cell r="F46">
            <v>0</v>
          </cell>
          <cell r="Q46">
            <v>47.05</v>
          </cell>
          <cell r="Y46">
            <v>44.7</v>
          </cell>
          <cell r="Z46">
            <v>2.2999999999999998</v>
          </cell>
          <cell r="AL46">
            <v>0.05</v>
          </cell>
          <cell r="AR46">
            <v>66.160000000000011</v>
          </cell>
          <cell r="AS46">
            <v>47.05</v>
          </cell>
          <cell r="AT46">
            <v>66.160000000000011</v>
          </cell>
        </row>
        <row r="47">
          <cell r="E47">
            <v>1</v>
          </cell>
          <cell r="F47">
            <v>0</v>
          </cell>
          <cell r="G47">
            <v>0</v>
          </cell>
          <cell r="H47">
            <v>0</v>
          </cell>
          <cell r="I47">
            <v>0</v>
          </cell>
          <cell r="J47">
            <v>0</v>
          </cell>
          <cell r="K47">
            <v>0</v>
          </cell>
          <cell r="L47">
            <v>0</v>
          </cell>
          <cell r="M47">
            <v>0</v>
          </cell>
          <cell r="N47">
            <v>1</v>
          </cell>
          <cell r="O47">
            <v>0</v>
          </cell>
          <cell r="P47">
            <v>0</v>
          </cell>
          <cell r="Q47">
            <v>79.560000000000016</v>
          </cell>
          <cell r="R47">
            <v>0</v>
          </cell>
          <cell r="S47">
            <v>0</v>
          </cell>
          <cell r="T47">
            <v>0</v>
          </cell>
          <cell r="U47">
            <v>0</v>
          </cell>
          <cell r="V47">
            <v>0</v>
          </cell>
          <cell r="W47">
            <v>0.8</v>
          </cell>
          <cell r="X47">
            <v>0</v>
          </cell>
          <cell r="Y47">
            <v>70</v>
          </cell>
          <cell r="Z47">
            <v>7.84</v>
          </cell>
          <cell r="AA47">
            <v>0</v>
          </cell>
          <cell r="AB47">
            <v>0</v>
          </cell>
          <cell r="AC47">
            <v>0.04</v>
          </cell>
          <cell r="AD47">
            <v>0.48</v>
          </cell>
          <cell r="AE47">
            <v>0</v>
          </cell>
          <cell r="AF47">
            <v>0</v>
          </cell>
          <cell r="AG47">
            <v>0</v>
          </cell>
          <cell r="AH47">
            <v>0</v>
          </cell>
          <cell r="AI47">
            <v>0</v>
          </cell>
          <cell r="AJ47">
            <v>0.2</v>
          </cell>
          <cell r="AK47">
            <v>0</v>
          </cell>
          <cell r="AL47">
            <v>0.2</v>
          </cell>
          <cell r="AM47">
            <v>0</v>
          </cell>
          <cell r="AN47">
            <v>0</v>
          </cell>
          <cell r="AO47">
            <v>0</v>
          </cell>
          <cell r="AP47">
            <v>0</v>
          </cell>
          <cell r="AQ47">
            <v>0</v>
          </cell>
          <cell r="AR47">
            <v>0</v>
          </cell>
        </row>
        <row r="48">
          <cell r="E48">
            <v>320.79199999999997</v>
          </cell>
          <cell r="F48">
            <v>186.00700000000001</v>
          </cell>
          <cell r="G48">
            <v>118.1782</v>
          </cell>
          <cell r="H48">
            <v>67.828800000000001</v>
          </cell>
          <cell r="I48">
            <v>55.473200000000006</v>
          </cell>
          <cell r="J48">
            <v>15.0062</v>
          </cell>
          <cell r="K48">
            <v>27.929200000000002</v>
          </cell>
          <cell r="L48">
            <v>0</v>
          </cell>
          <cell r="M48">
            <v>22.842199999999998</v>
          </cell>
          <cell r="N48">
            <v>13.5342</v>
          </cell>
          <cell r="O48">
            <v>0</v>
          </cell>
          <cell r="P48">
            <v>0</v>
          </cell>
          <cell r="Q48">
            <v>497.54930000000002</v>
          </cell>
          <cell r="R48">
            <v>0</v>
          </cell>
          <cell r="S48">
            <v>0</v>
          </cell>
          <cell r="T48">
            <v>0</v>
          </cell>
          <cell r="U48">
            <v>0</v>
          </cell>
          <cell r="V48">
            <v>0</v>
          </cell>
          <cell r="W48">
            <v>0.8</v>
          </cell>
          <cell r="X48">
            <v>0</v>
          </cell>
          <cell r="Y48">
            <v>257.69420000000002</v>
          </cell>
          <cell r="Z48">
            <v>83.435200000000009</v>
          </cell>
          <cell r="AA48">
            <v>1.5296000000000001</v>
          </cell>
          <cell r="AB48">
            <v>0</v>
          </cell>
          <cell r="AC48">
            <v>0.41</v>
          </cell>
          <cell r="AD48">
            <v>89.488000000000014</v>
          </cell>
          <cell r="AE48">
            <v>0</v>
          </cell>
          <cell r="AF48">
            <v>7.8300000000000036E-2</v>
          </cell>
          <cell r="AG48">
            <v>0</v>
          </cell>
          <cell r="AH48">
            <v>0</v>
          </cell>
          <cell r="AI48">
            <v>0</v>
          </cell>
          <cell r="AJ48">
            <v>15.3864</v>
          </cell>
          <cell r="AK48">
            <v>0</v>
          </cell>
          <cell r="AL48">
            <v>0.93559999999999999</v>
          </cell>
          <cell r="AM48">
            <v>0</v>
          </cell>
          <cell r="AN48">
            <v>1.4277</v>
          </cell>
          <cell r="AO48">
            <v>46.368099999999998</v>
          </cell>
          <cell r="AP48">
            <v>0</v>
          </cell>
          <cell r="AQ48">
            <v>0</v>
          </cell>
          <cell r="AR48">
            <v>66.160000000000011</v>
          </cell>
        </row>
      </sheetData>
      <sheetData sheetId="13">
        <row r="7">
          <cell r="D7">
            <v>650.14339999999993</v>
          </cell>
          <cell r="E7">
            <v>519.46339999999987</v>
          </cell>
          <cell r="F7">
            <v>0</v>
          </cell>
          <cell r="G7">
            <v>0</v>
          </cell>
          <cell r="H7">
            <v>0</v>
          </cell>
          <cell r="I7">
            <v>0</v>
          </cell>
          <cell r="J7">
            <v>0</v>
          </cell>
          <cell r="K7">
            <v>0</v>
          </cell>
          <cell r="L7">
            <v>0</v>
          </cell>
          <cell r="M7">
            <v>0</v>
          </cell>
          <cell r="N7">
            <v>12</v>
          </cell>
          <cell r="O7">
            <v>0</v>
          </cell>
          <cell r="P7">
            <v>6</v>
          </cell>
          <cell r="Q7">
            <v>112.67999999999999</v>
          </cell>
          <cell r="R7">
            <v>0</v>
          </cell>
          <cell r="S7">
            <v>0</v>
          </cell>
          <cell r="T7">
            <v>0</v>
          </cell>
          <cell r="U7">
            <v>0</v>
          </cell>
          <cell r="V7">
            <v>0</v>
          </cell>
          <cell r="W7">
            <v>0</v>
          </cell>
          <cell r="X7">
            <v>0</v>
          </cell>
          <cell r="Y7">
            <v>91.2</v>
          </cell>
          <cell r="Z7">
            <v>0.23</v>
          </cell>
          <cell r="AA7">
            <v>0</v>
          </cell>
          <cell r="AB7">
            <v>0</v>
          </cell>
          <cell r="AC7">
            <v>0</v>
          </cell>
          <cell r="AD7">
            <v>21.25</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130.68</v>
          </cell>
          <cell r="AT7">
            <v>537.46339999999987</v>
          </cell>
        </row>
        <row r="8">
          <cell r="D8">
            <v>30.625</v>
          </cell>
          <cell r="E8">
            <v>0</v>
          </cell>
          <cell r="F8">
            <v>27.024999999999999</v>
          </cell>
          <cell r="G8">
            <v>0</v>
          </cell>
          <cell r="H8">
            <v>0</v>
          </cell>
          <cell r="I8">
            <v>0</v>
          </cell>
          <cell r="J8">
            <v>0</v>
          </cell>
          <cell r="K8">
            <v>0</v>
          </cell>
          <cell r="L8">
            <v>0</v>
          </cell>
          <cell r="M8">
            <v>0</v>
          </cell>
          <cell r="N8">
            <v>0</v>
          </cell>
          <cell r="O8">
            <v>0</v>
          </cell>
          <cell r="P8">
            <v>0</v>
          </cell>
          <cell r="Q8">
            <v>3.6</v>
          </cell>
          <cell r="R8">
            <v>0</v>
          </cell>
          <cell r="S8">
            <v>0</v>
          </cell>
          <cell r="T8">
            <v>0</v>
          </cell>
          <cell r="U8">
            <v>0</v>
          </cell>
          <cell r="V8">
            <v>0</v>
          </cell>
          <cell r="W8">
            <v>0</v>
          </cell>
          <cell r="X8">
            <v>0</v>
          </cell>
          <cell r="Y8">
            <v>0</v>
          </cell>
          <cell r="Z8">
            <v>0</v>
          </cell>
          <cell r="AA8">
            <v>0</v>
          </cell>
          <cell r="AB8">
            <v>0</v>
          </cell>
          <cell r="AC8">
            <v>0</v>
          </cell>
          <cell r="AD8">
            <v>3.6</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3.6</v>
          </cell>
          <cell r="AT8">
            <v>27.024999999999999</v>
          </cell>
        </row>
        <row r="9">
          <cell r="D9">
            <v>0</v>
          </cell>
          <cell r="E9">
            <v>0</v>
          </cell>
          <cell r="F9">
            <v>0</v>
          </cell>
          <cell r="G9">
            <v>0</v>
          </cell>
          <cell r="Q9">
            <v>0</v>
          </cell>
          <cell r="AS9">
            <v>0</v>
          </cell>
          <cell r="AT9">
            <v>0</v>
          </cell>
        </row>
        <row r="10">
          <cell r="D10">
            <v>30.625</v>
          </cell>
          <cell r="E10">
            <v>0</v>
          </cell>
          <cell r="F10">
            <v>0</v>
          </cell>
          <cell r="H10">
            <v>27.024999999999999</v>
          </cell>
          <cell r="Q10">
            <v>3.6</v>
          </cell>
          <cell r="AD10">
            <v>3.6</v>
          </cell>
          <cell r="AS10">
            <v>3.6</v>
          </cell>
          <cell r="AT10">
            <v>27.024999999999999</v>
          </cell>
        </row>
        <row r="11">
          <cell r="D11">
            <v>156.0069</v>
          </cell>
          <cell r="E11">
            <v>6</v>
          </cell>
          <cell r="F11">
            <v>0</v>
          </cell>
          <cell r="I11">
            <v>68.806899999999999</v>
          </cell>
          <cell r="P11">
            <v>6</v>
          </cell>
          <cell r="Q11">
            <v>81.2</v>
          </cell>
          <cell r="Y11">
            <v>81.2</v>
          </cell>
          <cell r="AS11">
            <v>87.2</v>
          </cell>
          <cell r="AT11">
            <v>68.806899999999999</v>
          </cell>
        </row>
        <row r="12">
          <cell r="D12">
            <v>93.295699999999997</v>
          </cell>
          <cell r="E12">
            <v>0</v>
          </cell>
          <cell r="F12">
            <v>0</v>
          </cell>
          <cell r="J12">
            <v>93.295699999999997</v>
          </cell>
          <cell r="Q12">
            <v>0</v>
          </cell>
          <cell r="AS12">
            <v>0</v>
          </cell>
          <cell r="AT12">
            <v>93.295699999999997</v>
          </cell>
        </row>
        <row r="13">
          <cell r="D13">
            <v>187.98820000000001</v>
          </cell>
          <cell r="E13">
            <v>0</v>
          </cell>
          <cell r="F13">
            <v>0</v>
          </cell>
          <cell r="K13">
            <v>187.98820000000001</v>
          </cell>
          <cell r="Q13">
            <v>0</v>
          </cell>
          <cell r="AS13">
            <v>0</v>
          </cell>
          <cell r="AT13">
            <v>187.98820000000001</v>
          </cell>
        </row>
        <row r="14">
          <cell r="D14">
            <v>0</v>
          </cell>
          <cell r="E14">
            <v>0</v>
          </cell>
          <cell r="F14">
            <v>0</v>
          </cell>
          <cell r="L14">
            <v>0</v>
          </cell>
          <cell r="Q14">
            <v>0</v>
          </cell>
          <cell r="AS14">
            <v>0</v>
          </cell>
          <cell r="AT14">
            <v>0</v>
          </cell>
        </row>
        <row r="15">
          <cell r="D15">
            <v>164.86089999999999</v>
          </cell>
          <cell r="E15">
            <v>12</v>
          </cell>
          <cell r="F15">
            <v>0</v>
          </cell>
          <cell r="M15">
            <v>124.98089999999999</v>
          </cell>
          <cell r="N15">
            <v>12</v>
          </cell>
          <cell r="Q15">
            <v>27.88</v>
          </cell>
          <cell r="Y15">
            <v>10</v>
          </cell>
          <cell r="Z15">
            <v>0.23</v>
          </cell>
          <cell r="AD15">
            <v>17.649999999999999</v>
          </cell>
          <cell r="AS15">
            <v>39.879999999999995</v>
          </cell>
          <cell r="AT15">
            <v>124.98089999999999</v>
          </cell>
        </row>
        <row r="16">
          <cell r="D16">
            <v>17.366700000000002</v>
          </cell>
          <cell r="E16">
            <v>0</v>
          </cell>
          <cell r="F16">
            <v>0</v>
          </cell>
          <cell r="N16">
            <v>17.366700000000002</v>
          </cell>
          <cell r="Q16">
            <v>0</v>
          </cell>
          <cell r="AS16">
            <v>0</v>
          </cell>
          <cell r="AT16">
            <v>29.366700000000002</v>
          </cell>
        </row>
        <row r="17">
          <cell r="D17">
            <v>0</v>
          </cell>
          <cell r="E17">
            <v>0</v>
          </cell>
          <cell r="F17">
            <v>0</v>
          </cell>
          <cell r="O17">
            <v>0</v>
          </cell>
          <cell r="Q17">
            <v>0</v>
          </cell>
          <cell r="AS17">
            <v>0</v>
          </cell>
          <cell r="AT17">
            <v>0</v>
          </cell>
        </row>
        <row r="18">
          <cell r="D18">
            <v>0</v>
          </cell>
          <cell r="E18">
            <v>0</v>
          </cell>
          <cell r="F18">
            <v>0</v>
          </cell>
          <cell r="P18">
            <v>0</v>
          </cell>
          <cell r="Q18">
            <v>0</v>
          </cell>
          <cell r="AS18">
            <v>0</v>
          </cell>
          <cell r="AT18">
            <v>6</v>
          </cell>
        </row>
        <row r="19">
          <cell r="D19">
            <v>439.46699999999998</v>
          </cell>
          <cell r="E19">
            <v>0</v>
          </cell>
          <cell r="F19">
            <v>0</v>
          </cell>
          <cell r="G19">
            <v>0</v>
          </cell>
          <cell r="H19">
            <v>0</v>
          </cell>
          <cell r="I19">
            <v>0</v>
          </cell>
          <cell r="J19">
            <v>0</v>
          </cell>
          <cell r="K19">
            <v>0</v>
          </cell>
          <cell r="L19">
            <v>0</v>
          </cell>
          <cell r="M19">
            <v>0</v>
          </cell>
          <cell r="N19">
            <v>0</v>
          </cell>
          <cell r="O19">
            <v>0</v>
          </cell>
          <cell r="P19">
            <v>0</v>
          </cell>
          <cell r="Q19">
            <v>417.56700000000001</v>
          </cell>
          <cell r="R19">
            <v>0</v>
          </cell>
          <cell r="S19">
            <v>0</v>
          </cell>
          <cell r="T19">
            <v>0</v>
          </cell>
          <cell r="U19">
            <v>0</v>
          </cell>
          <cell r="V19">
            <v>0</v>
          </cell>
          <cell r="W19">
            <v>0</v>
          </cell>
          <cell r="X19">
            <v>0</v>
          </cell>
          <cell r="Y19">
            <v>21.9</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21.9</v>
          </cell>
          <cell r="AT19">
            <v>836.36699999999996</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13.402799999999999</v>
          </cell>
          <cell r="E25">
            <v>0</v>
          </cell>
          <cell r="F25">
            <v>0</v>
          </cell>
          <cell r="Q25">
            <v>0</v>
          </cell>
          <cell r="W25">
            <v>13.402799999999999</v>
          </cell>
          <cell r="AS25">
            <v>0</v>
          </cell>
          <cell r="AT25">
            <v>13.402799999999999</v>
          </cell>
        </row>
        <row r="26">
          <cell r="D26">
            <v>27.654800000000002</v>
          </cell>
          <cell r="E26">
            <v>0</v>
          </cell>
          <cell r="F26">
            <v>0</v>
          </cell>
          <cell r="Q26">
            <v>0</v>
          </cell>
          <cell r="X26">
            <v>27.654800000000002</v>
          </cell>
          <cell r="AS26">
            <v>0</v>
          </cell>
          <cell r="AT26">
            <v>27.654800000000002</v>
          </cell>
        </row>
        <row r="27">
          <cell r="D27">
            <v>202.23490000000001</v>
          </cell>
          <cell r="E27">
            <v>0</v>
          </cell>
          <cell r="F27">
            <v>0</v>
          </cell>
          <cell r="Q27">
            <v>0</v>
          </cell>
          <cell r="Y27">
            <v>202.23490000000001</v>
          </cell>
          <cell r="AS27">
            <v>0</v>
          </cell>
          <cell r="AT27">
            <v>599.33489999999995</v>
          </cell>
        </row>
        <row r="28">
          <cell r="D28">
            <v>87.142800000000008</v>
          </cell>
          <cell r="E28">
            <v>0</v>
          </cell>
          <cell r="F28">
            <v>0</v>
          </cell>
          <cell r="Q28">
            <v>0</v>
          </cell>
          <cell r="Z28">
            <v>87.142800000000008</v>
          </cell>
          <cell r="AS28">
            <v>0</v>
          </cell>
          <cell r="AT28">
            <v>87.572800000000015</v>
          </cell>
        </row>
        <row r="29">
          <cell r="D29">
            <v>0.96260000000000001</v>
          </cell>
          <cell r="E29">
            <v>0</v>
          </cell>
          <cell r="F29">
            <v>0</v>
          </cell>
          <cell r="Q29">
            <v>0</v>
          </cell>
          <cell r="AA29">
            <v>0.96260000000000001</v>
          </cell>
          <cell r="AS29">
            <v>0</v>
          </cell>
          <cell r="AT29">
            <v>0.96260000000000001</v>
          </cell>
        </row>
        <row r="30">
          <cell r="D30">
            <v>0</v>
          </cell>
          <cell r="E30">
            <v>0</v>
          </cell>
          <cell r="F30">
            <v>0</v>
          </cell>
          <cell r="Q30">
            <v>0</v>
          </cell>
          <cell r="AB30">
            <v>0</v>
          </cell>
          <cell r="AS30">
            <v>0</v>
          </cell>
          <cell r="AT30">
            <v>0</v>
          </cell>
        </row>
        <row r="31">
          <cell r="D31">
            <v>0.38300000000000001</v>
          </cell>
          <cell r="E31">
            <v>0</v>
          </cell>
          <cell r="F31">
            <v>0</v>
          </cell>
          <cell r="Q31">
            <v>0</v>
          </cell>
          <cell r="AC31">
            <v>0.38300000000000001</v>
          </cell>
          <cell r="AS31">
            <v>0</v>
          </cell>
          <cell r="AT31">
            <v>0.40300000000000002</v>
          </cell>
        </row>
        <row r="32">
          <cell r="D32">
            <v>60.292500000000004</v>
          </cell>
          <cell r="E32">
            <v>0</v>
          </cell>
          <cell r="F32">
            <v>0</v>
          </cell>
          <cell r="Q32">
            <v>21.9</v>
          </cell>
          <cell r="Y32">
            <v>21.9</v>
          </cell>
          <cell r="AD32">
            <v>38.392500000000005</v>
          </cell>
          <cell r="AS32">
            <v>21.9</v>
          </cell>
          <cell r="AT32">
            <v>59.642500000000005</v>
          </cell>
        </row>
        <row r="33">
          <cell r="D33">
            <v>0</v>
          </cell>
          <cell r="E33">
            <v>0</v>
          </cell>
          <cell r="F33">
            <v>0</v>
          </cell>
          <cell r="Q33">
            <v>0</v>
          </cell>
          <cell r="AE33">
            <v>0</v>
          </cell>
          <cell r="AS33">
            <v>0</v>
          </cell>
          <cell r="AT33">
            <v>0</v>
          </cell>
        </row>
        <row r="34">
          <cell r="D34">
            <v>0.39960000000000001</v>
          </cell>
          <cell r="E34">
            <v>0</v>
          </cell>
          <cell r="F34">
            <v>0</v>
          </cell>
          <cell r="Q34">
            <v>0</v>
          </cell>
          <cell r="AF34">
            <v>0.39960000000000001</v>
          </cell>
          <cell r="AS34">
            <v>0</v>
          </cell>
          <cell r="AT34">
            <v>0.39960000000000001</v>
          </cell>
        </row>
        <row r="35">
          <cell r="D35">
            <v>0.16619999999999999</v>
          </cell>
          <cell r="E35">
            <v>0</v>
          </cell>
          <cell r="F35">
            <v>0</v>
          </cell>
          <cell r="Q35">
            <v>0</v>
          </cell>
          <cell r="AG35">
            <v>0.16619999999999999</v>
          </cell>
          <cell r="AS35">
            <v>0</v>
          </cell>
          <cell r="AT35">
            <v>0.16619999999999999</v>
          </cell>
        </row>
        <row r="36">
          <cell r="D36">
            <v>0</v>
          </cell>
          <cell r="E36">
            <v>0</v>
          </cell>
          <cell r="F36">
            <v>0</v>
          </cell>
          <cell r="Q36">
            <v>0</v>
          </cell>
          <cell r="AH36">
            <v>0</v>
          </cell>
          <cell r="AS36">
            <v>0</v>
          </cell>
          <cell r="AT36">
            <v>0</v>
          </cell>
        </row>
        <row r="37">
          <cell r="D37">
            <v>0</v>
          </cell>
          <cell r="E37">
            <v>0</v>
          </cell>
          <cell r="F37">
            <v>0</v>
          </cell>
          <cell r="Q37">
            <v>0</v>
          </cell>
          <cell r="AI37">
            <v>0</v>
          </cell>
          <cell r="AS37">
            <v>0</v>
          </cell>
          <cell r="AT37">
            <v>0</v>
          </cell>
        </row>
        <row r="38">
          <cell r="D38">
            <v>31.784700000000001</v>
          </cell>
          <cell r="E38">
            <v>0</v>
          </cell>
          <cell r="F38">
            <v>0</v>
          </cell>
          <cell r="Q38">
            <v>0</v>
          </cell>
          <cell r="AJ38">
            <v>31.784700000000001</v>
          </cell>
          <cell r="AS38">
            <v>0</v>
          </cell>
          <cell r="AT38">
            <v>31.784700000000001</v>
          </cell>
        </row>
        <row r="39">
          <cell r="D39">
            <v>7.6433999999999997</v>
          </cell>
          <cell r="E39">
            <v>0</v>
          </cell>
          <cell r="F39">
            <v>0</v>
          </cell>
          <cell r="Q39">
            <v>0</v>
          </cell>
          <cell r="AK39">
            <v>7.6433999999999997</v>
          </cell>
          <cell r="AS39">
            <v>0</v>
          </cell>
          <cell r="AT39">
            <v>7.6433999999999997</v>
          </cell>
        </row>
        <row r="40">
          <cell r="D40">
            <v>0.58989999999999998</v>
          </cell>
          <cell r="E40">
            <v>0</v>
          </cell>
          <cell r="F40">
            <v>0</v>
          </cell>
          <cell r="Q40">
            <v>0</v>
          </cell>
          <cell r="AL40">
            <v>0.58989999999999998</v>
          </cell>
          <cell r="AS40">
            <v>0</v>
          </cell>
          <cell r="AT40">
            <v>0.58989999999999998</v>
          </cell>
        </row>
        <row r="41">
          <cell r="D41">
            <v>0</v>
          </cell>
          <cell r="E41">
            <v>0</v>
          </cell>
          <cell r="F41">
            <v>0</v>
          </cell>
          <cell r="Q41">
            <v>0</v>
          </cell>
          <cell r="AM41">
            <v>0</v>
          </cell>
          <cell r="AS41">
            <v>0</v>
          </cell>
          <cell r="AT41">
            <v>0</v>
          </cell>
        </row>
        <row r="42">
          <cell r="D42">
            <v>2.2094999999999998</v>
          </cell>
          <cell r="E42">
            <v>0</v>
          </cell>
          <cell r="F42">
            <v>0</v>
          </cell>
          <cell r="Q42">
            <v>0</v>
          </cell>
          <cell r="AN42">
            <v>2.2094999999999998</v>
          </cell>
          <cell r="AS42">
            <v>0</v>
          </cell>
          <cell r="AT42">
            <v>2.2094999999999998</v>
          </cell>
        </row>
        <row r="43">
          <cell r="D43">
            <v>1.6759999999999999</v>
          </cell>
          <cell r="E43">
            <v>0</v>
          </cell>
          <cell r="F43">
            <v>0</v>
          </cell>
          <cell r="Q43">
            <v>0</v>
          </cell>
          <cell r="AO43">
            <v>1.6759999999999999</v>
          </cell>
          <cell r="AS43">
            <v>0</v>
          </cell>
          <cell r="AT43">
            <v>1.6759999999999999</v>
          </cell>
        </row>
        <row r="44">
          <cell r="D44">
            <v>2.9243000000000001</v>
          </cell>
          <cell r="E44">
            <v>0</v>
          </cell>
          <cell r="F44">
            <v>0</v>
          </cell>
          <cell r="Q44">
            <v>0</v>
          </cell>
          <cell r="AP44">
            <v>2.9243000000000001</v>
          </cell>
          <cell r="AS44">
            <v>0</v>
          </cell>
          <cell r="AT44">
            <v>2.9243000000000001</v>
          </cell>
        </row>
        <row r="45">
          <cell r="D45">
            <v>0</v>
          </cell>
          <cell r="E45">
            <v>0</v>
          </cell>
          <cell r="F45">
            <v>0</v>
          </cell>
          <cell r="Q45">
            <v>0</v>
          </cell>
          <cell r="AQ45">
            <v>0</v>
          </cell>
          <cell r="AS45">
            <v>0</v>
          </cell>
          <cell r="AT45">
            <v>0</v>
          </cell>
        </row>
        <row r="46">
          <cell r="D46">
            <v>297.66999999999996</v>
          </cell>
          <cell r="E46">
            <v>0</v>
          </cell>
          <cell r="F46">
            <v>0</v>
          </cell>
          <cell r="Q46">
            <v>284.21999999999997</v>
          </cell>
          <cell r="Y46">
            <v>284</v>
          </cell>
          <cell r="Z46">
            <v>0.2</v>
          </cell>
          <cell r="AC46">
            <v>0.02</v>
          </cell>
          <cell r="AR46">
            <v>13.449999999999989</v>
          </cell>
          <cell r="AS46">
            <v>284.21999999999997</v>
          </cell>
          <cell r="AT46">
            <v>13.449999999999989</v>
          </cell>
        </row>
        <row r="47">
          <cell r="E47">
            <v>18</v>
          </cell>
          <cell r="F47">
            <v>0</v>
          </cell>
          <cell r="G47">
            <v>0</v>
          </cell>
          <cell r="H47">
            <v>0</v>
          </cell>
          <cell r="I47">
            <v>0</v>
          </cell>
          <cell r="J47">
            <v>0</v>
          </cell>
          <cell r="K47">
            <v>0</v>
          </cell>
          <cell r="L47">
            <v>0</v>
          </cell>
          <cell r="M47">
            <v>0</v>
          </cell>
          <cell r="N47">
            <v>12</v>
          </cell>
          <cell r="O47">
            <v>0</v>
          </cell>
          <cell r="P47">
            <v>6</v>
          </cell>
          <cell r="Q47">
            <v>418.79999999999995</v>
          </cell>
          <cell r="R47">
            <v>0</v>
          </cell>
          <cell r="S47">
            <v>0</v>
          </cell>
          <cell r="T47">
            <v>0</v>
          </cell>
          <cell r="U47">
            <v>0</v>
          </cell>
          <cell r="V47">
            <v>0</v>
          </cell>
          <cell r="W47">
            <v>0</v>
          </cell>
          <cell r="X47">
            <v>0</v>
          </cell>
          <cell r="Y47">
            <v>397.09999999999997</v>
          </cell>
          <cell r="Z47">
            <v>0.43000000000000005</v>
          </cell>
          <cell r="AA47">
            <v>0</v>
          </cell>
          <cell r="AB47">
            <v>0</v>
          </cell>
          <cell r="AC47">
            <v>0.02</v>
          </cell>
          <cell r="AD47">
            <v>21.25</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E48">
            <v>537.46339999999987</v>
          </cell>
          <cell r="F48">
            <v>27.024999999999999</v>
          </cell>
          <cell r="G48">
            <v>0</v>
          </cell>
          <cell r="H48">
            <v>27.024999999999999</v>
          </cell>
          <cell r="I48">
            <v>68.806899999999999</v>
          </cell>
          <cell r="J48">
            <v>93.295699999999997</v>
          </cell>
          <cell r="K48">
            <v>187.98820000000001</v>
          </cell>
          <cell r="L48">
            <v>0</v>
          </cell>
          <cell r="M48">
            <v>124.98089999999999</v>
          </cell>
          <cell r="N48">
            <v>29.366700000000002</v>
          </cell>
          <cell r="O48">
            <v>0</v>
          </cell>
          <cell r="P48">
            <v>6</v>
          </cell>
          <cell r="Q48">
            <v>836.36699999999996</v>
          </cell>
          <cell r="R48">
            <v>0</v>
          </cell>
          <cell r="S48">
            <v>0</v>
          </cell>
          <cell r="T48">
            <v>0</v>
          </cell>
          <cell r="U48">
            <v>0</v>
          </cell>
          <cell r="V48">
            <v>0</v>
          </cell>
          <cell r="W48">
            <v>13.402799999999999</v>
          </cell>
          <cell r="X48">
            <v>27.654800000000002</v>
          </cell>
          <cell r="Y48">
            <v>599.33489999999995</v>
          </cell>
          <cell r="Z48">
            <v>87.572800000000015</v>
          </cell>
          <cell r="AA48">
            <v>0.96260000000000001</v>
          </cell>
          <cell r="AB48">
            <v>0</v>
          </cell>
          <cell r="AC48">
            <v>0.40300000000000002</v>
          </cell>
          <cell r="AD48">
            <v>59.642500000000005</v>
          </cell>
          <cell r="AE48">
            <v>0</v>
          </cell>
          <cell r="AF48">
            <v>0.39960000000000001</v>
          </cell>
          <cell r="AG48">
            <v>0.16619999999999999</v>
          </cell>
          <cell r="AH48">
            <v>0</v>
          </cell>
          <cell r="AI48">
            <v>0</v>
          </cell>
          <cell r="AJ48">
            <v>31.784700000000001</v>
          </cell>
          <cell r="AK48">
            <v>7.6433999999999997</v>
          </cell>
          <cell r="AL48">
            <v>0.58989999999999998</v>
          </cell>
          <cell r="AM48">
            <v>0</v>
          </cell>
          <cell r="AN48">
            <v>2.2094999999999998</v>
          </cell>
          <cell r="AO48">
            <v>1.6759999999999999</v>
          </cell>
          <cell r="AP48">
            <v>2.9243000000000001</v>
          </cell>
          <cell r="AQ48">
            <v>0</v>
          </cell>
          <cell r="AR48">
            <v>13.449999999999989</v>
          </cell>
        </row>
      </sheetData>
      <sheetData sheetId="14">
        <row r="7">
          <cell r="D7">
            <v>751.42419999999993</v>
          </cell>
          <cell r="E7">
            <v>748.85419999999988</v>
          </cell>
          <cell r="F7">
            <v>0</v>
          </cell>
          <cell r="G7">
            <v>0</v>
          </cell>
          <cell r="H7">
            <v>0</v>
          </cell>
          <cell r="I7">
            <v>0</v>
          </cell>
          <cell r="J7">
            <v>0</v>
          </cell>
          <cell r="K7">
            <v>0</v>
          </cell>
          <cell r="L7">
            <v>0</v>
          </cell>
          <cell r="M7">
            <v>0</v>
          </cell>
          <cell r="N7">
            <v>0</v>
          </cell>
          <cell r="O7">
            <v>0</v>
          </cell>
          <cell r="P7">
            <v>0</v>
          </cell>
          <cell r="Q7">
            <v>2.5700000000000003</v>
          </cell>
          <cell r="R7">
            <v>0</v>
          </cell>
          <cell r="S7">
            <v>0</v>
          </cell>
          <cell r="T7">
            <v>0</v>
          </cell>
          <cell r="U7">
            <v>0</v>
          </cell>
          <cell r="V7">
            <v>0</v>
          </cell>
          <cell r="W7">
            <v>0</v>
          </cell>
          <cell r="X7">
            <v>0</v>
          </cell>
          <cell r="Y7">
            <v>0</v>
          </cell>
          <cell r="Z7">
            <v>1.85</v>
          </cell>
          <cell r="AA7">
            <v>0</v>
          </cell>
          <cell r="AB7">
            <v>0</v>
          </cell>
          <cell r="AC7">
            <v>0</v>
          </cell>
          <cell r="AD7">
            <v>0.72</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2.5700000000000003</v>
          </cell>
          <cell r="AT7">
            <v>758.85419999999988</v>
          </cell>
        </row>
        <row r="8">
          <cell r="D8">
            <v>434.94909999999999</v>
          </cell>
          <cell r="E8">
            <v>0</v>
          </cell>
          <cell r="F8">
            <v>432.37909999999999</v>
          </cell>
          <cell r="G8">
            <v>0</v>
          </cell>
          <cell r="H8">
            <v>0</v>
          </cell>
          <cell r="I8">
            <v>0</v>
          </cell>
          <cell r="J8">
            <v>0</v>
          </cell>
          <cell r="K8">
            <v>0</v>
          </cell>
          <cell r="L8">
            <v>0</v>
          </cell>
          <cell r="M8">
            <v>0</v>
          </cell>
          <cell r="N8">
            <v>0</v>
          </cell>
          <cell r="O8">
            <v>0</v>
          </cell>
          <cell r="P8">
            <v>0</v>
          </cell>
          <cell r="Q8">
            <v>2.5700000000000003</v>
          </cell>
          <cell r="R8">
            <v>0</v>
          </cell>
          <cell r="S8">
            <v>0</v>
          </cell>
          <cell r="T8">
            <v>0</v>
          </cell>
          <cell r="U8">
            <v>0</v>
          </cell>
          <cell r="V8">
            <v>0</v>
          </cell>
          <cell r="W8">
            <v>0</v>
          </cell>
          <cell r="X8">
            <v>0</v>
          </cell>
          <cell r="Y8">
            <v>0</v>
          </cell>
          <cell r="Z8">
            <v>1.85</v>
          </cell>
          <cell r="AA8">
            <v>0</v>
          </cell>
          <cell r="AB8">
            <v>0</v>
          </cell>
          <cell r="AC8">
            <v>0</v>
          </cell>
          <cell r="AD8">
            <v>0.72</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2.5700000000000003</v>
          </cell>
          <cell r="AT8">
            <v>432.37909999999999</v>
          </cell>
        </row>
        <row r="9">
          <cell r="D9">
            <v>414.33099999999996</v>
          </cell>
          <cell r="E9">
            <v>0</v>
          </cell>
          <cell r="F9">
            <v>0</v>
          </cell>
          <cell r="G9">
            <v>412.26099999999997</v>
          </cell>
          <cell r="Q9">
            <v>2.0700000000000003</v>
          </cell>
          <cell r="Z9">
            <v>1.85</v>
          </cell>
          <cell r="AD9">
            <v>0.22</v>
          </cell>
          <cell r="AS9">
            <v>2.0700000000000003</v>
          </cell>
          <cell r="AT9">
            <v>412.26099999999997</v>
          </cell>
        </row>
        <row r="10">
          <cell r="D10">
            <v>20.618099999999998</v>
          </cell>
          <cell r="E10">
            <v>0</v>
          </cell>
          <cell r="F10">
            <v>0</v>
          </cell>
          <cell r="H10">
            <v>20.118099999999998</v>
          </cell>
          <cell r="Q10">
            <v>0.5</v>
          </cell>
          <cell r="AD10">
            <v>0.5</v>
          </cell>
          <cell r="AS10">
            <v>0.5</v>
          </cell>
          <cell r="AT10">
            <v>20.118099999999998</v>
          </cell>
        </row>
        <row r="11">
          <cell r="D11">
            <v>62.963500000000003</v>
          </cell>
          <cell r="E11">
            <v>0</v>
          </cell>
          <cell r="F11">
            <v>0</v>
          </cell>
          <cell r="I11">
            <v>62.963500000000003</v>
          </cell>
          <cell r="Q11">
            <v>0</v>
          </cell>
          <cell r="AS11">
            <v>0</v>
          </cell>
          <cell r="AT11">
            <v>62.963500000000003</v>
          </cell>
        </row>
        <row r="12">
          <cell r="D12">
            <v>147.7602</v>
          </cell>
          <cell r="E12">
            <v>0</v>
          </cell>
          <cell r="F12">
            <v>0</v>
          </cell>
          <cell r="J12">
            <v>147.7602</v>
          </cell>
          <cell r="Q12">
            <v>0</v>
          </cell>
          <cell r="AS12">
            <v>0</v>
          </cell>
          <cell r="AT12">
            <v>147.7602</v>
          </cell>
        </row>
        <row r="13">
          <cell r="D13">
            <v>12.3367</v>
          </cell>
          <cell r="E13">
            <v>0</v>
          </cell>
          <cell r="F13">
            <v>0</v>
          </cell>
          <cell r="K13">
            <v>12.3367</v>
          </cell>
          <cell r="Q13">
            <v>0</v>
          </cell>
          <cell r="AS13">
            <v>0</v>
          </cell>
          <cell r="AT13">
            <v>12.3367</v>
          </cell>
        </row>
        <row r="14">
          <cell r="D14">
            <v>0</v>
          </cell>
          <cell r="E14">
            <v>0</v>
          </cell>
          <cell r="F14">
            <v>0</v>
          </cell>
          <cell r="L14">
            <v>0</v>
          </cell>
          <cell r="Q14">
            <v>0</v>
          </cell>
          <cell r="AS14">
            <v>0</v>
          </cell>
          <cell r="AT14">
            <v>0</v>
          </cell>
        </row>
        <row r="15">
          <cell r="D15">
            <v>79.064700000000002</v>
          </cell>
          <cell r="E15">
            <v>0</v>
          </cell>
          <cell r="F15">
            <v>0</v>
          </cell>
          <cell r="M15">
            <v>79.064700000000002</v>
          </cell>
          <cell r="Q15">
            <v>0</v>
          </cell>
          <cell r="AS15">
            <v>0</v>
          </cell>
          <cell r="AT15">
            <v>79.064700000000002</v>
          </cell>
        </row>
        <row r="16">
          <cell r="D16">
            <v>11.7393</v>
          </cell>
          <cell r="E16">
            <v>0</v>
          </cell>
          <cell r="F16">
            <v>0</v>
          </cell>
          <cell r="N16">
            <v>11.7393</v>
          </cell>
          <cell r="Q16">
            <v>0</v>
          </cell>
          <cell r="AS16">
            <v>0</v>
          </cell>
          <cell r="AT16">
            <v>21.7393</v>
          </cell>
        </row>
        <row r="17">
          <cell r="D17">
            <v>0</v>
          </cell>
          <cell r="E17">
            <v>0</v>
          </cell>
          <cell r="F17">
            <v>0</v>
          </cell>
          <cell r="O17">
            <v>0</v>
          </cell>
          <cell r="Q17">
            <v>0</v>
          </cell>
          <cell r="AS17">
            <v>0</v>
          </cell>
          <cell r="AT17">
            <v>0</v>
          </cell>
        </row>
        <row r="18">
          <cell r="D18">
            <v>2.6107</v>
          </cell>
          <cell r="E18">
            <v>0</v>
          </cell>
          <cell r="F18">
            <v>0</v>
          </cell>
          <cell r="P18">
            <v>2.6107</v>
          </cell>
          <cell r="Q18">
            <v>0</v>
          </cell>
          <cell r="AS18">
            <v>0</v>
          </cell>
          <cell r="AT18">
            <v>2.6107</v>
          </cell>
        </row>
        <row r="19">
          <cell r="D19">
            <v>254.4083</v>
          </cell>
          <cell r="E19">
            <v>0</v>
          </cell>
          <cell r="F19">
            <v>0</v>
          </cell>
          <cell r="G19">
            <v>0</v>
          </cell>
          <cell r="H19">
            <v>0</v>
          </cell>
          <cell r="I19">
            <v>0</v>
          </cell>
          <cell r="J19">
            <v>0</v>
          </cell>
          <cell r="K19">
            <v>0</v>
          </cell>
          <cell r="L19">
            <v>0</v>
          </cell>
          <cell r="M19">
            <v>0</v>
          </cell>
          <cell r="N19">
            <v>0</v>
          </cell>
          <cell r="O19">
            <v>0</v>
          </cell>
          <cell r="P19">
            <v>0</v>
          </cell>
          <cell r="Q19">
            <v>254.4083</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261.97829999999999</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2</v>
          </cell>
        </row>
        <row r="26">
          <cell r="D26">
            <v>0</v>
          </cell>
          <cell r="E26">
            <v>0</v>
          </cell>
          <cell r="F26">
            <v>0</v>
          </cell>
          <cell r="Q26">
            <v>0</v>
          </cell>
          <cell r="X26">
            <v>0</v>
          </cell>
          <cell r="AS26">
            <v>0</v>
          </cell>
          <cell r="AT26">
            <v>3</v>
          </cell>
        </row>
        <row r="27">
          <cell r="D27">
            <v>2.2054</v>
          </cell>
          <cell r="E27">
            <v>0</v>
          </cell>
          <cell r="F27">
            <v>0</v>
          </cell>
          <cell r="Q27">
            <v>0</v>
          </cell>
          <cell r="Y27">
            <v>2.2054</v>
          </cell>
          <cell r="AS27">
            <v>0</v>
          </cell>
          <cell r="AT27">
            <v>2.2054</v>
          </cell>
        </row>
        <row r="28">
          <cell r="D28">
            <v>177.9359</v>
          </cell>
          <cell r="E28">
            <v>0</v>
          </cell>
          <cell r="F28">
            <v>0</v>
          </cell>
          <cell r="Q28">
            <v>0</v>
          </cell>
          <cell r="Z28">
            <v>177.9359</v>
          </cell>
          <cell r="AS28">
            <v>0</v>
          </cell>
          <cell r="AT28">
            <v>179.7859</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v>
          </cell>
        </row>
        <row r="32">
          <cell r="D32">
            <v>41.084499999999998</v>
          </cell>
          <cell r="E32">
            <v>0</v>
          </cell>
          <cell r="F32">
            <v>0</v>
          </cell>
          <cell r="Q32">
            <v>0</v>
          </cell>
          <cell r="AD32">
            <v>41.084499999999998</v>
          </cell>
          <cell r="AS32">
            <v>0</v>
          </cell>
          <cell r="AT32">
            <v>41.804499999999997</v>
          </cell>
        </row>
        <row r="33">
          <cell r="D33">
            <v>0</v>
          </cell>
          <cell r="E33">
            <v>0</v>
          </cell>
          <cell r="F33">
            <v>0</v>
          </cell>
          <cell r="Q33">
            <v>0</v>
          </cell>
          <cell r="AE33">
            <v>0</v>
          </cell>
          <cell r="AS33">
            <v>0</v>
          </cell>
          <cell r="AT33">
            <v>0</v>
          </cell>
        </row>
        <row r="34">
          <cell r="D34">
            <v>0.54900000000000004</v>
          </cell>
          <cell r="E34">
            <v>0</v>
          </cell>
          <cell r="F34">
            <v>0</v>
          </cell>
          <cell r="Q34">
            <v>0</v>
          </cell>
          <cell r="AF34">
            <v>0.54900000000000004</v>
          </cell>
          <cell r="AS34">
            <v>0</v>
          </cell>
          <cell r="AT34">
            <v>0.54900000000000004</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v>
          </cell>
          <cell r="E37">
            <v>0</v>
          </cell>
          <cell r="F37">
            <v>0</v>
          </cell>
          <cell r="Q37">
            <v>0</v>
          </cell>
          <cell r="AI37">
            <v>0</v>
          </cell>
          <cell r="AS37">
            <v>0</v>
          </cell>
          <cell r="AT37">
            <v>0</v>
          </cell>
        </row>
        <row r="38">
          <cell r="D38">
            <v>14.6755</v>
          </cell>
          <cell r="E38">
            <v>0</v>
          </cell>
          <cell r="F38">
            <v>0</v>
          </cell>
          <cell r="Q38">
            <v>0</v>
          </cell>
          <cell r="AJ38">
            <v>14.6755</v>
          </cell>
          <cell r="AS38">
            <v>0</v>
          </cell>
          <cell r="AT38">
            <v>14.6755</v>
          </cell>
        </row>
        <row r="39">
          <cell r="D39">
            <v>0</v>
          </cell>
          <cell r="E39">
            <v>0</v>
          </cell>
          <cell r="F39">
            <v>0</v>
          </cell>
          <cell r="Q39">
            <v>0</v>
          </cell>
          <cell r="AK39">
            <v>0</v>
          </cell>
          <cell r="AS39">
            <v>0</v>
          </cell>
          <cell r="AT39">
            <v>0</v>
          </cell>
        </row>
        <row r="40">
          <cell r="D40">
            <v>1.1411</v>
          </cell>
          <cell r="E40">
            <v>0</v>
          </cell>
          <cell r="F40">
            <v>0</v>
          </cell>
          <cell r="Q40">
            <v>0</v>
          </cell>
          <cell r="AL40">
            <v>1.1411</v>
          </cell>
          <cell r="AS40">
            <v>0</v>
          </cell>
          <cell r="AT40">
            <v>1.1411</v>
          </cell>
        </row>
        <row r="41">
          <cell r="D41">
            <v>0</v>
          </cell>
          <cell r="E41">
            <v>0</v>
          </cell>
          <cell r="F41">
            <v>0</v>
          </cell>
          <cell r="Q41">
            <v>0</v>
          </cell>
          <cell r="AM41">
            <v>0</v>
          </cell>
          <cell r="AS41">
            <v>0</v>
          </cell>
          <cell r="AT41">
            <v>0</v>
          </cell>
        </row>
        <row r="42">
          <cell r="D42">
            <v>1.4166000000000001</v>
          </cell>
          <cell r="E42">
            <v>0</v>
          </cell>
          <cell r="F42">
            <v>0</v>
          </cell>
          <cell r="Q42">
            <v>0</v>
          </cell>
          <cell r="AN42">
            <v>1.4166000000000001</v>
          </cell>
          <cell r="AS42">
            <v>0</v>
          </cell>
          <cell r="AT42">
            <v>1.4166000000000001</v>
          </cell>
        </row>
        <row r="43">
          <cell r="D43">
            <v>9.9205000000000005</v>
          </cell>
          <cell r="E43">
            <v>0</v>
          </cell>
          <cell r="F43">
            <v>0</v>
          </cell>
          <cell r="Q43">
            <v>0</v>
          </cell>
          <cell r="AO43">
            <v>9.9205000000000005</v>
          </cell>
          <cell r="AS43">
            <v>0</v>
          </cell>
          <cell r="AT43">
            <v>9.9205000000000005</v>
          </cell>
        </row>
        <row r="44">
          <cell r="D44">
            <v>5.4798</v>
          </cell>
          <cell r="E44">
            <v>0</v>
          </cell>
          <cell r="F44">
            <v>0</v>
          </cell>
          <cell r="Q44">
            <v>0</v>
          </cell>
          <cell r="AP44">
            <v>5.4798</v>
          </cell>
          <cell r="AS44">
            <v>0</v>
          </cell>
          <cell r="AT44">
            <v>5.4798</v>
          </cell>
        </row>
        <row r="45">
          <cell r="D45">
            <v>0</v>
          </cell>
          <cell r="E45">
            <v>0</v>
          </cell>
          <cell r="F45">
            <v>0</v>
          </cell>
          <cell r="Q45">
            <v>0</v>
          </cell>
          <cell r="AQ45">
            <v>0</v>
          </cell>
          <cell r="AS45">
            <v>0</v>
          </cell>
          <cell r="AT45">
            <v>0</v>
          </cell>
        </row>
        <row r="46">
          <cell r="D46">
            <v>64.540000000000006</v>
          </cell>
          <cell r="E46">
            <v>10</v>
          </cell>
          <cell r="F46">
            <v>0</v>
          </cell>
          <cell r="N46">
            <v>10</v>
          </cell>
          <cell r="Q46">
            <v>5</v>
          </cell>
          <cell r="W46">
            <v>2</v>
          </cell>
          <cell r="X46">
            <v>3</v>
          </cell>
          <cell r="AR46">
            <v>49.540000000000006</v>
          </cell>
          <cell r="AS46">
            <v>15</v>
          </cell>
          <cell r="AT46">
            <v>49.540000000000006</v>
          </cell>
        </row>
        <row r="47">
          <cell r="E47">
            <v>10</v>
          </cell>
          <cell r="F47">
            <v>0</v>
          </cell>
          <cell r="G47">
            <v>0</v>
          </cell>
          <cell r="H47">
            <v>0</v>
          </cell>
          <cell r="I47">
            <v>0</v>
          </cell>
          <cell r="J47">
            <v>0</v>
          </cell>
          <cell r="K47">
            <v>0</v>
          </cell>
          <cell r="L47">
            <v>0</v>
          </cell>
          <cell r="M47">
            <v>0</v>
          </cell>
          <cell r="N47">
            <v>10</v>
          </cell>
          <cell r="O47">
            <v>0</v>
          </cell>
          <cell r="P47">
            <v>0</v>
          </cell>
          <cell r="Q47">
            <v>7.5699999999999994</v>
          </cell>
          <cell r="R47">
            <v>0</v>
          </cell>
          <cell r="S47">
            <v>0</v>
          </cell>
          <cell r="T47">
            <v>0</v>
          </cell>
          <cell r="U47">
            <v>0</v>
          </cell>
          <cell r="V47">
            <v>0</v>
          </cell>
          <cell r="W47">
            <v>2</v>
          </cell>
          <cell r="X47">
            <v>3</v>
          </cell>
          <cell r="Y47">
            <v>0</v>
          </cell>
          <cell r="Z47">
            <v>1.85</v>
          </cell>
          <cell r="AA47">
            <v>0</v>
          </cell>
          <cell r="AB47">
            <v>0</v>
          </cell>
          <cell r="AC47">
            <v>0</v>
          </cell>
          <cell r="AD47">
            <v>0.72</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E48">
            <v>758.85419999999988</v>
          </cell>
          <cell r="F48">
            <v>432.37909999999999</v>
          </cell>
          <cell r="G48">
            <v>412.26099999999997</v>
          </cell>
          <cell r="H48">
            <v>20.118099999999998</v>
          </cell>
          <cell r="I48">
            <v>62.963500000000003</v>
          </cell>
          <cell r="J48">
            <v>147.7602</v>
          </cell>
          <cell r="K48">
            <v>12.3367</v>
          </cell>
          <cell r="L48">
            <v>0</v>
          </cell>
          <cell r="M48">
            <v>79.064700000000002</v>
          </cell>
          <cell r="N48">
            <v>21.7393</v>
          </cell>
          <cell r="O48">
            <v>0</v>
          </cell>
          <cell r="P48">
            <v>2.6107</v>
          </cell>
          <cell r="Q48">
            <v>261.97829999999999</v>
          </cell>
          <cell r="R48">
            <v>0</v>
          </cell>
          <cell r="S48">
            <v>0</v>
          </cell>
          <cell r="T48">
            <v>0</v>
          </cell>
          <cell r="U48">
            <v>0</v>
          </cell>
          <cell r="V48">
            <v>0</v>
          </cell>
          <cell r="W48">
            <v>2</v>
          </cell>
          <cell r="X48">
            <v>3</v>
          </cell>
          <cell r="Y48">
            <v>2.2054</v>
          </cell>
          <cell r="Z48">
            <v>179.7859</v>
          </cell>
          <cell r="AA48">
            <v>0</v>
          </cell>
          <cell r="AB48">
            <v>0</v>
          </cell>
          <cell r="AC48">
            <v>0</v>
          </cell>
          <cell r="AD48">
            <v>41.804499999999997</v>
          </cell>
          <cell r="AE48">
            <v>0</v>
          </cell>
          <cell r="AF48">
            <v>0.54900000000000004</v>
          </cell>
          <cell r="AG48">
            <v>0</v>
          </cell>
          <cell r="AH48">
            <v>0</v>
          </cell>
          <cell r="AI48">
            <v>0</v>
          </cell>
          <cell r="AJ48">
            <v>14.6755</v>
          </cell>
          <cell r="AK48">
            <v>0</v>
          </cell>
          <cell r="AL48">
            <v>1.1411</v>
          </cell>
          <cell r="AM48">
            <v>0</v>
          </cell>
          <cell r="AN48">
            <v>1.4166000000000001</v>
          </cell>
          <cell r="AO48">
            <v>9.9205000000000005</v>
          </cell>
          <cell r="AP48">
            <v>5.4798</v>
          </cell>
          <cell r="AQ48">
            <v>0</v>
          </cell>
          <cell r="AR48">
            <v>49.540000000000006</v>
          </cell>
        </row>
      </sheetData>
      <sheetData sheetId="15">
        <row r="7">
          <cell r="D7">
            <v>414.73279999999994</v>
          </cell>
          <cell r="E7">
            <v>406.41279999999995</v>
          </cell>
          <cell r="F7">
            <v>0</v>
          </cell>
          <cell r="G7">
            <v>0</v>
          </cell>
          <cell r="H7">
            <v>0</v>
          </cell>
          <cell r="I7">
            <v>0</v>
          </cell>
          <cell r="J7">
            <v>0</v>
          </cell>
          <cell r="K7">
            <v>0</v>
          </cell>
          <cell r="L7">
            <v>0</v>
          </cell>
          <cell r="M7">
            <v>0</v>
          </cell>
          <cell r="N7">
            <v>0</v>
          </cell>
          <cell r="O7">
            <v>0</v>
          </cell>
          <cell r="P7">
            <v>4.9000000000000004</v>
          </cell>
          <cell r="Q7">
            <v>3.42</v>
          </cell>
          <cell r="R7">
            <v>0</v>
          </cell>
          <cell r="S7">
            <v>0</v>
          </cell>
          <cell r="T7">
            <v>0</v>
          </cell>
          <cell r="U7">
            <v>0</v>
          </cell>
          <cell r="V7">
            <v>0</v>
          </cell>
          <cell r="W7">
            <v>0.8</v>
          </cell>
          <cell r="X7">
            <v>0</v>
          </cell>
          <cell r="Y7">
            <v>0</v>
          </cell>
          <cell r="Z7">
            <v>2</v>
          </cell>
          <cell r="AA7">
            <v>0</v>
          </cell>
          <cell r="AB7">
            <v>0</v>
          </cell>
          <cell r="AC7">
            <v>0</v>
          </cell>
          <cell r="AD7">
            <v>0.62</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8.32</v>
          </cell>
          <cell r="AT7">
            <v>411.31279999999992</v>
          </cell>
        </row>
        <row r="8">
          <cell r="D8">
            <v>338.87779999999998</v>
          </cell>
          <cell r="E8">
            <v>4.9000000000000004</v>
          </cell>
          <cell r="F8">
            <v>331.17779999999999</v>
          </cell>
          <cell r="G8">
            <v>0</v>
          </cell>
          <cell r="H8">
            <v>0</v>
          </cell>
          <cell r="I8">
            <v>0</v>
          </cell>
          <cell r="J8">
            <v>0</v>
          </cell>
          <cell r="K8">
            <v>0</v>
          </cell>
          <cell r="L8">
            <v>0</v>
          </cell>
          <cell r="M8">
            <v>0</v>
          </cell>
          <cell r="N8">
            <v>0</v>
          </cell>
          <cell r="O8">
            <v>0</v>
          </cell>
          <cell r="P8">
            <v>4.9000000000000004</v>
          </cell>
          <cell r="Q8">
            <v>2.8</v>
          </cell>
          <cell r="R8">
            <v>0</v>
          </cell>
          <cell r="S8">
            <v>0</v>
          </cell>
          <cell r="T8">
            <v>0</v>
          </cell>
          <cell r="U8">
            <v>0</v>
          </cell>
          <cell r="V8">
            <v>0</v>
          </cell>
          <cell r="W8">
            <v>0.8</v>
          </cell>
          <cell r="X8">
            <v>0</v>
          </cell>
          <cell r="Y8">
            <v>0</v>
          </cell>
          <cell r="Z8">
            <v>1.5</v>
          </cell>
          <cell r="AA8">
            <v>0</v>
          </cell>
          <cell r="AB8">
            <v>0</v>
          </cell>
          <cell r="AC8">
            <v>0</v>
          </cell>
          <cell r="AD8">
            <v>0.5</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7.7</v>
          </cell>
          <cell r="AT8">
            <v>331.17779999999999</v>
          </cell>
        </row>
        <row r="9">
          <cell r="D9">
            <v>333.98869999999999</v>
          </cell>
          <cell r="E9">
            <v>4.9000000000000004</v>
          </cell>
          <cell r="F9">
            <v>0</v>
          </cell>
          <cell r="G9">
            <v>326.28870000000001</v>
          </cell>
          <cell r="P9">
            <v>4.9000000000000004</v>
          </cell>
          <cell r="Q9">
            <v>2.8</v>
          </cell>
          <cell r="W9">
            <v>0.8</v>
          </cell>
          <cell r="Z9">
            <v>1.5</v>
          </cell>
          <cell r="AD9">
            <v>0.5</v>
          </cell>
          <cell r="AS9">
            <v>7.7</v>
          </cell>
          <cell r="AT9">
            <v>326.28870000000001</v>
          </cell>
        </row>
        <row r="10">
          <cell r="D10">
            <v>4.8891</v>
          </cell>
          <cell r="E10">
            <v>0</v>
          </cell>
          <cell r="F10">
            <v>0</v>
          </cell>
          <cell r="H10">
            <v>4.8891</v>
          </cell>
          <cell r="Q10">
            <v>0</v>
          </cell>
          <cell r="AS10">
            <v>0</v>
          </cell>
          <cell r="AT10">
            <v>4.8891</v>
          </cell>
        </row>
        <row r="11">
          <cell r="D11">
            <v>2.6316000000000002</v>
          </cell>
          <cell r="E11">
            <v>0</v>
          </cell>
          <cell r="F11">
            <v>0</v>
          </cell>
          <cell r="I11">
            <v>2.5116000000000001</v>
          </cell>
          <cell r="Q11">
            <v>0.12</v>
          </cell>
          <cell r="AD11">
            <v>0.12</v>
          </cell>
          <cell r="AS11">
            <v>0.12</v>
          </cell>
          <cell r="AT11">
            <v>2.5116000000000001</v>
          </cell>
        </row>
        <row r="12">
          <cell r="D12">
            <v>52.321300000000001</v>
          </cell>
          <cell r="E12">
            <v>0</v>
          </cell>
          <cell r="F12">
            <v>0</v>
          </cell>
          <cell r="J12">
            <v>51.821300000000001</v>
          </cell>
          <cell r="Q12">
            <v>0.5</v>
          </cell>
          <cell r="Z12">
            <v>0.5</v>
          </cell>
          <cell r="AS12">
            <v>0.5</v>
          </cell>
          <cell r="AT12">
            <v>51.821300000000001</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0</v>
          </cell>
          <cell r="E15">
            <v>0</v>
          </cell>
          <cell r="F15">
            <v>0</v>
          </cell>
          <cell r="M15">
            <v>0</v>
          </cell>
          <cell r="Q15">
            <v>0</v>
          </cell>
          <cell r="AS15">
            <v>0</v>
          </cell>
          <cell r="AT15">
            <v>0</v>
          </cell>
        </row>
        <row r="16">
          <cell r="D16">
            <v>8.2165999999999997</v>
          </cell>
          <cell r="E16">
            <v>0</v>
          </cell>
          <cell r="F16">
            <v>0</v>
          </cell>
          <cell r="N16">
            <v>8.2165999999999997</v>
          </cell>
          <cell r="Q16">
            <v>0</v>
          </cell>
          <cell r="AS16">
            <v>0</v>
          </cell>
          <cell r="AT16">
            <v>8.2165999999999997</v>
          </cell>
        </row>
        <row r="17">
          <cell r="D17">
            <v>0</v>
          </cell>
          <cell r="E17">
            <v>0</v>
          </cell>
          <cell r="F17">
            <v>0</v>
          </cell>
          <cell r="O17">
            <v>0</v>
          </cell>
          <cell r="Q17">
            <v>0</v>
          </cell>
          <cell r="AS17">
            <v>0</v>
          </cell>
          <cell r="AT17">
            <v>0</v>
          </cell>
        </row>
        <row r="18">
          <cell r="D18">
            <v>12.685499999999999</v>
          </cell>
          <cell r="E18">
            <v>0</v>
          </cell>
          <cell r="F18">
            <v>0</v>
          </cell>
          <cell r="P18">
            <v>12.685499999999999</v>
          </cell>
          <cell r="Q18">
            <v>0</v>
          </cell>
          <cell r="AS18">
            <v>0</v>
          </cell>
          <cell r="AT18">
            <v>17.5855</v>
          </cell>
        </row>
        <row r="19">
          <cell r="D19">
            <v>186.07669999999999</v>
          </cell>
          <cell r="E19">
            <v>0</v>
          </cell>
          <cell r="F19">
            <v>0</v>
          </cell>
          <cell r="G19">
            <v>0</v>
          </cell>
          <cell r="H19">
            <v>0</v>
          </cell>
          <cell r="I19">
            <v>0</v>
          </cell>
          <cell r="J19">
            <v>0</v>
          </cell>
          <cell r="K19">
            <v>0</v>
          </cell>
          <cell r="L19">
            <v>0</v>
          </cell>
          <cell r="M19">
            <v>0</v>
          </cell>
          <cell r="N19">
            <v>0</v>
          </cell>
          <cell r="O19">
            <v>0</v>
          </cell>
          <cell r="P19">
            <v>0</v>
          </cell>
          <cell r="Q19">
            <v>185.77669999999998</v>
          </cell>
          <cell r="R19">
            <v>0</v>
          </cell>
          <cell r="S19">
            <v>0</v>
          </cell>
          <cell r="T19">
            <v>0</v>
          </cell>
          <cell r="U19">
            <v>0</v>
          </cell>
          <cell r="V19">
            <v>0</v>
          </cell>
          <cell r="W19">
            <v>0</v>
          </cell>
          <cell r="X19">
            <v>0</v>
          </cell>
          <cell r="Y19">
            <v>0</v>
          </cell>
          <cell r="Z19">
            <v>0.3</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0.3</v>
          </cell>
          <cell r="AT19">
            <v>189.81669999999997</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0.4884</v>
          </cell>
          <cell r="E25">
            <v>0</v>
          </cell>
          <cell r="F25">
            <v>0</v>
          </cell>
          <cell r="Q25">
            <v>0</v>
          </cell>
          <cell r="W25">
            <v>0.4884</v>
          </cell>
          <cell r="AS25">
            <v>0</v>
          </cell>
          <cell r="AT25">
            <v>1.2884</v>
          </cell>
        </row>
        <row r="26">
          <cell r="D26">
            <v>18.329599999999999</v>
          </cell>
          <cell r="E26">
            <v>0</v>
          </cell>
          <cell r="F26">
            <v>0</v>
          </cell>
          <cell r="Q26">
            <v>0</v>
          </cell>
          <cell r="X26">
            <v>18.329599999999999</v>
          </cell>
          <cell r="AS26">
            <v>0</v>
          </cell>
          <cell r="AT26">
            <v>18.329599999999999</v>
          </cell>
        </row>
        <row r="27">
          <cell r="D27">
            <v>0</v>
          </cell>
          <cell r="E27">
            <v>0</v>
          </cell>
          <cell r="F27">
            <v>0</v>
          </cell>
          <cell r="Q27">
            <v>0</v>
          </cell>
          <cell r="Y27">
            <v>0</v>
          </cell>
          <cell r="AS27">
            <v>0</v>
          </cell>
          <cell r="AT27">
            <v>0</v>
          </cell>
        </row>
        <row r="28">
          <cell r="D28">
            <v>102.73650000000001</v>
          </cell>
          <cell r="E28">
            <v>0</v>
          </cell>
          <cell r="F28">
            <v>0</v>
          </cell>
          <cell r="Q28">
            <v>0</v>
          </cell>
          <cell r="Z28">
            <v>102.73650000000001</v>
          </cell>
          <cell r="AS28">
            <v>0</v>
          </cell>
          <cell r="AT28">
            <v>105.35650000000001</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5.04E-2</v>
          </cell>
          <cell r="E31">
            <v>0</v>
          </cell>
          <cell r="F31">
            <v>0</v>
          </cell>
          <cell r="Q31">
            <v>0</v>
          </cell>
          <cell r="AC31">
            <v>5.04E-2</v>
          </cell>
          <cell r="AS31">
            <v>0</v>
          </cell>
          <cell r="AT31">
            <v>5.04E-2</v>
          </cell>
        </row>
        <row r="32">
          <cell r="D32">
            <v>45.865699999999997</v>
          </cell>
          <cell r="E32">
            <v>0</v>
          </cell>
          <cell r="F32">
            <v>0</v>
          </cell>
          <cell r="Q32">
            <v>0.3</v>
          </cell>
          <cell r="Z32">
            <v>0.3</v>
          </cell>
          <cell r="AD32">
            <v>45.5657</v>
          </cell>
          <cell r="AS32">
            <v>0.3</v>
          </cell>
          <cell r="AT32">
            <v>46.185699999999997</v>
          </cell>
        </row>
        <row r="33">
          <cell r="D33">
            <v>0</v>
          </cell>
          <cell r="E33">
            <v>0</v>
          </cell>
          <cell r="F33">
            <v>0</v>
          </cell>
          <cell r="Q33">
            <v>0</v>
          </cell>
          <cell r="AE33">
            <v>0</v>
          </cell>
          <cell r="AS33">
            <v>0</v>
          </cell>
          <cell r="AT33">
            <v>0</v>
          </cell>
        </row>
        <row r="34">
          <cell r="D34">
            <v>0.80530000000000002</v>
          </cell>
          <cell r="E34">
            <v>0</v>
          </cell>
          <cell r="F34">
            <v>0</v>
          </cell>
          <cell r="Q34">
            <v>0</v>
          </cell>
          <cell r="AF34">
            <v>0.80530000000000002</v>
          </cell>
          <cell r="AS34">
            <v>0</v>
          </cell>
          <cell r="AT34">
            <v>0.80530000000000002</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0.45839999999999997</v>
          </cell>
          <cell r="E37">
            <v>0</v>
          </cell>
          <cell r="F37">
            <v>0</v>
          </cell>
          <cell r="Q37">
            <v>0</v>
          </cell>
          <cell r="AI37">
            <v>0.45839999999999997</v>
          </cell>
          <cell r="AS37">
            <v>0</v>
          </cell>
          <cell r="AT37">
            <v>0.45839999999999997</v>
          </cell>
        </row>
        <row r="38">
          <cell r="D38">
            <v>6.0694999999999997</v>
          </cell>
          <cell r="E38">
            <v>0</v>
          </cell>
          <cell r="F38">
            <v>0</v>
          </cell>
          <cell r="Q38">
            <v>0</v>
          </cell>
          <cell r="AJ38">
            <v>6.0694999999999997</v>
          </cell>
          <cell r="AS38">
            <v>0</v>
          </cell>
          <cell r="AT38">
            <v>6.0694999999999997</v>
          </cell>
        </row>
        <row r="39">
          <cell r="D39">
            <v>0</v>
          </cell>
          <cell r="E39">
            <v>0</v>
          </cell>
          <cell r="F39">
            <v>0</v>
          </cell>
          <cell r="Q39">
            <v>0</v>
          </cell>
          <cell r="AK39">
            <v>0</v>
          </cell>
          <cell r="AS39">
            <v>0</v>
          </cell>
          <cell r="AT39">
            <v>0</v>
          </cell>
        </row>
        <row r="40">
          <cell r="D40">
            <v>1.7310000000000001</v>
          </cell>
          <cell r="E40">
            <v>0</v>
          </cell>
          <cell r="F40">
            <v>0</v>
          </cell>
          <cell r="Q40">
            <v>0</v>
          </cell>
          <cell r="AL40">
            <v>1.7310000000000001</v>
          </cell>
          <cell r="AS40">
            <v>0</v>
          </cell>
          <cell r="AT40">
            <v>1.7310000000000001</v>
          </cell>
        </row>
        <row r="41">
          <cell r="D41">
            <v>0</v>
          </cell>
          <cell r="E41">
            <v>0</v>
          </cell>
          <cell r="F41">
            <v>0</v>
          </cell>
          <cell r="Q41">
            <v>0</v>
          </cell>
          <cell r="AM41">
            <v>0</v>
          </cell>
          <cell r="AS41">
            <v>0</v>
          </cell>
          <cell r="AT41">
            <v>0</v>
          </cell>
        </row>
        <row r="42">
          <cell r="D42">
            <v>1.3386</v>
          </cell>
          <cell r="E42">
            <v>0</v>
          </cell>
          <cell r="F42">
            <v>0</v>
          </cell>
          <cell r="Q42">
            <v>0</v>
          </cell>
          <cell r="AN42">
            <v>1.3386</v>
          </cell>
          <cell r="AS42">
            <v>0</v>
          </cell>
          <cell r="AT42">
            <v>1.3386</v>
          </cell>
        </row>
        <row r="43">
          <cell r="D43">
            <v>4.2830000000000004</v>
          </cell>
          <cell r="E43">
            <v>0</v>
          </cell>
          <cell r="F43">
            <v>0</v>
          </cell>
          <cell r="Q43">
            <v>0</v>
          </cell>
          <cell r="AO43">
            <v>4.2830000000000004</v>
          </cell>
          <cell r="AS43">
            <v>0</v>
          </cell>
          <cell r="AT43">
            <v>4.2830000000000004</v>
          </cell>
        </row>
        <row r="44">
          <cell r="D44">
            <v>3.9203000000000001</v>
          </cell>
          <cell r="E44">
            <v>0</v>
          </cell>
          <cell r="F44">
            <v>0</v>
          </cell>
          <cell r="Q44">
            <v>0</v>
          </cell>
          <cell r="AP44">
            <v>3.9203000000000001</v>
          </cell>
          <cell r="AS44">
            <v>0</v>
          </cell>
          <cell r="AT44">
            <v>3.9203000000000001</v>
          </cell>
        </row>
        <row r="45">
          <cell r="D45">
            <v>0</v>
          </cell>
          <cell r="E45">
            <v>0</v>
          </cell>
          <cell r="F45">
            <v>0</v>
          </cell>
          <cell r="Q45">
            <v>0</v>
          </cell>
          <cell r="AQ45">
            <v>0</v>
          </cell>
          <cell r="AS45">
            <v>0</v>
          </cell>
          <cell r="AT45">
            <v>0</v>
          </cell>
        </row>
        <row r="46">
          <cell r="D46">
            <v>12.31</v>
          </cell>
          <cell r="E46">
            <v>0</v>
          </cell>
          <cell r="F46">
            <v>0</v>
          </cell>
          <cell r="Q46">
            <v>0.32</v>
          </cell>
          <cell r="Z46">
            <v>0.32</v>
          </cell>
          <cell r="AR46">
            <v>11.99</v>
          </cell>
          <cell r="AS46">
            <v>0.32</v>
          </cell>
          <cell r="AT46">
            <v>11.99</v>
          </cell>
        </row>
        <row r="47">
          <cell r="E47">
            <v>4.9000000000000004</v>
          </cell>
          <cell r="F47">
            <v>0</v>
          </cell>
          <cell r="G47">
            <v>0</v>
          </cell>
          <cell r="H47">
            <v>0</v>
          </cell>
          <cell r="I47">
            <v>0</v>
          </cell>
          <cell r="J47">
            <v>0</v>
          </cell>
          <cell r="K47">
            <v>0</v>
          </cell>
          <cell r="L47">
            <v>0</v>
          </cell>
          <cell r="M47">
            <v>0</v>
          </cell>
          <cell r="N47">
            <v>0</v>
          </cell>
          <cell r="O47">
            <v>0</v>
          </cell>
          <cell r="P47">
            <v>4.9000000000000004</v>
          </cell>
          <cell r="Q47">
            <v>4.04</v>
          </cell>
          <cell r="R47">
            <v>0</v>
          </cell>
          <cell r="S47">
            <v>0</v>
          </cell>
          <cell r="T47">
            <v>0</v>
          </cell>
          <cell r="U47">
            <v>0</v>
          </cell>
          <cell r="V47">
            <v>0</v>
          </cell>
          <cell r="W47">
            <v>0.8</v>
          </cell>
          <cell r="X47">
            <v>0</v>
          </cell>
          <cell r="Y47">
            <v>0</v>
          </cell>
          <cell r="Z47">
            <v>2.62</v>
          </cell>
          <cell r="AA47">
            <v>0</v>
          </cell>
          <cell r="AB47">
            <v>0</v>
          </cell>
          <cell r="AC47">
            <v>0</v>
          </cell>
          <cell r="AD47">
            <v>0.62</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E48">
            <v>411.31279999999992</v>
          </cell>
          <cell r="F48">
            <v>331.17779999999999</v>
          </cell>
          <cell r="G48">
            <v>326.28870000000001</v>
          </cell>
          <cell r="H48">
            <v>4.8891</v>
          </cell>
          <cell r="I48">
            <v>2.5116000000000001</v>
          </cell>
          <cell r="J48">
            <v>51.821300000000001</v>
          </cell>
          <cell r="K48">
            <v>0</v>
          </cell>
          <cell r="L48">
            <v>0</v>
          </cell>
          <cell r="M48">
            <v>0</v>
          </cell>
          <cell r="N48">
            <v>8.2165999999999997</v>
          </cell>
          <cell r="O48">
            <v>0</v>
          </cell>
          <cell r="P48">
            <v>17.5855</v>
          </cell>
          <cell r="Q48">
            <v>189.81669999999997</v>
          </cell>
          <cell r="R48">
            <v>0</v>
          </cell>
          <cell r="S48">
            <v>0</v>
          </cell>
          <cell r="T48">
            <v>0</v>
          </cell>
          <cell r="U48">
            <v>0</v>
          </cell>
          <cell r="V48">
            <v>0</v>
          </cell>
          <cell r="W48">
            <v>1.2884</v>
          </cell>
          <cell r="X48">
            <v>18.329599999999999</v>
          </cell>
          <cell r="Y48">
            <v>0</v>
          </cell>
          <cell r="Z48">
            <v>105.35650000000001</v>
          </cell>
          <cell r="AA48">
            <v>0</v>
          </cell>
          <cell r="AB48">
            <v>0</v>
          </cell>
          <cell r="AC48">
            <v>5.04E-2</v>
          </cell>
          <cell r="AD48">
            <v>46.185699999999997</v>
          </cell>
          <cell r="AE48">
            <v>0</v>
          </cell>
          <cell r="AF48">
            <v>0.80530000000000002</v>
          </cell>
          <cell r="AG48">
            <v>0</v>
          </cell>
          <cell r="AH48">
            <v>0</v>
          </cell>
          <cell r="AI48">
            <v>0.45839999999999997</v>
          </cell>
          <cell r="AJ48">
            <v>6.0694999999999997</v>
          </cell>
          <cell r="AK48">
            <v>0</v>
          </cell>
          <cell r="AL48">
            <v>1.7310000000000001</v>
          </cell>
          <cell r="AM48">
            <v>0</v>
          </cell>
          <cell r="AN48">
            <v>1.3386</v>
          </cell>
          <cell r="AO48">
            <v>4.2830000000000004</v>
          </cell>
          <cell r="AP48">
            <v>3.9203000000000001</v>
          </cell>
          <cell r="AQ48">
            <v>0</v>
          </cell>
          <cell r="AR48">
            <v>11.99</v>
          </cell>
        </row>
      </sheetData>
      <sheetData sheetId="16">
        <row r="7">
          <cell r="D7">
            <v>576.90459999999996</v>
          </cell>
          <cell r="E7">
            <v>556.74459999999999</v>
          </cell>
          <cell r="F7">
            <v>0</v>
          </cell>
          <cell r="G7">
            <v>0</v>
          </cell>
          <cell r="H7">
            <v>0</v>
          </cell>
          <cell r="I7">
            <v>0</v>
          </cell>
          <cell r="J7">
            <v>0</v>
          </cell>
          <cell r="K7">
            <v>0</v>
          </cell>
          <cell r="L7">
            <v>0</v>
          </cell>
          <cell r="M7">
            <v>0</v>
          </cell>
          <cell r="N7">
            <v>0</v>
          </cell>
          <cell r="O7">
            <v>0</v>
          </cell>
          <cell r="P7">
            <v>0</v>
          </cell>
          <cell r="Q7">
            <v>20.16</v>
          </cell>
          <cell r="R7">
            <v>0</v>
          </cell>
          <cell r="S7">
            <v>0</v>
          </cell>
          <cell r="T7">
            <v>0</v>
          </cell>
          <cell r="U7">
            <v>0</v>
          </cell>
          <cell r="V7">
            <v>0</v>
          </cell>
          <cell r="W7">
            <v>0</v>
          </cell>
          <cell r="X7">
            <v>0</v>
          </cell>
          <cell r="Y7">
            <v>0</v>
          </cell>
          <cell r="Z7">
            <v>16.55</v>
          </cell>
          <cell r="AA7">
            <v>0</v>
          </cell>
          <cell r="AB7">
            <v>0</v>
          </cell>
          <cell r="AC7">
            <v>2.08</v>
          </cell>
          <cell r="AD7">
            <v>1.33</v>
          </cell>
          <cell r="AE7">
            <v>0</v>
          </cell>
          <cell r="AF7">
            <v>0</v>
          </cell>
          <cell r="AG7">
            <v>0</v>
          </cell>
          <cell r="AH7">
            <v>0</v>
          </cell>
          <cell r="AI7">
            <v>0</v>
          </cell>
          <cell r="AJ7">
            <v>0</v>
          </cell>
          <cell r="AK7">
            <v>0</v>
          </cell>
          <cell r="AL7">
            <v>0.2</v>
          </cell>
          <cell r="AM7">
            <v>0</v>
          </cell>
          <cell r="AN7">
            <v>0</v>
          </cell>
          <cell r="AO7">
            <v>0</v>
          </cell>
          <cell r="AP7">
            <v>0</v>
          </cell>
          <cell r="AQ7">
            <v>0</v>
          </cell>
          <cell r="AR7">
            <v>0</v>
          </cell>
          <cell r="AS7">
            <v>20.16</v>
          </cell>
          <cell r="AT7">
            <v>556.74459999999999</v>
          </cell>
        </row>
        <row r="8">
          <cell r="D8">
            <v>334.7038</v>
          </cell>
          <cell r="E8">
            <v>0</v>
          </cell>
          <cell r="F8">
            <v>328.46379999999999</v>
          </cell>
          <cell r="G8">
            <v>0</v>
          </cell>
          <cell r="H8">
            <v>0</v>
          </cell>
          <cell r="I8">
            <v>0</v>
          </cell>
          <cell r="J8">
            <v>0</v>
          </cell>
          <cell r="K8">
            <v>0</v>
          </cell>
          <cell r="L8">
            <v>0</v>
          </cell>
          <cell r="M8">
            <v>0</v>
          </cell>
          <cell r="N8">
            <v>0</v>
          </cell>
          <cell r="O8">
            <v>0</v>
          </cell>
          <cell r="P8">
            <v>0</v>
          </cell>
          <cell r="Q8">
            <v>6.2399999999999993</v>
          </cell>
          <cell r="R8">
            <v>0</v>
          </cell>
          <cell r="S8">
            <v>0</v>
          </cell>
          <cell r="T8">
            <v>0</v>
          </cell>
          <cell r="U8">
            <v>0</v>
          </cell>
          <cell r="V8">
            <v>0</v>
          </cell>
          <cell r="W8">
            <v>0</v>
          </cell>
          <cell r="X8">
            <v>0</v>
          </cell>
          <cell r="Y8">
            <v>0</v>
          </cell>
          <cell r="Z8">
            <v>5.35</v>
          </cell>
          <cell r="AA8">
            <v>0</v>
          </cell>
          <cell r="AB8">
            <v>0</v>
          </cell>
          <cell r="AC8">
            <v>0.06</v>
          </cell>
          <cell r="AD8">
            <v>0.63</v>
          </cell>
          <cell r="AE8">
            <v>0</v>
          </cell>
          <cell r="AF8">
            <v>0</v>
          </cell>
          <cell r="AG8">
            <v>0</v>
          </cell>
          <cell r="AH8">
            <v>0</v>
          </cell>
          <cell r="AI8">
            <v>0</v>
          </cell>
          <cell r="AJ8">
            <v>0</v>
          </cell>
          <cell r="AK8">
            <v>0</v>
          </cell>
          <cell r="AL8">
            <v>0.2</v>
          </cell>
          <cell r="AM8">
            <v>0</v>
          </cell>
          <cell r="AN8">
            <v>0</v>
          </cell>
          <cell r="AO8">
            <v>0</v>
          </cell>
          <cell r="AP8">
            <v>0</v>
          </cell>
          <cell r="AQ8">
            <v>0</v>
          </cell>
          <cell r="AR8">
            <v>0</v>
          </cell>
          <cell r="AS8">
            <v>6.2399999999999993</v>
          </cell>
          <cell r="AT8">
            <v>328.46379999999999</v>
          </cell>
        </row>
        <row r="9">
          <cell r="D9">
            <v>306.03089999999997</v>
          </cell>
          <cell r="E9">
            <v>0</v>
          </cell>
          <cell r="F9">
            <v>0</v>
          </cell>
          <cell r="G9">
            <v>299.79089999999997</v>
          </cell>
          <cell r="Q9">
            <v>6.2399999999999993</v>
          </cell>
          <cell r="Z9">
            <v>5.35</v>
          </cell>
          <cell r="AC9">
            <v>0.06</v>
          </cell>
          <cell r="AD9">
            <v>0.63</v>
          </cell>
          <cell r="AL9">
            <v>0.2</v>
          </cell>
          <cell r="AS9">
            <v>6.2399999999999993</v>
          </cell>
          <cell r="AT9">
            <v>299.79089999999997</v>
          </cell>
        </row>
        <row r="10">
          <cell r="D10">
            <v>28.672899999999998</v>
          </cell>
          <cell r="E10">
            <v>0</v>
          </cell>
          <cell r="F10">
            <v>0</v>
          </cell>
          <cell r="H10">
            <v>28.672899999999998</v>
          </cell>
          <cell r="Q10">
            <v>0</v>
          </cell>
          <cell r="AS10">
            <v>0</v>
          </cell>
          <cell r="AT10">
            <v>28.672899999999998</v>
          </cell>
        </row>
        <row r="11">
          <cell r="D11">
            <v>29.905000000000001</v>
          </cell>
          <cell r="E11">
            <v>0</v>
          </cell>
          <cell r="F11">
            <v>0</v>
          </cell>
          <cell r="I11">
            <v>19.484999999999999</v>
          </cell>
          <cell r="Q11">
            <v>10.42</v>
          </cell>
          <cell r="Z11">
            <v>7.7</v>
          </cell>
          <cell r="AC11">
            <v>2.02</v>
          </cell>
          <cell r="AD11">
            <v>0.7</v>
          </cell>
          <cell r="AS11">
            <v>10.42</v>
          </cell>
          <cell r="AT11">
            <v>19.484999999999999</v>
          </cell>
        </row>
        <row r="12">
          <cell r="D12">
            <v>63.8429</v>
          </cell>
          <cell r="E12">
            <v>0</v>
          </cell>
          <cell r="F12">
            <v>0</v>
          </cell>
          <cell r="J12">
            <v>63.8429</v>
          </cell>
          <cell r="Q12">
            <v>0</v>
          </cell>
          <cell r="AS12">
            <v>0</v>
          </cell>
          <cell r="AT12">
            <v>63.8429</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0</v>
          </cell>
          <cell r="E15">
            <v>0</v>
          </cell>
          <cell r="F15">
            <v>0</v>
          </cell>
          <cell r="M15">
            <v>0</v>
          </cell>
          <cell r="Q15">
            <v>0</v>
          </cell>
          <cell r="AS15">
            <v>0</v>
          </cell>
          <cell r="AT15">
            <v>0</v>
          </cell>
        </row>
        <row r="16">
          <cell r="D16">
            <v>148.4529</v>
          </cell>
          <cell r="E16">
            <v>0</v>
          </cell>
          <cell r="F16">
            <v>0</v>
          </cell>
          <cell r="N16">
            <v>144.9529</v>
          </cell>
          <cell r="Q16">
            <v>3.5</v>
          </cell>
          <cell r="Z16">
            <v>3.5</v>
          </cell>
          <cell r="AS16">
            <v>3.5</v>
          </cell>
          <cell r="AT16">
            <v>144.9529</v>
          </cell>
        </row>
        <row r="17">
          <cell r="D17">
            <v>0</v>
          </cell>
          <cell r="E17">
            <v>0</v>
          </cell>
          <cell r="F17">
            <v>0</v>
          </cell>
          <cell r="O17">
            <v>0</v>
          </cell>
          <cell r="Q17">
            <v>0</v>
          </cell>
          <cell r="AS17">
            <v>0</v>
          </cell>
          <cell r="AT17">
            <v>0</v>
          </cell>
        </row>
        <row r="18">
          <cell r="D18">
            <v>0</v>
          </cell>
          <cell r="E18">
            <v>0</v>
          </cell>
          <cell r="F18">
            <v>0</v>
          </cell>
          <cell r="P18">
            <v>0</v>
          </cell>
          <cell r="Q18">
            <v>0</v>
          </cell>
          <cell r="AS18">
            <v>0</v>
          </cell>
          <cell r="AT18">
            <v>0</v>
          </cell>
        </row>
        <row r="19">
          <cell r="D19">
            <v>318.55989999999997</v>
          </cell>
          <cell r="E19">
            <v>0</v>
          </cell>
          <cell r="F19">
            <v>0</v>
          </cell>
          <cell r="G19">
            <v>0</v>
          </cell>
          <cell r="H19">
            <v>0</v>
          </cell>
          <cell r="I19">
            <v>0</v>
          </cell>
          <cell r="J19">
            <v>0</v>
          </cell>
          <cell r="K19">
            <v>0</v>
          </cell>
          <cell r="L19">
            <v>0</v>
          </cell>
          <cell r="M19">
            <v>0</v>
          </cell>
          <cell r="N19">
            <v>0</v>
          </cell>
          <cell r="O19">
            <v>0</v>
          </cell>
          <cell r="P19">
            <v>0</v>
          </cell>
          <cell r="Q19">
            <v>318.55989999999997</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342.14989999999995</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0</v>
          </cell>
        </row>
        <row r="26">
          <cell r="D26">
            <v>5.3662999999999998</v>
          </cell>
          <cell r="E26">
            <v>0</v>
          </cell>
          <cell r="F26">
            <v>0</v>
          </cell>
          <cell r="Q26">
            <v>0</v>
          </cell>
          <cell r="X26">
            <v>5.3662999999999998</v>
          </cell>
          <cell r="AS26">
            <v>0</v>
          </cell>
          <cell r="AT26">
            <v>5.3662999999999998</v>
          </cell>
        </row>
        <row r="27">
          <cell r="D27">
            <v>6.1662999999999997</v>
          </cell>
          <cell r="E27">
            <v>0</v>
          </cell>
          <cell r="F27">
            <v>0</v>
          </cell>
          <cell r="Q27">
            <v>0</v>
          </cell>
          <cell r="Y27">
            <v>6.1662999999999997</v>
          </cell>
          <cell r="AS27">
            <v>0</v>
          </cell>
          <cell r="AT27">
            <v>6.1662999999999997</v>
          </cell>
        </row>
        <row r="28">
          <cell r="D28">
            <v>122.4558</v>
          </cell>
          <cell r="E28">
            <v>0</v>
          </cell>
          <cell r="F28">
            <v>0</v>
          </cell>
          <cell r="Q28">
            <v>0</v>
          </cell>
          <cell r="Z28">
            <v>122.4558</v>
          </cell>
          <cell r="AS28">
            <v>0</v>
          </cell>
          <cell r="AT28">
            <v>142.4358</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2.08</v>
          </cell>
        </row>
        <row r="32">
          <cell r="D32">
            <v>44.432299999999998</v>
          </cell>
          <cell r="E32">
            <v>0</v>
          </cell>
          <cell r="F32">
            <v>0</v>
          </cell>
          <cell r="Q32">
            <v>0</v>
          </cell>
          <cell r="AD32">
            <v>44.432299999999998</v>
          </cell>
          <cell r="AS32">
            <v>0</v>
          </cell>
          <cell r="AT32">
            <v>45.762299999999996</v>
          </cell>
        </row>
        <row r="33">
          <cell r="D33">
            <v>0</v>
          </cell>
          <cell r="E33">
            <v>0</v>
          </cell>
          <cell r="F33">
            <v>0</v>
          </cell>
          <cell r="Q33">
            <v>0</v>
          </cell>
          <cell r="AE33">
            <v>0</v>
          </cell>
          <cell r="AS33">
            <v>0</v>
          </cell>
          <cell r="AT33">
            <v>0</v>
          </cell>
        </row>
        <row r="34">
          <cell r="D34">
            <v>0.33539999999999998</v>
          </cell>
          <cell r="E34">
            <v>0</v>
          </cell>
          <cell r="F34">
            <v>0</v>
          </cell>
          <cell r="Q34">
            <v>0</v>
          </cell>
          <cell r="AF34">
            <v>0.33539999999999998</v>
          </cell>
          <cell r="AS34">
            <v>0</v>
          </cell>
          <cell r="AT34">
            <v>0.33539999999999998</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0.77170000000000005</v>
          </cell>
          <cell r="E37">
            <v>0</v>
          </cell>
          <cell r="F37">
            <v>0</v>
          </cell>
          <cell r="Q37">
            <v>0</v>
          </cell>
          <cell r="AI37">
            <v>0.77170000000000005</v>
          </cell>
          <cell r="AS37">
            <v>0</v>
          </cell>
          <cell r="AT37">
            <v>0.77170000000000005</v>
          </cell>
        </row>
        <row r="38">
          <cell r="D38">
            <v>12.2958</v>
          </cell>
          <cell r="E38">
            <v>0</v>
          </cell>
          <cell r="F38">
            <v>0</v>
          </cell>
          <cell r="Q38">
            <v>0</v>
          </cell>
          <cell r="AJ38">
            <v>12.2958</v>
          </cell>
          <cell r="AS38">
            <v>0</v>
          </cell>
          <cell r="AT38">
            <v>12.2958</v>
          </cell>
        </row>
        <row r="39">
          <cell r="D39">
            <v>0</v>
          </cell>
          <cell r="E39">
            <v>0</v>
          </cell>
          <cell r="F39">
            <v>0</v>
          </cell>
          <cell r="Q39">
            <v>0</v>
          </cell>
          <cell r="AK39">
            <v>0</v>
          </cell>
          <cell r="AS39">
            <v>0</v>
          </cell>
          <cell r="AT39">
            <v>0</v>
          </cell>
        </row>
        <row r="40">
          <cell r="D40">
            <v>0.98240000000000005</v>
          </cell>
          <cell r="E40">
            <v>0</v>
          </cell>
          <cell r="F40">
            <v>0</v>
          </cell>
          <cell r="Q40">
            <v>0</v>
          </cell>
          <cell r="AL40">
            <v>0.98240000000000005</v>
          </cell>
          <cell r="AS40">
            <v>0</v>
          </cell>
          <cell r="AT40">
            <v>1.1824000000000001</v>
          </cell>
        </row>
        <row r="41">
          <cell r="D41">
            <v>0</v>
          </cell>
          <cell r="E41">
            <v>0</v>
          </cell>
          <cell r="F41">
            <v>0</v>
          </cell>
          <cell r="Q41">
            <v>0</v>
          </cell>
          <cell r="AM41">
            <v>0</v>
          </cell>
          <cell r="AS41">
            <v>0</v>
          </cell>
          <cell r="AT41">
            <v>0</v>
          </cell>
        </row>
        <row r="42">
          <cell r="D42">
            <v>4.1532</v>
          </cell>
          <cell r="E42">
            <v>0</v>
          </cell>
          <cell r="F42">
            <v>0</v>
          </cell>
          <cell r="Q42">
            <v>0</v>
          </cell>
          <cell r="AN42">
            <v>4.1532</v>
          </cell>
          <cell r="AS42">
            <v>0</v>
          </cell>
          <cell r="AT42">
            <v>4.1532</v>
          </cell>
        </row>
        <row r="43">
          <cell r="D43">
            <v>86.331199999999995</v>
          </cell>
          <cell r="E43">
            <v>0</v>
          </cell>
          <cell r="F43">
            <v>0</v>
          </cell>
          <cell r="Q43">
            <v>0</v>
          </cell>
          <cell r="AO43">
            <v>86.331199999999995</v>
          </cell>
          <cell r="AS43">
            <v>0</v>
          </cell>
          <cell r="AT43">
            <v>86.331199999999995</v>
          </cell>
        </row>
        <row r="44">
          <cell r="D44">
            <v>35.266300000000001</v>
          </cell>
          <cell r="E44">
            <v>0</v>
          </cell>
          <cell r="F44">
            <v>0</v>
          </cell>
          <cell r="Q44">
            <v>0</v>
          </cell>
          <cell r="AP44">
            <v>35.266300000000001</v>
          </cell>
          <cell r="AS44">
            <v>0</v>
          </cell>
          <cell r="AT44">
            <v>35.266300000000001</v>
          </cell>
        </row>
        <row r="45">
          <cell r="D45">
            <v>3.2000000000000002E-3</v>
          </cell>
          <cell r="E45">
            <v>0</v>
          </cell>
          <cell r="F45">
            <v>0</v>
          </cell>
          <cell r="Q45">
            <v>0</v>
          </cell>
          <cell r="AQ45">
            <v>3.2000000000000002E-3</v>
          </cell>
          <cell r="AS45">
            <v>0</v>
          </cell>
          <cell r="AT45">
            <v>3.2000000000000002E-3</v>
          </cell>
        </row>
        <row r="46">
          <cell r="D46">
            <v>82.89</v>
          </cell>
          <cell r="E46">
            <v>0</v>
          </cell>
          <cell r="F46">
            <v>0</v>
          </cell>
          <cell r="Q46">
            <v>3.43</v>
          </cell>
          <cell r="Z46">
            <v>3.43</v>
          </cell>
          <cell r="AR46">
            <v>79.459999999999994</v>
          </cell>
          <cell r="AS46">
            <v>3.43</v>
          </cell>
          <cell r="AT46">
            <v>79.459999999999994</v>
          </cell>
        </row>
        <row r="47">
          <cell r="E47">
            <v>0</v>
          </cell>
          <cell r="F47">
            <v>0</v>
          </cell>
          <cell r="G47">
            <v>0</v>
          </cell>
          <cell r="H47">
            <v>0</v>
          </cell>
          <cell r="I47">
            <v>0</v>
          </cell>
          <cell r="J47">
            <v>0</v>
          </cell>
          <cell r="K47">
            <v>0</v>
          </cell>
          <cell r="L47">
            <v>0</v>
          </cell>
          <cell r="M47">
            <v>0</v>
          </cell>
          <cell r="N47">
            <v>0</v>
          </cell>
          <cell r="O47">
            <v>0</v>
          </cell>
          <cell r="P47">
            <v>0</v>
          </cell>
          <cell r="Q47">
            <v>23.59</v>
          </cell>
          <cell r="R47">
            <v>0</v>
          </cell>
          <cell r="S47">
            <v>0</v>
          </cell>
          <cell r="T47">
            <v>0</v>
          </cell>
          <cell r="U47">
            <v>0</v>
          </cell>
          <cell r="V47">
            <v>0</v>
          </cell>
          <cell r="W47">
            <v>0</v>
          </cell>
          <cell r="X47">
            <v>0</v>
          </cell>
          <cell r="Y47">
            <v>0</v>
          </cell>
          <cell r="Z47">
            <v>19.98</v>
          </cell>
          <cell r="AA47">
            <v>0</v>
          </cell>
          <cell r="AB47">
            <v>0</v>
          </cell>
          <cell r="AC47">
            <v>2.08</v>
          </cell>
          <cell r="AD47">
            <v>1.33</v>
          </cell>
          <cell r="AE47">
            <v>0</v>
          </cell>
          <cell r="AF47">
            <v>0</v>
          </cell>
          <cell r="AG47">
            <v>0</v>
          </cell>
          <cell r="AH47">
            <v>0</v>
          </cell>
          <cell r="AI47">
            <v>0</v>
          </cell>
          <cell r="AJ47">
            <v>0</v>
          </cell>
          <cell r="AK47">
            <v>0</v>
          </cell>
          <cell r="AL47">
            <v>0.2</v>
          </cell>
          <cell r="AM47">
            <v>0</v>
          </cell>
          <cell r="AN47">
            <v>0</v>
          </cell>
          <cell r="AO47">
            <v>0</v>
          </cell>
          <cell r="AP47">
            <v>0</v>
          </cell>
          <cell r="AQ47">
            <v>0</v>
          </cell>
          <cell r="AR47">
            <v>0</v>
          </cell>
        </row>
        <row r="48">
          <cell r="E48">
            <v>556.74459999999999</v>
          </cell>
          <cell r="F48">
            <v>328.46379999999999</v>
          </cell>
          <cell r="G48">
            <v>299.79089999999997</v>
          </cell>
          <cell r="H48">
            <v>28.672899999999998</v>
          </cell>
          <cell r="I48">
            <v>19.484999999999999</v>
          </cell>
          <cell r="J48">
            <v>63.8429</v>
          </cell>
          <cell r="K48">
            <v>0</v>
          </cell>
          <cell r="L48">
            <v>0</v>
          </cell>
          <cell r="M48">
            <v>0</v>
          </cell>
          <cell r="N48">
            <v>144.9529</v>
          </cell>
          <cell r="O48">
            <v>0</v>
          </cell>
          <cell r="P48">
            <v>0</v>
          </cell>
          <cell r="Q48">
            <v>342.14989999999995</v>
          </cell>
          <cell r="R48">
            <v>0</v>
          </cell>
          <cell r="S48">
            <v>0</v>
          </cell>
          <cell r="T48">
            <v>0</v>
          </cell>
          <cell r="U48">
            <v>0</v>
          </cell>
          <cell r="V48">
            <v>0</v>
          </cell>
          <cell r="W48">
            <v>0</v>
          </cell>
          <cell r="X48">
            <v>5.3662999999999998</v>
          </cell>
          <cell r="Y48">
            <v>6.1662999999999997</v>
          </cell>
          <cell r="Z48">
            <v>142.4358</v>
          </cell>
          <cell r="AA48">
            <v>0</v>
          </cell>
          <cell r="AB48">
            <v>0</v>
          </cell>
          <cell r="AC48">
            <v>2.08</v>
          </cell>
          <cell r="AD48">
            <v>45.762299999999996</v>
          </cell>
          <cell r="AE48">
            <v>0</v>
          </cell>
          <cell r="AF48">
            <v>0.33539999999999998</v>
          </cell>
          <cell r="AG48">
            <v>0</v>
          </cell>
          <cell r="AH48">
            <v>0</v>
          </cell>
          <cell r="AI48">
            <v>0.77170000000000005</v>
          </cell>
          <cell r="AJ48">
            <v>12.2958</v>
          </cell>
          <cell r="AK48">
            <v>0</v>
          </cell>
          <cell r="AL48">
            <v>1.1824000000000001</v>
          </cell>
          <cell r="AM48">
            <v>0</v>
          </cell>
          <cell r="AN48">
            <v>4.1532</v>
          </cell>
          <cell r="AO48">
            <v>86.331199999999995</v>
          </cell>
          <cell r="AP48">
            <v>35.266300000000001</v>
          </cell>
          <cell r="AQ48">
            <v>3.2000000000000002E-3</v>
          </cell>
          <cell r="AR48">
            <v>79.459999999999994</v>
          </cell>
        </row>
      </sheetData>
      <sheetData sheetId="17">
        <row r="7">
          <cell r="D7">
            <v>555.3048</v>
          </cell>
          <cell r="E7">
            <v>473.62479999999999</v>
          </cell>
          <cell r="F7">
            <v>0</v>
          </cell>
          <cell r="G7">
            <v>0</v>
          </cell>
          <cell r="H7">
            <v>0</v>
          </cell>
          <cell r="I7">
            <v>0</v>
          </cell>
          <cell r="J7">
            <v>0</v>
          </cell>
          <cell r="K7">
            <v>0</v>
          </cell>
          <cell r="L7">
            <v>0</v>
          </cell>
          <cell r="M7">
            <v>0</v>
          </cell>
          <cell r="N7">
            <v>3.5</v>
          </cell>
          <cell r="O7">
            <v>0</v>
          </cell>
          <cell r="P7">
            <v>8</v>
          </cell>
          <cell r="Q7">
            <v>70.180000000000007</v>
          </cell>
          <cell r="R7">
            <v>0</v>
          </cell>
          <cell r="S7">
            <v>0</v>
          </cell>
          <cell r="T7">
            <v>0</v>
          </cell>
          <cell r="U7">
            <v>0</v>
          </cell>
          <cell r="V7">
            <v>0</v>
          </cell>
          <cell r="W7">
            <v>3</v>
          </cell>
          <cell r="X7">
            <v>18</v>
          </cell>
          <cell r="Y7">
            <v>32.200000000000003</v>
          </cell>
          <cell r="Z7">
            <v>11.65</v>
          </cell>
          <cell r="AA7">
            <v>0</v>
          </cell>
          <cell r="AB7">
            <v>0</v>
          </cell>
          <cell r="AC7">
            <v>0</v>
          </cell>
          <cell r="AD7">
            <v>4.18</v>
          </cell>
          <cell r="AE7">
            <v>0</v>
          </cell>
          <cell r="AF7">
            <v>0.45</v>
          </cell>
          <cell r="AG7">
            <v>0</v>
          </cell>
          <cell r="AH7">
            <v>0</v>
          </cell>
          <cell r="AI7">
            <v>0</v>
          </cell>
          <cell r="AJ7">
            <v>0</v>
          </cell>
          <cell r="AK7">
            <v>0</v>
          </cell>
          <cell r="AL7">
            <v>0.7</v>
          </cell>
          <cell r="AM7">
            <v>0</v>
          </cell>
          <cell r="AN7">
            <v>0</v>
          </cell>
          <cell r="AO7">
            <v>0</v>
          </cell>
          <cell r="AP7">
            <v>0</v>
          </cell>
          <cell r="AQ7">
            <v>0</v>
          </cell>
          <cell r="AR7">
            <v>0</v>
          </cell>
          <cell r="AS7">
            <v>81.680000000000007</v>
          </cell>
          <cell r="AT7">
            <v>489.62479999999999</v>
          </cell>
        </row>
        <row r="8">
          <cell r="D8">
            <v>246.19169999999997</v>
          </cell>
          <cell r="E8">
            <v>3.5</v>
          </cell>
          <cell r="F8">
            <v>228.90169999999998</v>
          </cell>
          <cell r="G8">
            <v>0</v>
          </cell>
          <cell r="H8">
            <v>0</v>
          </cell>
          <cell r="I8">
            <v>0</v>
          </cell>
          <cell r="J8">
            <v>0</v>
          </cell>
          <cell r="K8">
            <v>0</v>
          </cell>
          <cell r="L8">
            <v>0</v>
          </cell>
          <cell r="M8">
            <v>0</v>
          </cell>
          <cell r="N8">
            <v>3.5</v>
          </cell>
          <cell r="O8">
            <v>0</v>
          </cell>
          <cell r="P8">
            <v>0</v>
          </cell>
          <cell r="Q8">
            <v>13.79</v>
          </cell>
          <cell r="R8">
            <v>0</v>
          </cell>
          <cell r="S8">
            <v>0</v>
          </cell>
          <cell r="T8">
            <v>0</v>
          </cell>
          <cell r="U8">
            <v>0</v>
          </cell>
          <cell r="V8">
            <v>0</v>
          </cell>
          <cell r="W8">
            <v>0.25</v>
          </cell>
          <cell r="X8">
            <v>7.5</v>
          </cell>
          <cell r="Y8">
            <v>0</v>
          </cell>
          <cell r="Z8">
            <v>3.5</v>
          </cell>
          <cell r="AA8">
            <v>0</v>
          </cell>
          <cell r="AB8">
            <v>0</v>
          </cell>
          <cell r="AC8">
            <v>0</v>
          </cell>
          <cell r="AD8">
            <v>1.9100000000000001</v>
          </cell>
          <cell r="AE8">
            <v>0</v>
          </cell>
          <cell r="AF8">
            <v>0</v>
          </cell>
          <cell r="AG8">
            <v>0</v>
          </cell>
          <cell r="AH8">
            <v>0</v>
          </cell>
          <cell r="AI8">
            <v>0</v>
          </cell>
          <cell r="AJ8">
            <v>0</v>
          </cell>
          <cell r="AK8">
            <v>0</v>
          </cell>
          <cell r="AL8">
            <v>0.63</v>
          </cell>
          <cell r="AM8">
            <v>0</v>
          </cell>
          <cell r="AN8">
            <v>0</v>
          </cell>
          <cell r="AO8">
            <v>0</v>
          </cell>
          <cell r="AP8">
            <v>0</v>
          </cell>
          <cell r="AQ8">
            <v>0</v>
          </cell>
          <cell r="AR8">
            <v>0</v>
          </cell>
          <cell r="AS8">
            <v>17.29</v>
          </cell>
          <cell r="AT8">
            <v>228.90169999999998</v>
          </cell>
        </row>
        <row r="9">
          <cell r="D9">
            <v>124.91799999999999</v>
          </cell>
          <cell r="E9">
            <v>3.5</v>
          </cell>
          <cell r="F9">
            <v>0</v>
          </cell>
          <cell r="G9">
            <v>109.54799999999999</v>
          </cell>
          <cell r="N9">
            <v>3.5</v>
          </cell>
          <cell r="Q9">
            <v>11.87</v>
          </cell>
          <cell r="X9">
            <v>7.5</v>
          </cell>
          <cell r="Z9">
            <v>3.5</v>
          </cell>
          <cell r="AD9">
            <v>0.62</v>
          </cell>
          <cell r="AL9">
            <v>0.25</v>
          </cell>
          <cell r="AS9">
            <v>15.37</v>
          </cell>
          <cell r="AT9">
            <v>109.54799999999999</v>
          </cell>
        </row>
        <row r="10">
          <cell r="D10">
            <v>121.27370000000001</v>
          </cell>
          <cell r="E10">
            <v>0</v>
          </cell>
          <cell r="F10">
            <v>0</v>
          </cell>
          <cell r="H10">
            <v>119.3537</v>
          </cell>
          <cell r="Q10">
            <v>1.9200000000000004</v>
          </cell>
          <cell r="W10">
            <v>0.25</v>
          </cell>
          <cell r="AD10">
            <v>1.2900000000000003</v>
          </cell>
          <cell r="AL10">
            <v>0.38</v>
          </cell>
          <cell r="AS10">
            <v>1.9200000000000004</v>
          </cell>
          <cell r="AT10">
            <v>119.3537</v>
          </cell>
        </row>
        <row r="11">
          <cell r="D11">
            <v>172.125</v>
          </cell>
          <cell r="E11">
            <v>8</v>
          </cell>
          <cell r="F11">
            <v>0</v>
          </cell>
          <cell r="I11">
            <v>127.55499999999999</v>
          </cell>
          <cell r="P11">
            <v>8</v>
          </cell>
          <cell r="Q11">
            <v>36.570000000000007</v>
          </cell>
          <cell r="W11">
            <v>0.5</v>
          </cell>
          <cell r="Y11">
            <v>32.200000000000003</v>
          </cell>
          <cell r="Z11">
            <v>1.1499999999999999</v>
          </cell>
          <cell r="AD11">
            <v>2.27</v>
          </cell>
          <cell r="AF11">
            <v>0.45</v>
          </cell>
          <cell r="AS11">
            <v>44.570000000000007</v>
          </cell>
          <cell r="AT11">
            <v>127.55499999999999</v>
          </cell>
        </row>
        <row r="12">
          <cell r="D12">
            <v>20.948399999999999</v>
          </cell>
          <cell r="E12">
            <v>0</v>
          </cell>
          <cell r="F12">
            <v>0</v>
          </cell>
          <cell r="J12">
            <v>20.948399999999999</v>
          </cell>
          <cell r="Q12">
            <v>0</v>
          </cell>
          <cell r="AS12">
            <v>0</v>
          </cell>
          <cell r="AT12">
            <v>20.948399999999999</v>
          </cell>
        </row>
        <row r="13">
          <cell r="D13">
            <v>28.892600000000002</v>
          </cell>
          <cell r="E13">
            <v>0</v>
          </cell>
          <cell r="F13">
            <v>0</v>
          </cell>
          <cell r="K13">
            <v>28.892600000000002</v>
          </cell>
          <cell r="Q13">
            <v>0</v>
          </cell>
          <cell r="AS13">
            <v>0</v>
          </cell>
          <cell r="AT13">
            <v>28.892600000000002</v>
          </cell>
        </row>
        <row r="14">
          <cell r="D14">
            <v>0</v>
          </cell>
          <cell r="E14">
            <v>0</v>
          </cell>
          <cell r="F14">
            <v>0</v>
          </cell>
          <cell r="L14">
            <v>0</v>
          </cell>
          <cell r="Q14">
            <v>0</v>
          </cell>
          <cell r="AS14">
            <v>0</v>
          </cell>
          <cell r="AT14">
            <v>0</v>
          </cell>
        </row>
        <row r="15">
          <cell r="D15">
            <v>61.116500000000002</v>
          </cell>
          <cell r="E15">
            <v>0</v>
          </cell>
          <cell r="F15">
            <v>0</v>
          </cell>
          <cell r="M15">
            <v>41.296500000000002</v>
          </cell>
          <cell r="Q15">
            <v>19.82</v>
          </cell>
          <cell r="W15">
            <v>2.25</v>
          </cell>
          <cell r="X15">
            <v>10.5</v>
          </cell>
          <cell r="Z15">
            <v>7</v>
          </cell>
          <cell r="AL15">
            <v>7.0000000000000007E-2</v>
          </cell>
          <cell r="AS15">
            <v>19.82</v>
          </cell>
          <cell r="AT15">
            <v>41.296500000000002</v>
          </cell>
        </row>
        <row r="16">
          <cell r="D16">
            <v>18.061199999999999</v>
          </cell>
          <cell r="E16">
            <v>0</v>
          </cell>
          <cell r="F16">
            <v>0</v>
          </cell>
          <cell r="N16">
            <v>18.061199999999999</v>
          </cell>
          <cell r="Q16">
            <v>0</v>
          </cell>
          <cell r="AS16">
            <v>0</v>
          </cell>
          <cell r="AT16">
            <v>26.061199999999999</v>
          </cell>
        </row>
        <row r="17">
          <cell r="D17">
            <v>0</v>
          </cell>
          <cell r="E17">
            <v>0</v>
          </cell>
          <cell r="F17">
            <v>0</v>
          </cell>
          <cell r="O17">
            <v>0</v>
          </cell>
          <cell r="Q17">
            <v>0</v>
          </cell>
          <cell r="AS17">
            <v>0</v>
          </cell>
          <cell r="AT17">
            <v>0</v>
          </cell>
        </row>
        <row r="18">
          <cell r="D18">
            <v>7.9694000000000003</v>
          </cell>
          <cell r="E18">
            <v>0</v>
          </cell>
          <cell r="F18">
            <v>0</v>
          </cell>
          <cell r="P18">
            <v>7.9694000000000003</v>
          </cell>
          <cell r="Q18">
            <v>0</v>
          </cell>
          <cell r="AS18">
            <v>0</v>
          </cell>
          <cell r="AT18">
            <v>15.9694</v>
          </cell>
        </row>
        <row r="19">
          <cell r="D19">
            <v>350.23840000000001</v>
          </cell>
          <cell r="E19">
            <v>0</v>
          </cell>
          <cell r="F19">
            <v>0</v>
          </cell>
          <cell r="G19">
            <v>0</v>
          </cell>
          <cell r="H19">
            <v>0</v>
          </cell>
          <cell r="I19">
            <v>0</v>
          </cell>
          <cell r="J19">
            <v>0</v>
          </cell>
          <cell r="K19">
            <v>0</v>
          </cell>
          <cell r="L19">
            <v>0</v>
          </cell>
          <cell r="M19">
            <v>0</v>
          </cell>
          <cell r="N19">
            <v>0</v>
          </cell>
          <cell r="O19">
            <v>0</v>
          </cell>
          <cell r="P19">
            <v>0</v>
          </cell>
          <cell r="Q19">
            <v>318.53840000000002</v>
          </cell>
          <cell r="R19">
            <v>0</v>
          </cell>
          <cell r="S19">
            <v>0</v>
          </cell>
          <cell r="T19">
            <v>0</v>
          </cell>
          <cell r="U19">
            <v>0</v>
          </cell>
          <cell r="V19">
            <v>0</v>
          </cell>
          <cell r="W19">
            <v>0</v>
          </cell>
          <cell r="X19">
            <v>0</v>
          </cell>
          <cell r="Y19">
            <v>31.700000000000003</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31.700000000000003</v>
          </cell>
          <cell r="AT19">
            <v>458.38840000000005</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0.78710000000000002</v>
          </cell>
          <cell r="E25">
            <v>0</v>
          </cell>
          <cell r="F25">
            <v>0</v>
          </cell>
          <cell r="Q25">
            <v>0</v>
          </cell>
          <cell r="W25">
            <v>0.78710000000000002</v>
          </cell>
          <cell r="AS25">
            <v>0</v>
          </cell>
          <cell r="AT25">
            <v>3.7871000000000001</v>
          </cell>
        </row>
        <row r="26">
          <cell r="D26">
            <v>0</v>
          </cell>
          <cell r="E26">
            <v>0</v>
          </cell>
          <cell r="F26">
            <v>0</v>
          </cell>
          <cell r="Q26">
            <v>0</v>
          </cell>
          <cell r="X26">
            <v>0</v>
          </cell>
          <cell r="AS26">
            <v>0</v>
          </cell>
          <cell r="AT26">
            <v>18</v>
          </cell>
        </row>
        <row r="27">
          <cell r="D27">
            <v>44.604700000000001</v>
          </cell>
          <cell r="E27">
            <v>0</v>
          </cell>
          <cell r="F27">
            <v>0</v>
          </cell>
          <cell r="Q27">
            <v>0</v>
          </cell>
          <cell r="Y27">
            <v>44.604700000000001</v>
          </cell>
          <cell r="AS27">
            <v>0</v>
          </cell>
          <cell r="AT27">
            <v>145.60470000000001</v>
          </cell>
        </row>
        <row r="28">
          <cell r="D28">
            <v>136.8596</v>
          </cell>
          <cell r="E28">
            <v>0</v>
          </cell>
          <cell r="F28">
            <v>0</v>
          </cell>
          <cell r="Q28">
            <v>0</v>
          </cell>
          <cell r="Z28">
            <v>136.8596</v>
          </cell>
          <cell r="AS28">
            <v>0</v>
          </cell>
          <cell r="AT28">
            <v>149.00960000000001</v>
          </cell>
        </row>
        <row r="29">
          <cell r="D29">
            <v>0.64880000000000004</v>
          </cell>
          <cell r="E29">
            <v>0</v>
          </cell>
          <cell r="F29">
            <v>0</v>
          </cell>
          <cell r="Q29">
            <v>0</v>
          </cell>
          <cell r="AA29">
            <v>0.64880000000000004</v>
          </cell>
          <cell r="AS29">
            <v>0</v>
          </cell>
          <cell r="AT29">
            <v>0.64880000000000004</v>
          </cell>
        </row>
        <row r="30">
          <cell r="D30">
            <v>0</v>
          </cell>
          <cell r="E30">
            <v>0</v>
          </cell>
          <cell r="F30">
            <v>0</v>
          </cell>
          <cell r="Q30">
            <v>0</v>
          </cell>
          <cell r="AB30">
            <v>0</v>
          </cell>
          <cell r="AS30">
            <v>0</v>
          </cell>
          <cell r="AT30">
            <v>0</v>
          </cell>
        </row>
        <row r="31">
          <cell r="D31">
            <v>0.2</v>
          </cell>
          <cell r="E31">
            <v>0</v>
          </cell>
          <cell r="F31">
            <v>0</v>
          </cell>
          <cell r="Q31">
            <v>0</v>
          </cell>
          <cell r="AC31">
            <v>0.2</v>
          </cell>
          <cell r="AS31">
            <v>0</v>
          </cell>
          <cell r="AT31">
            <v>0.2</v>
          </cell>
        </row>
        <row r="32">
          <cell r="D32">
            <v>109.5613</v>
          </cell>
          <cell r="E32">
            <v>0</v>
          </cell>
          <cell r="F32">
            <v>0</v>
          </cell>
          <cell r="Q32">
            <v>31.700000000000003</v>
          </cell>
          <cell r="Y32">
            <v>31.700000000000003</v>
          </cell>
          <cell r="AD32">
            <v>77.8613</v>
          </cell>
          <cell r="AS32">
            <v>31.700000000000003</v>
          </cell>
          <cell r="AT32">
            <v>82.411299999999997</v>
          </cell>
        </row>
        <row r="33">
          <cell r="D33">
            <v>0</v>
          </cell>
          <cell r="E33">
            <v>0</v>
          </cell>
          <cell r="F33">
            <v>0</v>
          </cell>
          <cell r="Q33">
            <v>0</v>
          </cell>
          <cell r="AE33">
            <v>0</v>
          </cell>
          <cell r="AS33">
            <v>0</v>
          </cell>
          <cell r="AT33">
            <v>0</v>
          </cell>
        </row>
        <row r="34">
          <cell r="D34">
            <v>0.7177</v>
          </cell>
          <cell r="E34">
            <v>0</v>
          </cell>
          <cell r="F34">
            <v>0</v>
          </cell>
          <cell r="Q34">
            <v>0</v>
          </cell>
          <cell r="AF34">
            <v>0.7177</v>
          </cell>
          <cell r="AS34">
            <v>0</v>
          </cell>
          <cell r="AT34">
            <v>1.1677</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v>
          </cell>
          <cell r="E37">
            <v>0</v>
          </cell>
          <cell r="F37">
            <v>0</v>
          </cell>
          <cell r="Q37">
            <v>0</v>
          </cell>
          <cell r="AI37">
            <v>0</v>
          </cell>
          <cell r="AS37">
            <v>0</v>
          </cell>
          <cell r="AT37">
            <v>0</v>
          </cell>
        </row>
        <row r="38">
          <cell r="D38">
            <v>4.7401</v>
          </cell>
          <cell r="E38">
            <v>0</v>
          </cell>
          <cell r="F38">
            <v>0</v>
          </cell>
          <cell r="Q38">
            <v>0</v>
          </cell>
          <cell r="AJ38">
            <v>4.7401</v>
          </cell>
          <cell r="AS38">
            <v>0</v>
          </cell>
          <cell r="AT38">
            <v>4.7401</v>
          </cell>
        </row>
        <row r="39">
          <cell r="D39">
            <v>0</v>
          </cell>
          <cell r="E39">
            <v>0</v>
          </cell>
          <cell r="F39">
            <v>0</v>
          </cell>
          <cell r="Q39">
            <v>0</v>
          </cell>
          <cell r="AK39">
            <v>0</v>
          </cell>
          <cell r="AS39">
            <v>0</v>
          </cell>
          <cell r="AT39">
            <v>0</v>
          </cell>
        </row>
        <row r="40">
          <cell r="D40">
            <v>1.1652</v>
          </cell>
          <cell r="E40">
            <v>0</v>
          </cell>
          <cell r="F40">
            <v>0</v>
          </cell>
          <cell r="Q40">
            <v>0</v>
          </cell>
          <cell r="AL40">
            <v>1.1652</v>
          </cell>
          <cell r="AS40">
            <v>0</v>
          </cell>
          <cell r="AT40">
            <v>1.8652</v>
          </cell>
        </row>
        <row r="41">
          <cell r="D41">
            <v>0</v>
          </cell>
          <cell r="E41">
            <v>0</v>
          </cell>
          <cell r="F41">
            <v>0</v>
          </cell>
          <cell r="Q41">
            <v>0</v>
          </cell>
          <cell r="AM41">
            <v>0</v>
          </cell>
          <cell r="AS41">
            <v>0</v>
          </cell>
          <cell r="AT41">
            <v>0</v>
          </cell>
        </row>
        <row r="42">
          <cell r="D42">
            <v>3.9100999999999999</v>
          </cell>
          <cell r="E42">
            <v>0</v>
          </cell>
          <cell r="F42">
            <v>0</v>
          </cell>
          <cell r="Q42">
            <v>0</v>
          </cell>
          <cell r="AN42">
            <v>3.9100999999999999</v>
          </cell>
          <cell r="AS42">
            <v>0</v>
          </cell>
          <cell r="AT42">
            <v>3.9100999999999999</v>
          </cell>
        </row>
        <row r="43">
          <cell r="D43">
            <v>46.579300000000003</v>
          </cell>
          <cell r="E43">
            <v>0</v>
          </cell>
          <cell r="F43">
            <v>0</v>
          </cell>
          <cell r="Q43">
            <v>0</v>
          </cell>
          <cell r="AO43">
            <v>46.579300000000003</v>
          </cell>
          <cell r="AS43">
            <v>0</v>
          </cell>
          <cell r="AT43">
            <v>46.579300000000003</v>
          </cell>
        </row>
        <row r="44">
          <cell r="D44">
            <v>0.46450000000000002</v>
          </cell>
          <cell r="E44">
            <v>0</v>
          </cell>
          <cell r="F44">
            <v>0</v>
          </cell>
          <cell r="Q44">
            <v>0</v>
          </cell>
          <cell r="AP44">
            <v>0.46450000000000002</v>
          </cell>
          <cell r="AS44">
            <v>0</v>
          </cell>
          <cell r="AT44">
            <v>0.46450000000000002</v>
          </cell>
        </row>
        <row r="45">
          <cell r="D45">
            <v>0</v>
          </cell>
          <cell r="E45">
            <v>0</v>
          </cell>
          <cell r="F45">
            <v>0</v>
          </cell>
          <cell r="Q45">
            <v>0</v>
          </cell>
          <cell r="AQ45">
            <v>0</v>
          </cell>
          <cell r="AS45">
            <v>0</v>
          </cell>
          <cell r="AT45">
            <v>0</v>
          </cell>
        </row>
        <row r="46">
          <cell r="D46">
            <v>140.46</v>
          </cell>
          <cell r="E46">
            <v>4.5</v>
          </cell>
          <cell r="F46">
            <v>0</v>
          </cell>
          <cell r="N46">
            <v>4.5</v>
          </cell>
          <cell r="Q46">
            <v>37.97</v>
          </cell>
          <cell r="Y46">
            <v>37.1</v>
          </cell>
          <cell r="Z46">
            <v>0.5</v>
          </cell>
          <cell r="AD46">
            <v>0.37</v>
          </cell>
          <cell r="AR46">
            <v>97.990000000000009</v>
          </cell>
          <cell r="AS46">
            <v>42.47</v>
          </cell>
          <cell r="AT46">
            <v>97.990000000000009</v>
          </cell>
        </row>
        <row r="47">
          <cell r="E47">
            <v>16</v>
          </cell>
          <cell r="F47">
            <v>0</v>
          </cell>
          <cell r="G47">
            <v>0</v>
          </cell>
          <cell r="H47">
            <v>0</v>
          </cell>
          <cell r="I47">
            <v>0</v>
          </cell>
          <cell r="J47">
            <v>0</v>
          </cell>
          <cell r="K47">
            <v>0</v>
          </cell>
          <cell r="L47">
            <v>0</v>
          </cell>
          <cell r="M47">
            <v>0</v>
          </cell>
          <cell r="N47">
            <v>8</v>
          </cell>
          <cell r="O47">
            <v>0</v>
          </cell>
          <cell r="P47">
            <v>8</v>
          </cell>
          <cell r="Q47">
            <v>139.85</v>
          </cell>
          <cell r="R47">
            <v>0</v>
          </cell>
          <cell r="S47">
            <v>0</v>
          </cell>
          <cell r="T47">
            <v>0</v>
          </cell>
          <cell r="U47">
            <v>0</v>
          </cell>
          <cell r="V47">
            <v>0</v>
          </cell>
          <cell r="W47">
            <v>3</v>
          </cell>
          <cell r="X47">
            <v>18</v>
          </cell>
          <cell r="Y47">
            <v>101.00000000000001</v>
          </cell>
          <cell r="Z47">
            <v>12.15</v>
          </cell>
          <cell r="AA47">
            <v>0</v>
          </cell>
          <cell r="AB47">
            <v>0</v>
          </cell>
          <cell r="AC47">
            <v>0</v>
          </cell>
          <cell r="AD47">
            <v>4.5500000000000007</v>
          </cell>
          <cell r="AE47">
            <v>0</v>
          </cell>
          <cell r="AF47">
            <v>0.45</v>
          </cell>
          <cell r="AG47">
            <v>0</v>
          </cell>
          <cell r="AH47">
            <v>0</v>
          </cell>
          <cell r="AI47">
            <v>0</v>
          </cell>
          <cell r="AJ47">
            <v>0</v>
          </cell>
          <cell r="AK47">
            <v>0</v>
          </cell>
          <cell r="AL47">
            <v>0.7</v>
          </cell>
          <cell r="AM47">
            <v>0</v>
          </cell>
          <cell r="AN47">
            <v>0</v>
          </cell>
          <cell r="AO47">
            <v>0</v>
          </cell>
          <cell r="AP47">
            <v>0</v>
          </cell>
          <cell r="AQ47">
            <v>0</v>
          </cell>
          <cell r="AR47">
            <v>0</v>
          </cell>
        </row>
        <row r="48">
          <cell r="E48">
            <v>489.62479999999999</v>
          </cell>
          <cell r="F48">
            <v>228.90169999999998</v>
          </cell>
          <cell r="G48">
            <v>109.54799999999999</v>
          </cell>
          <cell r="H48">
            <v>119.3537</v>
          </cell>
          <cell r="I48">
            <v>127.55499999999999</v>
          </cell>
          <cell r="J48">
            <v>20.948399999999999</v>
          </cell>
          <cell r="K48">
            <v>28.892600000000002</v>
          </cell>
          <cell r="L48">
            <v>0</v>
          </cell>
          <cell r="M48">
            <v>41.296500000000002</v>
          </cell>
          <cell r="N48">
            <v>26.061199999999999</v>
          </cell>
          <cell r="O48">
            <v>0</v>
          </cell>
          <cell r="P48">
            <v>15.9694</v>
          </cell>
          <cell r="Q48">
            <v>458.38840000000005</v>
          </cell>
          <cell r="R48">
            <v>0</v>
          </cell>
          <cell r="S48">
            <v>0</v>
          </cell>
          <cell r="T48">
            <v>0</v>
          </cell>
          <cell r="U48">
            <v>0</v>
          </cell>
          <cell r="V48">
            <v>0</v>
          </cell>
          <cell r="W48">
            <v>3.7871000000000001</v>
          </cell>
          <cell r="X48">
            <v>18</v>
          </cell>
          <cell r="Y48">
            <v>145.60470000000001</v>
          </cell>
          <cell r="Z48">
            <v>149.00960000000001</v>
          </cell>
          <cell r="AA48">
            <v>0.64880000000000004</v>
          </cell>
          <cell r="AB48">
            <v>0</v>
          </cell>
          <cell r="AC48">
            <v>0.2</v>
          </cell>
          <cell r="AD48">
            <v>82.411299999999997</v>
          </cell>
          <cell r="AE48">
            <v>0</v>
          </cell>
          <cell r="AF48">
            <v>1.1677</v>
          </cell>
          <cell r="AG48">
            <v>0</v>
          </cell>
          <cell r="AH48">
            <v>0</v>
          </cell>
          <cell r="AI48">
            <v>0</v>
          </cell>
          <cell r="AJ48">
            <v>4.7401</v>
          </cell>
          <cell r="AK48">
            <v>0</v>
          </cell>
          <cell r="AL48">
            <v>1.8652</v>
          </cell>
          <cell r="AM48">
            <v>0</v>
          </cell>
          <cell r="AN48">
            <v>3.9100999999999999</v>
          </cell>
          <cell r="AO48">
            <v>46.579300000000003</v>
          </cell>
          <cell r="AP48">
            <v>0.46450000000000002</v>
          </cell>
          <cell r="AQ48">
            <v>0</v>
          </cell>
          <cell r="AR48">
            <v>97.990000000000009</v>
          </cell>
        </row>
      </sheetData>
      <sheetData sheetId="18">
        <row r="7">
          <cell r="D7">
            <v>714.55439999999999</v>
          </cell>
          <cell r="E7">
            <v>663.17439999999999</v>
          </cell>
          <cell r="F7">
            <v>0</v>
          </cell>
          <cell r="G7">
            <v>0</v>
          </cell>
          <cell r="H7">
            <v>0</v>
          </cell>
          <cell r="I7">
            <v>0</v>
          </cell>
          <cell r="J7">
            <v>0</v>
          </cell>
          <cell r="K7">
            <v>0</v>
          </cell>
          <cell r="L7">
            <v>0</v>
          </cell>
          <cell r="M7">
            <v>0</v>
          </cell>
          <cell r="N7">
            <v>23</v>
          </cell>
          <cell r="O7">
            <v>0</v>
          </cell>
          <cell r="P7">
            <v>0</v>
          </cell>
          <cell r="Q7">
            <v>28.38</v>
          </cell>
          <cell r="R7">
            <v>0</v>
          </cell>
          <cell r="S7">
            <v>0</v>
          </cell>
          <cell r="T7">
            <v>0</v>
          </cell>
          <cell r="U7">
            <v>0</v>
          </cell>
          <cell r="V7">
            <v>0</v>
          </cell>
          <cell r="W7">
            <v>0</v>
          </cell>
          <cell r="X7">
            <v>0</v>
          </cell>
          <cell r="Y7">
            <v>26</v>
          </cell>
          <cell r="Z7">
            <v>2</v>
          </cell>
          <cell r="AA7">
            <v>0</v>
          </cell>
          <cell r="AB7">
            <v>0</v>
          </cell>
          <cell r="AC7">
            <v>0</v>
          </cell>
          <cell r="AD7">
            <v>0.38</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51.38</v>
          </cell>
          <cell r="AT7">
            <v>708.47439999999995</v>
          </cell>
        </row>
        <row r="8">
          <cell r="D8">
            <v>286.83890000000002</v>
          </cell>
          <cell r="E8">
            <v>0</v>
          </cell>
          <cell r="F8">
            <v>285.45890000000003</v>
          </cell>
          <cell r="G8">
            <v>0</v>
          </cell>
          <cell r="H8">
            <v>0</v>
          </cell>
          <cell r="I8">
            <v>0</v>
          </cell>
          <cell r="J8">
            <v>0</v>
          </cell>
          <cell r="K8">
            <v>0</v>
          </cell>
          <cell r="L8">
            <v>0</v>
          </cell>
          <cell r="M8">
            <v>0</v>
          </cell>
          <cell r="N8">
            <v>0</v>
          </cell>
          <cell r="O8">
            <v>0</v>
          </cell>
          <cell r="P8">
            <v>0</v>
          </cell>
          <cell r="Q8">
            <v>1.38</v>
          </cell>
          <cell r="R8">
            <v>0</v>
          </cell>
          <cell r="S8">
            <v>0</v>
          </cell>
          <cell r="T8">
            <v>0</v>
          </cell>
          <cell r="U8">
            <v>0</v>
          </cell>
          <cell r="V8">
            <v>0</v>
          </cell>
          <cell r="W8">
            <v>0</v>
          </cell>
          <cell r="X8">
            <v>0</v>
          </cell>
          <cell r="Y8">
            <v>0</v>
          </cell>
          <cell r="Z8">
            <v>1</v>
          </cell>
          <cell r="AA8">
            <v>0</v>
          </cell>
          <cell r="AB8">
            <v>0</v>
          </cell>
          <cell r="AC8">
            <v>0</v>
          </cell>
          <cell r="AD8">
            <v>0.38</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1.38</v>
          </cell>
          <cell r="AT8">
            <v>285.45890000000003</v>
          </cell>
        </row>
        <row r="9">
          <cell r="D9">
            <v>33.374699999999997</v>
          </cell>
          <cell r="E9">
            <v>0</v>
          </cell>
          <cell r="F9">
            <v>0</v>
          </cell>
          <cell r="G9">
            <v>31.994699999999998</v>
          </cell>
          <cell r="Q9">
            <v>1.38</v>
          </cell>
          <cell r="Z9">
            <v>1</v>
          </cell>
          <cell r="AD9">
            <v>0.38</v>
          </cell>
          <cell r="AS9">
            <v>1.38</v>
          </cell>
          <cell r="AT9">
            <v>31.994699999999998</v>
          </cell>
        </row>
        <row r="10">
          <cell r="D10">
            <v>253.46420000000001</v>
          </cell>
          <cell r="E10">
            <v>0</v>
          </cell>
          <cell r="F10">
            <v>0</v>
          </cell>
          <cell r="H10">
            <v>253.46420000000001</v>
          </cell>
          <cell r="Q10">
            <v>0</v>
          </cell>
          <cell r="AS10">
            <v>0</v>
          </cell>
          <cell r="AT10">
            <v>253.46420000000001</v>
          </cell>
        </row>
        <row r="11">
          <cell r="D11">
            <v>86.957499999999996</v>
          </cell>
          <cell r="E11">
            <v>0</v>
          </cell>
          <cell r="F11">
            <v>0</v>
          </cell>
          <cell r="I11">
            <v>81.957499999999996</v>
          </cell>
          <cell r="Q11">
            <v>5</v>
          </cell>
          <cell r="Y11">
            <v>5</v>
          </cell>
          <cell r="AS11">
            <v>5</v>
          </cell>
          <cell r="AT11">
            <v>81.957499999999996</v>
          </cell>
        </row>
        <row r="12">
          <cell r="D12">
            <v>55.873800000000003</v>
          </cell>
          <cell r="E12">
            <v>0</v>
          </cell>
          <cell r="F12">
            <v>0</v>
          </cell>
          <cell r="J12">
            <v>54.873800000000003</v>
          </cell>
          <cell r="Q12">
            <v>1</v>
          </cell>
          <cell r="Z12">
            <v>1</v>
          </cell>
          <cell r="AS12">
            <v>1</v>
          </cell>
          <cell r="AT12">
            <v>54.873800000000003</v>
          </cell>
        </row>
        <row r="13">
          <cell r="D13">
            <v>20.970400000000001</v>
          </cell>
          <cell r="E13">
            <v>0</v>
          </cell>
          <cell r="F13">
            <v>0</v>
          </cell>
          <cell r="K13">
            <v>20.970400000000001</v>
          </cell>
          <cell r="Q13">
            <v>0</v>
          </cell>
          <cell r="AS13">
            <v>0</v>
          </cell>
          <cell r="AT13">
            <v>20.970400000000001</v>
          </cell>
        </row>
        <row r="14">
          <cell r="D14">
            <v>0</v>
          </cell>
          <cell r="E14">
            <v>0</v>
          </cell>
          <cell r="F14">
            <v>0</v>
          </cell>
          <cell r="L14">
            <v>0</v>
          </cell>
          <cell r="Q14">
            <v>0</v>
          </cell>
          <cell r="AS14">
            <v>0</v>
          </cell>
          <cell r="AT14">
            <v>0</v>
          </cell>
        </row>
        <row r="15">
          <cell r="D15">
            <v>153.40860000000001</v>
          </cell>
          <cell r="E15">
            <v>23</v>
          </cell>
          <cell r="F15">
            <v>0</v>
          </cell>
          <cell r="M15">
            <v>109.40860000000001</v>
          </cell>
          <cell r="N15">
            <v>23</v>
          </cell>
          <cell r="Q15">
            <v>21</v>
          </cell>
          <cell r="Y15">
            <v>21</v>
          </cell>
          <cell r="AS15">
            <v>44</v>
          </cell>
          <cell r="AT15">
            <v>109.40860000000001</v>
          </cell>
        </row>
        <row r="16">
          <cell r="D16">
            <v>110.5052</v>
          </cell>
          <cell r="E16">
            <v>0</v>
          </cell>
          <cell r="F16">
            <v>0</v>
          </cell>
          <cell r="N16">
            <v>110.5052</v>
          </cell>
          <cell r="Q16">
            <v>0</v>
          </cell>
          <cell r="AS16">
            <v>0</v>
          </cell>
          <cell r="AT16">
            <v>154.80520000000001</v>
          </cell>
        </row>
        <row r="17">
          <cell r="D17">
            <v>0</v>
          </cell>
          <cell r="E17">
            <v>0</v>
          </cell>
          <cell r="F17">
            <v>0</v>
          </cell>
          <cell r="O17">
            <v>0</v>
          </cell>
          <cell r="Q17">
            <v>0</v>
          </cell>
          <cell r="AS17">
            <v>0</v>
          </cell>
          <cell r="AT17">
            <v>0</v>
          </cell>
        </row>
        <row r="18">
          <cell r="D18">
            <v>0</v>
          </cell>
          <cell r="E18">
            <v>0</v>
          </cell>
          <cell r="F18">
            <v>0</v>
          </cell>
          <cell r="P18">
            <v>0</v>
          </cell>
          <cell r="Q18">
            <v>0</v>
          </cell>
          <cell r="AS18">
            <v>0</v>
          </cell>
          <cell r="AT18">
            <v>1</v>
          </cell>
        </row>
        <row r="19">
          <cell r="D19">
            <v>324.8313</v>
          </cell>
          <cell r="E19">
            <v>0</v>
          </cell>
          <cell r="F19">
            <v>0</v>
          </cell>
          <cell r="G19">
            <v>0</v>
          </cell>
          <cell r="H19">
            <v>0</v>
          </cell>
          <cell r="I19">
            <v>0</v>
          </cell>
          <cell r="J19">
            <v>0</v>
          </cell>
          <cell r="K19">
            <v>0</v>
          </cell>
          <cell r="L19">
            <v>0</v>
          </cell>
          <cell r="M19">
            <v>0</v>
          </cell>
          <cell r="N19">
            <v>0</v>
          </cell>
          <cell r="O19">
            <v>0</v>
          </cell>
          <cell r="P19">
            <v>0</v>
          </cell>
          <cell r="Q19">
            <v>324.3313</v>
          </cell>
          <cell r="R19">
            <v>0</v>
          </cell>
          <cell r="S19">
            <v>0</v>
          </cell>
          <cell r="T19">
            <v>0</v>
          </cell>
          <cell r="U19">
            <v>0</v>
          </cell>
          <cell r="V19">
            <v>0</v>
          </cell>
          <cell r="W19">
            <v>0</v>
          </cell>
          <cell r="X19">
            <v>0</v>
          </cell>
          <cell r="Y19">
            <v>0</v>
          </cell>
          <cell r="Z19">
            <v>0.5</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0.5</v>
          </cell>
          <cell r="AT19">
            <v>353.85129999999998</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1.1975</v>
          </cell>
          <cell r="E25">
            <v>0</v>
          </cell>
          <cell r="F25">
            <v>0</v>
          </cell>
          <cell r="Q25">
            <v>0</v>
          </cell>
          <cell r="W25">
            <v>1.1975</v>
          </cell>
          <cell r="AS25">
            <v>0</v>
          </cell>
          <cell r="AT25">
            <v>1.1975</v>
          </cell>
        </row>
        <row r="26">
          <cell r="D26">
            <v>27.274999999999999</v>
          </cell>
          <cell r="E26">
            <v>0</v>
          </cell>
          <cell r="F26">
            <v>0</v>
          </cell>
          <cell r="Q26">
            <v>0</v>
          </cell>
          <cell r="X26">
            <v>27.274999999999999</v>
          </cell>
          <cell r="AS26">
            <v>0</v>
          </cell>
          <cell r="AT26">
            <v>27.274999999999999</v>
          </cell>
        </row>
        <row r="27">
          <cell r="D27">
            <v>0</v>
          </cell>
          <cell r="E27">
            <v>0</v>
          </cell>
          <cell r="F27">
            <v>0</v>
          </cell>
          <cell r="Q27">
            <v>0</v>
          </cell>
          <cell r="Y27">
            <v>0</v>
          </cell>
          <cell r="AS27">
            <v>0</v>
          </cell>
          <cell r="AT27">
            <v>26</v>
          </cell>
        </row>
        <row r="28">
          <cell r="D28">
            <v>118.34670000000001</v>
          </cell>
          <cell r="E28">
            <v>0</v>
          </cell>
          <cell r="F28">
            <v>0</v>
          </cell>
          <cell r="Q28">
            <v>0</v>
          </cell>
          <cell r="Z28">
            <v>118.34670000000001</v>
          </cell>
          <cell r="AS28">
            <v>0</v>
          </cell>
          <cell r="AT28">
            <v>121.34670000000001</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v>
          </cell>
        </row>
        <row r="32">
          <cell r="D32">
            <v>101.1952</v>
          </cell>
          <cell r="E32">
            <v>0</v>
          </cell>
          <cell r="F32">
            <v>0</v>
          </cell>
          <cell r="Q32">
            <v>0.5</v>
          </cell>
          <cell r="Z32">
            <v>0.5</v>
          </cell>
          <cell r="AD32">
            <v>100.6952</v>
          </cell>
          <cell r="AS32">
            <v>0.5</v>
          </cell>
          <cell r="AT32">
            <v>101.2152</v>
          </cell>
        </row>
        <row r="33">
          <cell r="D33">
            <v>0</v>
          </cell>
          <cell r="E33">
            <v>0</v>
          </cell>
          <cell r="F33">
            <v>0</v>
          </cell>
          <cell r="Q33">
            <v>0</v>
          </cell>
          <cell r="AE33">
            <v>0</v>
          </cell>
          <cell r="AS33">
            <v>0</v>
          </cell>
          <cell r="AT33">
            <v>0</v>
          </cell>
        </row>
        <row r="34">
          <cell r="D34">
            <v>0.63849999999999996</v>
          </cell>
          <cell r="E34">
            <v>0</v>
          </cell>
          <cell r="F34">
            <v>0</v>
          </cell>
          <cell r="Q34">
            <v>0</v>
          </cell>
          <cell r="AF34">
            <v>0.63849999999999996</v>
          </cell>
          <cell r="AS34">
            <v>0</v>
          </cell>
          <cell r="AT34">
            <v>0.63849999999999996</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2.1472000000000002</v>
          </cell>
          <cell r="E37">
            <v>0</v>
          </cell>
          <cell r="F37">
            <v>0</v>
          </cell>
          <cell r="Q37">
            <v>0</v>
          </cell>
          <cell r="AI37">
            <v>2.1472000000000002</v>
          </cell>
          <cell r="AS37">
            <v>0</v>
          </cell>
          <cell r="AT37">
            <v>2.1472000000000002</v>
          </cell>
        </row>
        <row r="38">
          <cell r="D38">
            <v>20.700700000000001</v>
          </cell>
          <cell r="E38">
            <v>0</v>
          </cell>
          <cell r="F38">
            <v>0</v>
          </cell>
          <cell r="Q38">
            <v>0</v>
          </cell>
          <cell r="AJ38">
            <v>20.700700000000001</v>
          </cell>
          <cell r="AS38">
            <v>0</v>
          </cell>
          <cell r="AT38">
            <v>20.700700000000001</v>
          </cell>
        </row>
        <row r="39">
          <cell r="D39">
            <v>0</v>
          </cell>
          <cell r="E39">
            <v>0</v>
          </cell>
          <cell r="F39">
            <v>0</v>
          </cell>
          <cell r="Q39">
            <v>0</v>
          </cell>
          <cell r="AK39">
            <v>0</v>
          </cell>
          <cell r="AS39">
            <v>0</v>
          </cell>
          <cell r="AT39">
            <v>0</v>
          </cell>
        </row>
        <row r="40">
          <cell r="D40">
            <v>0.85429999999999995</v>
          </cell>
          <cell r="E40">
            <v>0</v>
          </cell>
          <cell r="F40">
            <v>0</v>
          </cell>
          <cell r="Q40">
            <v>0</v>
          </cell>
          <cell r="AL40">
            <v>0.85429999999999995</v>
          </cell>
          <cell r="AS40">
            <v>0</v>
          </cell>
          <cell r="AT40">
            <v>0.85429999999999995</v>
          </cell>
        </row>
        <row r="41">
          <cell r="D41">
            <v>0</v>
          </cell>
          <cell r="E41">
            <v>0</v>
          </cell>
          <cell r="F41">
            <v>0</v>
          </cell>
          <cell r="Q41">
            <v>0</v>
          </cell>
          <cell r="AM41">
            <v>0</v>
          </cell>
          <cell r="AS41">
            <v>0</v>
          </cell>
          <cell r="AT41">
            <v>0</v>
          </cell>
        </row>
        <row r="42">
          <cell r="D42">
            <v>2.7841</v>
          </cell>
          <cell r="E42">
            <v>0</v>
          </cell>
          <cell r="F42">
            <v>0</v>
          </cell>
          <cell r="Q42">
            <v>0</v>
          </cell>
          <cell r="AN42">
            <v>2.7841</v>
          </cell>
          <cell r="AS42">
            <v>0</v>
          </cell>
          <cell r="AT42">
            <v>2.7841</v>
          </cell>
        </row>
        <row r="43">
          <cell r="D43">
            <v>48.111600000000003</v>
          </cell>
          <cell r="E43">
            <v>0</v>
          </cell>
          <cell r="F43">
            <v>0</v>
          </cell>
          <cell r="Q43">
            <v>0</v>
          </cell>
          <cell r="AO43">
            <v>48.111600000000003</v>
          </cell>
          <cell r="AS43">
            <v>0</v>
          </cell>
          <cell r="AT43">
            <v>48.111600000000003</v>
          </cell>
        </row>
        <row r="44">
          <cell r="D44">
            <v>1.5805000000000007</v>
          </cell>
          <cell r="E44">
            <v>0</v>
          </cell>
          <cell r="F44">
            <v>0</v>
          </cell>
          <cell r="Q44">
            <v>0</v>
          </cell>
          <cell r="AP44">
            <v>1.5805000000000007</v>
          </cell>
          <cell r="AS44">
            <v>0</v>
          </cell>
          <cell r="AT44">
            <v>1.5805000000000007</v>
          </cell>
        </row>
        <row r="45">
          <cell r="D45">
            <v>0</v>
          </cell>
          <cell r="E45">
            <v>0</v>
          </cell>
          <cell r="F45">
            <v>0</v>
          </cell>
          <cell r="Q45">
            <v>0</v>
          </cell>
          <cell r="AQ45">
            <v>0</v>
          </cell>
          <cell r="AS45">
            <v>0</v>
          </cell>
          <cell r="AT45">
            <v>0</v>
          </cell>
        </row>
        <row r="46">
          <cell r="D46">
            <v>67.37</v>
          </cell>
          <cell r="E46">
            <v>22.3</v>
          </cell>
          <cell r="F46">
            <v>0</v>
          </cell>
          <cell r="N46">
            <v>21.3</v>
          </cell>
          <cell r="P46">
            <v>1</v>
          </cell>
          <cell r="Q46">
            <v>0.64</v>
          </cell>
          <cell r="Z46">
            <v>0.5</v>
          </cell>
          <cell r="AD46">
            <v>0.14000000000000001</v>
          </cell>
          <cell r="AR46">
            <v>44.430000000000007</v>
          </cell>
          <cell r="AS46">
            <v>22.94</v>
          </cell>
          <cell r="AT46">
            <v>44.430000000000007</v>
          </cell>
        </row>
        <row r="47">
          <cell r="E47">
            <v>45.3</v>
          </cell>
          <cell r="F47">
            <v>0</v>
          </cell>
          <cell r="G47">
            <v>0</v>
          </cell>
          <cell r="H47">
            <v>0</v>
          </cell>
          <cell r="I47">
            <v>0</v>
          </cell>
          <cell r="J47">
            <v>0</v>
          </cell>
          <cell r="K47">
            <v>0</v>
          </cell>
          <cell r="L47">
            <v>0</v>
          </cell>
          <cell r="M47">
            <v>0</v>
          </cell>
          <cell r="N47">
            <v>44.3</v>
          </cell>
          <cell r="O47">
            <v>0</v>
          </cell>
          <cell r="P47">
            <v>1</v>
          </cell>
          <cell r="Q47">
            <v>29.52</v>
          </cell>
          <cell r="R47">
            <v>0</v>
          </cell>
          <cell r="S47">
            <v>0</v>
          </cell>
          <cell r="T47">
            <v>0</v>
          </cell>
          <cell r="U47">
            <v>0</v>
          </cell>
          <cell r="V47">
            <v>0</v>
          </cell>
          <cell r="W47">
            <v>0</v>
          </cell>
          <cell r="X47">
            <v>0</v>
          </cell>
          <cell r="Y47">
            <v>26</v>
          </cell>
          <cell r="Z47">
            <v>3</v>
          </cell>
          <cell r="AA47">
            <v>0</v>
          </cell>
          <cell r="AB47">
            <v>0</v>
          </cell>
          <cell r="AC47">
            <v>0</v>
          </cell>
          <cell r="AD47">
            <v>0.52</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E48">
            <v>708.47439999999995</v>
          </cell>
          <cell r="F48">
            <v>285.45890000000003</v>
          </cell>
          <cell r="G48">
            <v>31.994699999999998</v>
          </cell>
          <cell r="H48">
            <v>253.46420000000001</v>
          </cell>
          <cell r="I48">
            <v>81.957499999999996</v>
          </cell>
          <cell r="J48">
            <v>54.873800000000003</v>
          </cell>
          <cell r="K48">
            <v>20.970400000000001</v>
          </cell>
          <cell r="L48">
            <v>0</v>
          </cell>
          <cell r="M48">
            <v>109.40860000000001</v>
          </cell>
          <cell r="N48">
            <v>154.80520000000001</v>
          </cell>
          <cell r="O48">
            <v>0</v>
          </cell>
          <cell r="P48">
            <v>1</v>
          </cell>
          <cell r="Q48">
            <v>353.85129999999998</v>
          </cell>
          <cell r="R48">
            <v>0</v>
          </cell>
          <cell r="S48">
            <v>0</v>
          </cell>
          <cell r="T48">
            <v>0</v>
          </cell>
          <cell r="U48">
            <v>0</v>
          </cell>
          <cell r="V48">
            <v>0</v>
          </cell>
          <cell r="W48">
            <v>1.1975</v>
          </cell>
          <cell r="X48">
            <v>27.274999999999999</v>
          </cell>
          <cell r="Y48">
            <v>26</v>
          </cell>
          <cell r="Z48">
            <v>121.34670000000001</v>
          </cell>
          <cell r="AA48">
            <v>0</v>
          </cell>
          <cell r="AB48">
            <v>0</v>
          </cell>
          <cell r="AC48">
            <v>0</v>
          </cell>
          <cell r="AD48">
            <v>101.2152</v>
          </cell>
          <cell r="AE48">
            <v>0</v>
          </cell>
          <cell r="AF48">
            <v>0.63849999999999996</v>
          </cell>
          <cell r="AG48">
            <v>0</v>
          </cell>
          <cell r="AH48">
            <v>0</v>
          </cell>
          <cell r="AI48">
            <v>2.1472000000000002</v>
          </cell>
          <cell r="AJ48">
            <v>20.700700000000001</v>
          </cell>
          <cell r="AK48">
            <v>0</v>
          </cell>
          <cell r="AL48">
            <v>0.85429999999999995</v>
          </cell>
          <cell r="AM48">
            <v>0</v>
          </cell>
          <cell r="AN48">
            <v>2.7841</v>
          </cell>
          <cell r="AO48">
            <v>48.111600000000003</v>
          </cell>
          <cell r="AP48">
            <v>1.5805000000000007</v>
          </cell>
          <cell r="AQ48">
            <v>0</v>
          </cell>
          <cell r="AR48">
            <v>44.430000000000007</v>
          </cell>
        </row>
      </sheetData>
      <sheetData sheetId="19">
        <row r="7">
          <cell r="D7">
            <v>339.35319999999996</v>
          </cell>
          <cell r="E7">
            <v>326.72319999999996</v>
          </cell>
          <cell r="F7">
            <v>0</v>
          </cell>
          <cell r="G7">
            <v>0</v>
          </cell>
          <cell r="H7">
            <v>0</v>
          </cell>
          <cell r="I7">
            <v>0</v>
          </cell>
          <cell r="J7">
            <v>0</v>
          </cell>
          <cell r="K7">
            <v>0</v>
          </cell>
          <cell r="L7">
            <v>0</v>
          </cell>
          <cell r="M7">
            <v>0</v>
          </cell>
          <cell r="N7">
            <v>0</v>
          </cell>
          <cell r="O7">
            <v>0</v>
          </cell>
          <cell r="P7">
            <v>0</v>
          </cell>
          <cell r="Q7">
            <v>12.629999999999999</v>
          </cell>
          <cell r="R7">
            <v>0</v>
          </cell>
          <cell r="S7">
            <v>0</v>
          </cell>
          <cell r="T7">
            <v>0</v>
          </cell>
          <cell r="U7">
            <v>0</v>
          </cell>
          <cell r="V7">
            <v>0</v>
          </cell>
          <cell r="W7">
            <v>1</v>
          </cell>
          <cell r="X7">
            <v>0</v>
          </cell>
          <cell r="Y7">
            <v>0</v>
          </cell>
          <cell r="Z7">
            <v>10.6</v>
          </cell>
          <cell r="AA7">
            <v>0</v>
          </cell>
          <cell r="AB7">
            <v>0</v>
          </cell>
          <cell r="AC7">
            <v>0.55000000000000004</v>
          </cell>
          <cell r="AD7">
            <v>0.48</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12.629999999999999</v>
          </cell>
          <cell r="AT7">
            <v>326.72319999999996</v>
          </cell>
        </row>
        <row r="8">
          <cell r="D8">
            <v>258.04650000000004</v>
          </cell>
          <cell r="E8">
            <v>0</v>
          </cell>
          <cell r="F8">
            <v>251.41650000000004</v>
          </cell>
          <cell r="G8">
            <v>0</v>
          </cell>
          <cell r="H8">
            <v>0</v>
          </cell>
          <cell r="I8">
            <v>0</v>
          </cell>
          <cell r="J8">
            <v>0</v>
          </cell>
          <cell r="K8">
            <v>0</v>
          </cell>
          <cell r="L8">
            <v>0</v>
          </cell>
          <cell r="M8">
            <v>0</v>
          </cell>
          <cell r="N8">
            <v>0</v>
          </cell>
          <cell r="O8">
            <v>0</v>
          </cell>
          <cell r="P8">
            <v>0</v>
          </cell>
          <cell r="Q8">
            <v>6.629999999999999</v>
          </cell>
          <cell r="R8">
            <v>0</v>
          </cell>
          <cell r="S8">
            <v>0</v>
          </cell>
          <cell r="T8">
            <v>0</v>
          </cell>
          <cell r="U8">
            <v>0</v>
          </cell>
          <cell r="V8">
            <v>0</v>
          </cell>
          <cell r="W8">
            <v>1</v>
          </cell>
          <cell r="X8">
            <v>0</v>
          </cell>
          <cell r="Y8">
            <v>0</v>
          </cell>
          <cell r="Z8">
            <v>4.5999999999999996</v>
          </cell>
          <cell r="AA8">
            <v>0</v>
          </cell>
          <cell r="AB8">
            <v>0</v>
          </cell>
          <cell r="AC8">
            <v>0.55000000000000004</v>
          </cell>
          <cell r="AD8">
            <v>0.48</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6.629999999999999</v>
          </cell>
          <cell r="AT8">
            <v>251.41650000000004</v>
          </cell>
        </row>
        <row r="9">
          <cell r="D9">
            <v>249.62700000000001</v>
          </cell>
          <cell r="E9">
            <v>0</v>
          </cell>
          <cell r="F9">
            <v>0</v>
          </cell>
          <cell r="G9">
            <v>242.99700000000001</v>
          </cell>
          <cell r="Q9">
            <v>6.629999999999999</v>
          </cell>
          <cell r="W9">
            <v>1</v>
          </cell>
          <cell r="Z9">
            <v>4.5999999999999996</v>
          </cell>
          <cell r="AC9">
            <v>0.55000000000000004</v>
          </cell>
          <cell r="AD9">
            <v>0.48</v>
          </cell>
          <cell r="AS9">
            <v>6.629999999999999</v>
          </cell>
          <cell r="AT9">
            <v>242.99700000000001</v>
          </cell>
        </row>
        <row r="10">
          <cell r="D10">
            <v>8.4194999999999993</v>
          </cell>
          <cell r="E10">
            <v>0</v>
          </cell>
          <cell r="F10">
            <v>0</v>
          </cell>
          <cell r="H10">
            <v>8.4194999999999993</v>
          </cell>
          <cell r="Q10">
            <v>0</v>
          </cell>
          <cell r="AS10">
            <v>0</v>
          </cell>
          <cell r="AT10">
            <v>8.4194999999999993</v>
          </cell>
        </row>
        <row r="11">
          <cell r="D11">
            <v>14.026</v>
          </cell>
          <cell r="E11">
            <v>0</v>
          </cell>
          <cell r="F11">
            <v>0</v>
          </cell>
          <cell r="I11">
            <v>14.026</v>
          </cell>
          <cell r="Q11">
            <v>0</v>
          </cell>
          <cell r="AS11">
            <v>0</v>
          </cell>
          <cell r="AT11">
            <v>14.026</v>
          </cell>
        </row>
        <row r="12">
          <cell r="D12">
            <v>57.771700000000003</v>
          </cell>
          <cell r="E12">
            <v>0</v>
          </cell>
          <cell r="F12">
            <v>0</v>
          </cell>
          <cell r="J12">
            <v>51.771700000000003</v>
          </cell>
          <cell r="Q12">
            <v>6</v>
          </cell>
          <cell r="Z12">
            <v>6</v>
          </cell>
          <cell r="AS12">
            <v>6</v>
          </cell>
          <cell r="AT12">
            <v>51.771700000000003</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0</v>
          </cell>
          <cell r="E15">
            <v>0</v>
          </cell>
          <cell r="F15">
            <v>0</v>
          </cell>
          <cell r="M15">
            <v>0</v>
          </cell>
          <cell r="Q15">
            <v>0</v>
          </cell>
          <cell r="AS15">
            <v>0</v>
          </cell>
          <cell r="AT15">
            <v>0</v>
          </cell>
        </row>
        <row r="16">
          <cell r="D16">
            <v>9.5090000000000003</v>
          </cell>
          <cell r="E16">
            <v>0</v>
          </cell>
          <cell r="F16">
            <v>0</v>
          </cell>
          <cell r="N16">
            <v>9.5090000000000003</v>
          </cell>
          <cell r="Q16">
            <v>0</v>
          </cell>
          <cell r="AS16">
            <v>0</v>
          </cell>
          <cell r="AT16">
            <v>9.5090000000000003</v>
          </cell>
        </row>
        <row r="17">
          <cell r="D17">
            <v>0</v>
          </cell>
          <cell r="E17">
            <v>0</v>
          </cell>
          <cell r="F17">
            <v>0</v>
          </cell>
          <cell r="O17">
            <v>0</v>
          </cell>
          <cell r="Q17">
            <v>0</v>
          </cell>
          <cell r="AS17">
            <v>0</v>
          </cell>
          <cell r="AT17">
            <v>0</v>
          </cell>
        </row>
        <row r="18">
          <cell r="D18">
            <v>0</v>
          </cell>
          <cell r="E18">
            <v>0</v>
          </cell>
          <cell r="F18">
            <v>0</v>
          </cell>
          <cell r="P18">
            <v>0</v>
          </cell>
          <cell r="Q18">
            <v>0</v>
          </cell>
          <cell r="AS18">
            <v>0</v>
          </cell>
          <cell r="AT18">
            <v>0</v>
          </cell>
        </row>
        <row r="19">
          <cell r="D19">
            <v>153.8629</v>
          </cell>
          <cell r="E19">
            <v>0</v>
          </cell>
          <cell r="F19">
            <v>0</v>
          </cell>
          <cell r="G19">
            <v>0</v>
          </cell>
          <cell r="H19">
            <v>0</v>
          </cell>
          <cell r="I19">
            <v>0</v>
          </cell>
          <cell r="J19">
            <v>0</v>
          </cell>
          <cell r="K19">
            <v>0</v>
          </cell>
          <cell r="L19">
            <v>0</v>
          </cell>
          <cell r="M19">
            <v>0</v>
          </cell>
          <cell r="N19">
            <v>0</v>
          </cell>
          <cell r="O19">
            <v>0</v>
          </cell>
          <cell r="P19">
            <v>0</v>
          </cell>
          <cell r="Q19">
            <v>153.72290000000001</v>
          </cell>
          <cell r="R19">
            <v>0</v>
          </cell>
          <cell r="S19">
            <v>0</v>
          </cell>
          <cell r="T19">
            <v>0</v>
          </cell>
          <cell r="U19">
            <v>0</v>
          </cell>
          <cell r="V19">
            <v>0</v>
          </cell>
          <cell r="W19">
            <v>0</v>
          </cell>
          <cell r="X19">
            <v>0</v>
          </cell>
          <cell r="Y19">
            <v>0</v>
          </cell>
          <cell r="Z19">
            <v>0</v>
          </cell>
          <cell r="AA19">
            <v>0</v>
          </cell>
          <cell r="AB19">
            <v>0</v>
          </cell>
          <cell r="AC19">
            <v>0</v>
          </cell>
          <cell r="AD19">
            <v>0.14000000000000001</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0.14000000000000001</v>
          </cell>
          <cell r="AT19">
            <v>170.94290000000001</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1</v>
          </cell>
        </row>
        <row r="26">
          <cell r="D26">
            <v>0</v>
          </cell>
          <cell r="E26">
            <v>0</v>
          </cell>
          <cell r="F26">
            <v>0</v>
          </cell>
          <cell r="Q26">
            <v>0</v>
          </cell>
          <cell r="X26">
            <v>0</v>
          </cell>
          <cell r="AS26">
            <v>0</v>
          </cell>
          <cell r="AT26">
            <v>0</v>
          </cell>
        </row>
        <row r="27">
          <cell r="D27">
            <v>0</v>
          </cell>
          <cell r="E27">
            <v>0</v>
          </cell>
          <cell r="F27">
            <v>0</v>
          </cell>
          <cell r="Q27">
            <v>0</v>
          </cell>
          <cell r="Y27">
            <v>0</v>
          </cell>
          <cell r="AS27">
            <v>0</v>
          </cell>
          <cell r="AT27">
            <v>0</v>
          </cell>
        </row>
        <row r="28">
          <cell r="D28">
            <v>85.632999999999996</v>
          </cell>
          <cell r="E28">
            <v>0</v>
          </cell>
          <cell r="F28">
            <v>0</v>
          </cell>
          <cell r="Q28">
            <v>0</v>
          </cell>
          <cell r="Z28">
            <v>85.632999999999996</v>
          </cell>
          <cell r="AS28">
            <v>0</v>
          </cell>
          <cell r="AT28">
            <v>100.23299999999999</v>
          </cell>
        </row>
        <row r="29">
          <cell r="D29">
            <v>2.0274000000000001</v>
          </cell>
          <cell r="E29">
            <v>0</v>
          </cell>
          <cell r="F29">
            <v>0</v>
          </cell>
          <cell r="Q29">
            <v>0</v>
          </cell>
          <cell r="AA29">
            <v>2.0274000000000001</v>
          </cell>
          <cell r="AS29">
            <v>0</v>
          </cell>
          <cell r="AT29">
            <v>2.0274000000000001</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1</v>
          </cell>
        </row>
        <row r="32">
          <cell r="D32">
            <v>32.659499999999994</v>
          </cell>
          <cell r="E32">
            <v>0</v>
          </cell>
          <cell r="F32">
            <v>0</v>
          </cell>
          <cell r="Q32">
            <v>0</v>
          </cell>
          <cell r="AD32">
            <v>32.659499999999994</v>
          </cell>
          <cell r="AS32">
            <v>0</v>
          </cell>
          <cell r="AT32">
            <v>33.279499999999992</v>
          </cell>
        </row>
        <row r="33">
          <cell r="D33">
            <v>0</v>
          </cell>
          <cell r="E33">
            <v>0</v>
          </cell>
          <cell r="F33">
            <v>0</v>
          </cell>
          <cell r="Q33">
            <v>0</v>
          </cell>
          <cell r="AE33">
            <v>0</v>
          </cell>
          <cell r="AS33">
            <v>0</v>
          </cell>
          <cell r="AT33">
            <v>0</v>
          </cell>
        </row>
        <row r="34">
          <cell r="D34">
            <v>0.43609999999999999</v>
          </cell>
          <cell r="E34">
            <v>0</v>
          </cell>
          <cell r="F34">
            <v>0</v>
          </cell>
          <cell r="Q34">
            <v>0</v>
          </cell>
          <cell r="AF34">
            <v>0.43609999999999999</v>
          </cell>
          <cell r="AS34">
            <v>0</v>
          </cell>
          <cell r="AT34">
            <v>0.43609999999999999</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v>
          </cell>
          <cell r="E37">
            <v>0</v>
          </cell>
          <cell r="F37">
            <v>0</v>
          </cell>
          <cell r="Q37">
            <v>0</v>
          </cell>
          <cell r="AI37">
            <v>0</v>
          </cell>
          <cell r="AS37">
            <v>0</v>
          </cell>
          <cell r="AT37">
            <v>0</v>
          </cell>
        </row>
        <row r="38">
          <cell r="D38">
            <v>7.8457999999999997</v>
          </cell>
          <cell r="E38">
            <v>0</v>
          </cell>
          <cell r="F38">
            <v>0</v>
          </cell>
          <cell r="Q38">
            <v>0</v>
          </cell>
          <cell r="AJ38">
            <v>7.8457999999999997</v>
          </cell>
          <cell r="AS38">
            <v>0</v>
          </cell>
          <cell r="AT38">
            <v>7.8457999999999997</v>
          </cell>
        </row>
        <row r="39">
          <cell r="D39">
            <v>0</v>
          </cell>
          <cell r="E39">
            <v>0</v>
          </cell>
          <cell r="F39">
            <v>0</v>
          </cell>
          <cell r="Q39">
            <v>0</v>
          </cell>
          <cell r="AK39">
            <v>0</v>
          </cell>
          <cell r="AS39">
            <v>0</v>
          </cell>
          <cell r="AT39">
            <v>0</v>
          </cell>
        </row>
        <row r="40">
          <cell r="D40">
            <v>1.2243999999999999</v>
          </cell>
          <cell r="E40">
            <v>0</v>
          </cell>
          <cell r="F40">
            <v>0</v>
          </cell>
          <cell r="Q40">
            <v>0.14000000000000001</v>
          </cell>
          <cell r="AD40">
            <v>0.14000000000000001</v>
          </cell>
          <cell r="AL40">
            <v>1.0844</v>
          </cell>
          <cell r="AS40">
            <v>0.14000000000000001</v>
          </cell>
          <cell r="AT40">
            <v>1.0844</v>
          </cell>
        </row>
        <row r="41">
          <cell r="D41">
            <v>0</v>
          </cell>
          <cell r="E41">
            <v>0</v>
          </cell>
          <cell r="F41">
            <v>0</v>
          </cell>
          <cell r="Q41">
            <v>0</v>
          </cell>
          <cell r="AM41">
            <v>0</v>
          </cell>
          <cell r="AS41">
            <v>0</v>
          </cell>
          <cell r="AT41">
            <v>0</v>
          </cell>
        </row>
        <row r="42">
          <cell r="D42">
            <v>1.71</v>
          </cell>
          <cell r="E42">
            <v>0</v>
          </cell>
          <cell r="F42">
            <v>0</v>
          </cell>
          <cell r="Q42">
            <v>0</v>
          </cell>
          <cell r="AN42">
            <v>1.71</v>
          </cell>
          <cell r="AS42">
            <v>0</v>
          </cell>
          <cell r="AT42">
            <v>1.71</v>
          </cell>
        </row>
        <row r="43">
          <cell r="D43">
            <v>14.8215</v>
          </cell>
          <cell r="E43">
            <v>0</v>
          </cell>
          <cell r="F43">
            <v>0</v>
          </cell>
          <cell r="Q43">
            <v>0</v>
          </cell>
          <cell r="AO43">
            <v>14.8215</v>
          </cell>
          <cell r="AS43">
            <v>0</v>
          </cell>
          <cell r="AT43">
            <v>14.8215</v>
          </cell>
        </row>
        <row r="44">
          <cell r="D44">
            <v>7.5052000000000003</v>
          </cell>
          <cell r="E44">
            <v>0</v>
          </cell>
          <cell r="F44">
            <v>0</v>
          </cell>
          <cell r="Q44">
            <v>0</v>
          </cell>
          <cell r="AP44">
            <v>7.5052000000000003</v>
          </cell>
          <cell r="AS44">
            <v>0</v>
          </cell>
          <cell r="AT44">
            <v>7.5052000000000003</v>
          </cell>
        </row>
        <row r="45">
          <cell r="D45">
            <v>0</v>
          </cell>
          <cell r="E45">
            <v>0</v>
          </cell>
          <cell r="F45">
            <v>0</v>
          </cell>
          <cell r="Q45">
            <v>0</v>
          </cell>
          <cell r="AQ45">
            <v>0</v>
          </cell>
          <cell r="AS45">
            <v>0</v>
          </cell>
          <cell r="AT45">
            <v>0</v>
          </cell>
        </row>
        <row r="46">
          <cell r="D46">
            <v>12.22</v>
          </cell>
          <cell r="E46">
            <v>0</v>
          </cell>
          <cell r="F46">
            <v>0</v>
          </cell>
          <cell r="Q46">
            <v>4.45</v>
          </cell>
          <cell r="Z46">
            <v>4</v>
          </cell>
          <cell r="AC46">
            <v>0.45</v>
          </cell>
          <cell r="AR46">
            <v>7.7700000000000005</v>
          </cell>
          <cell r="AS46">
            <v>4.45</v>
          </cell>
          <cell r="AT46">
            <v>7.7700000000000005</v>
          </cell>
        </row>
        <row r="47">
          <cell r="E47">
            <v>0</v>
          </cell>
          <cell r="F47">
            <v>0</v>
          </cell>
          <cell r="G47">
            <v>0</v>
          </cell>
          <cell r="H47">
            <v>0</v>
          </cell>
          <cell r="I47">
            <v>0</v>
          </cell>
          <cell r="J47">
            <v>0</v>
          </cell>
          <cell r="K47">
            <v>0</v>
          </cell>
          <cell r="L47">
            <v>0</v>
          </cell>
          <cell r="M47">
            <v>0</v>
          </cell>
          <cell r="N47">
            <v>0</v>
          </cell>
          <cell r="O47">
            <v>0</v>
          </cell>
          <cell r="P47">
            <v>0</v>
          </cell>
          <cell r="Q47">
            <v>17.220000000000002</v>
          </cell>
          <cell r="R47">
            <v>0</v>
          </cell>
          <cell r="S47">
            <v>0</v>
          </cell>
          <cell r="T47">
            <v>0</v>
          </cell>
          <cell r="U47">
            <v>0</v>
          </cell>
          <cell r="V47">
            <v>0</v>
          </cell>
          <cell r="W47">
            <v>1</v>
          </cell>
          <cell r="X47">
            <v>0</v>
          </cell>
          <cell r="Y47">
            <v>0</v>
          </cell>
          <cell r="Z47">
            <v>14.6</v>
          </cell>
          <cell r="AA47">
            <v>0</v>
          </cell>
          <cell r="AB47">
            <v>0</v>
          </cell>
          <cell r="AC47">
            <v>1</v>
          </cell>
          <cell r="AD47">
            <v>0.62</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E48">
            <v>326.72319999999996</v>
          </cell>
          <cell r="F48">
            <v>251.41650000000004</v>
          </cell>
          <cell r="G48">
            <v>242.99700000000001</v>
          </cell>
          <cell r="H48">
            <v>8.4194999999999993</v>
          </cell>
          <cell r="I48">
            <v>14.026</v>
          </cell>
          <cell r="J48">
            <v>51.771700000000003</v>
          </cell>
          <cell r="K48">
            <v>0</v>
          </cell>
          <cell r="L48">
            <v>0</v>
          </cell>
          <cell r="M48">
            <v>0</v>
          </cell>
          <cell r="N48">
            <v>9.5090000000000003</v>
          </cell>
          <cell r="O48">
            <v>0</v>
          </cell>
          <cell r="P48">
            <v>0</v>
          </cell>
          <cell r="Q48">
            <v>170.94290000000001</v>
          </cell>
          <cell r="R48">
            <v>0</v>
          </cell>
          <cell r="S48">
            <v>0</v>
          </cell>
          <cell r="T48">
            <v>0</v>
          </cell>
          <cell r="U48">
            <v>0</v>
          </cell>
          <cell r="V48">
            <v>0</v>
          </cell>
          <cell r="W48">
            <v>1</v>
          </cell>
          <cell r="X48">
            <v>0</v>
          </cell>
          <cell r="Y48">
            <v>0</v>
          </cell>
          <cell r="Z48">
            <v>100.23299999999999</v>
          </cell>
          <cell r="AA48">
            <v>2.0274000000000001</v>
          </cell>
          <cell r="AB48">
            <v>0</v>
          </cell>
          <cell r="AC48">
            <v>1</v>
          </cell>
          <cell r="AD48">
            <v>33.279499999999992</v>
          </cell>
          <cell r="AE48">
            <v>0</v>
          </cell>
          <cell r="AF48">
            <v>0.43609999999999999</v>
          </cell>
          <cell r="AG48">
            <v>0</v>
          </cell>
          <cell r="AH48">
            <v>0</v>
          </cell>
          <cell r="AI48">
            <v>0</v>
          </cell>
          <cell r="AJ48">
            <v>7.8457999999999997</v>
          </cell>
          <cell r="AK48">
            <v>0</v>
          </cell>
          <cell r="AL48">
            <v>1.0844</v>
          </cell>
          <cell r="AM48">
            <v>0</v>
          </cell>
          <cell r="AN48">
            <v>1.71</v>
          </cell>
          <cell r="AO48">
            <v>14.8215</v>
          </cell>
          <cell r="AP48">
            <v>7.5052000000000003</v>
          </cell>
          <cell r="AQ48">
            <v>0</v>
          </cell>
          <cell r="AR48">
            <v>7.7700000000000005</v>
          </cell>
        </row>
      </sheetData>
      <sheetData sheetId="20">
        <row r="7">
          <cell r="D7">
            <v>538.82320000000004</v>
          </cell>
          <cell r="E7">
            <v>531.70320000000004</v>
          </cell>
          <cell r="F7">
            <v>0</v>
          </cell>
          <cell r="G7">
            <v>0</v>
          </cell>
          <cell r="H7">
            <v>0</v>
          </cell>
          <cell r="I7">
            <v>0</v>
          </cell>
          <cell r="J7">
            <v>0</v>
          </cell>
          <cell r="K7">
            <v>0</v>
          </cell>
          <cell r="L7">
            <v>0</v>
          </cell>
          <cell r="M7">
            <v>0</v>
          </cell>
          <cell r="N7">
            <v>0.22</v>
          </cell>
          <cell r="O7">
            <v>0</v>
          </cell>
          <cell r="P7">
            <v>0</v>
          </cell>
          <cell r="Q7">
            <v>6.9000000000000012</v>
          </cell>
          <cell r="R7">
            <v>0</v>
          </cell>
          <cell r="S7">
            <v>0</v>
          </cell>
          <cell r="T7">
            <v>0</v>
          </cell>
          <cell r="U7">
            <v>0</v>
          </cell>
          <cell r="V7">
            <v>0</v>
          </cell>
          <cell r="W7">
            <v>2.1</v>
          </cell>
          <cell r="X7">
            <v>1.5</v>
          </cell>
          <cell r="Y7">
            <v>0</v>
          </cell>
          <cell r="Z7">
            <v>1.3</v>
          </cell>
          <cell r="AA7">
            <v>0</v>
          </cell>
          <cell r="AB7">
            <v>0</v>
          </cell>
          <cell r="AC7">
            <v>0</v>
          </cell>
          <cell r="AD7">
            <v>1.1600000000000001</v>
          </cell>
          <cell r="AE7">
            <v>0</v>
          </cell>
          <cell r="AF7">
            <v>0</v>
          </cell>
          <cell r="AG7">
            <v>0</v>
          </cell>
          <cell r="AH7">
            <v>0</v>
          </cell>
          <cell r="AI7">
            <v>0</v>
          </cell>
          <cell r="AJ7">
            <v>0</v>
          </cell>
          <cell r="AK7">
            <v>0.84000000000000008</v>
          </cell>
          <cell r="AL7">
            <v>0</v>
          </cell>
          <cell r="AM7">
            <v>0</v>
          </cell>
          <cell r="AN7">
            <v>0</v>
          </cell>
          <cell r="AO7">
            <v>0</v>
          </cell>
          <cell r="AP7">
            <v>0</v>
          </cell>
          <cell r="AQ7">
            <v>0</v>
          </cell>
          <cell r="AR7">
            <v>0</v>
          </cell>
          <cell r="AS7">
            <v>7.120000000000001</v>
          </cell>
          <cell r="AT7">
            <v>541.08320000000003</v>
          </cell>
        </row>
        <row r="8">
          <cell r="D8">
            <v>444.60700000000003</v>
          </cell>
          <cell r="E8">
            <v>0.22</v>
          </cell>
          <cell r="F8">
            <v>437.887</v>
          </cell>
          <cell r="G8">
            <v>0</v>
          </cell>
          <cell r="H8">
            <v>0</v>
          </cell>
          <cell r="I8">
            <v>0</v>
          </cell>
          <cell r="J8">
            <v>0</v>
          </cell>
          <cell r="K8">
            <v>0</v>
          </cell>
          <cell r="L8">
            <v>0</v>
          </cell>
          <cell r="M8">
            <v>0</v>
          </cell>
          <cell r="N8">
            <v>0.22</v>
          </cell>
          <cell r="O8">
            <v>0</v>
          </cell>
          <cell r="P8">
            <v>0</v>
          </cell>
          <cell r="Q8">
            <v>6.5000000000000009</v>
          </cell>
          <cell r="R8">
            <v>0</v>
          </cell>
          <cell r="S8">
            <v>0</v>
          </cell>
          <cell r="T8">
            <v>0</v>
          </cell>
          <cell r="U8">
            <v>0</v>
          </cell>
          <cell r="V8">
            <v>0</v>
          </cell>
          <cell r="W8">
            <v>2.1</v>
          </cell>
          <cell r="X8">
            <v>1.5</v>
          </cell>
          <cell r="Y8">
            <v>0</v>
          </cell>
          <cell r="Z8">
            <v>1.3</v>
          </cell>
          <cell r="AA8">
            <v>0</v>
          </cell>
          <cell r="AB8">
            <v>0</v>
          </cell>
          <cell r="AC8">
            <v>0</v>
          </cell>
          <cell r="AD8">
            <v>1.1600000000000001</v>
          </cell>
          <cell r="AE8">
            <v>0</v>
          </cell>
          <cell r="AF8">
            <v>0</v>
          </cell>
          <cell r="AG8">
            <v>0</v>
          </cell>
          <cell r="AH8">
            <v>0</v>
          </cell>
          <cell r="AI8">
            <v>0</v>
          </cell>
          <cell r="AJ8">
            <v>0</v>
          </cell>
          <cell r="AK8">
            <v>0.44</v>
          </cell>
          <cell r="AL8">
            <v>0</v>
          </cell>
          <cell r="AM8">
            <v>0</v>
          </cell>
          <cell r="AN8">
            <v>0</v>
          </cell>
          <cell r="AO8">
            <v>0</v>
          </cell>
          <cell r="AP8">
            <v>0</v>
          </cell>
          <cell r="AQ8">
            <v>0</v>
          </cell>
          <cell r="AR8">
            <v>0</v>
          </cell>
          <cell r="AS8">
            <v>6.7200000000000006</v>
          </cell>
          <cell r="AT8">
            <v>437.887</v>
          </cell>
        </row>
        <row r="9">
          <cell r="D9">
            <v>418.12689999999998</v>
          </cell>
          <cell r="E9">
            <v>0.22</v>
          </cell>
          <cell r="F9">
            <v>0</v>
          </cell>
          <cell r="G9">
            <v>411.40689999999995</v>
          </cell>
          <cell r="N9">
            <v>0.22</v>
          </cell>
          <cell r="Q9">
            <v>6.5000000000000009</v>
          </cell>
          <cell r="W9">
            <v>2.1</v>
          </cell>
          <cell r="X9">
            <v>1.5</v>
          </cell>
          <cell r="Z9">
            <v>1.3</v>
          </cell>
          <cell r="AD9">
            <v>1.1600000000000001</v>
          </cell>
          <cell r="AK9">
            <v>0.44</v>
          </cell>
          <cell r="AS9">
            <v>6.7200000000000006</v>
          </cell>
          <cell r="AT9">
            <v>411.40689999999995</v>
          </cell>
        </row>
        <row r="10">
          <cell r="D10">
            <v>26.4801</v>
          </cell>
          <cell r="E10">
            <v>0</v>
          </cell>
          <cell r="F10">
            <v>0</v>
          </cell>
          <cell r="H10">
            <v>26.4801</v>
          </cell>
          <cell r="Q10">
            <v>0</v>
          </cell>
          <cell r="AS10">
            <v>0</v>
          </cell>
          <cell r="AT10">
            <v>26.4801</v>
          </cell>
        </row>
        <row r="11">
          <cell r="D11">
            <v>15.7201</v>
          </cell>
          <cell r="E11">
            <v>0</v>
          </cell>
          <cell r="F11">
            <v>0</v>
          </cell>
          <cell r="I11">
            <v>15.3201</v>
          </cell>
          <cell r="Q11">
            <v>0.4</v>
          </cell>
          <cell r="AK11">
            <v>0.4</v>
          </cell>
          <cell r="AS11">
            <v>0.4</v>
          </cell>
          <cell r="AT11">
            <v>15.3201</v>
          </cell>
        </row>
        <row r="12">
          <cell r="D12">
            <v>68.566100000000006</v>
          </cell>
          <cell r="E12">
            <v>0</v>
          </cell>
          <cell r="F12">
            <v>0</v>
          </cell>
          <cell r="J12">
            <v>68.566100000000006</v>
          </cell>
          <cell r="Q12">
            <v>0</v>
          </cell>
          <cell r="AS12">
            <v>0</v>
          </cell>
          <cell r="AT12">
            <v>68.566100000000006</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0</v>
          </cell>
          <cell r="E15">
            <v>0</v>
          </cell>
          <cell r="F15">
            <v>0</v>
          </cell>
          <cell r="M15">
            <v>0</v>
          </cell>
          <cell r="Q15">
            <v>0</v>
          </cell>
          <cell r="AS15">
            <v>0</v>
          </cell>
          <cell r="AT15">
            <v>0</v>
          </cell>
        </row>
        <row r="16">
          <cell r="D16">
            <v>6.93</v>
          </cell>
          <cell r="E16">
            <v>0</v>
          </cell>
          <cell r="F16">
            <v>0</v>
          </cell>
          <cell r="N16">
            <v>6.93</v>
          </cell>
          <cell r="Q16">
            <v>0</v>
          </cell>
          <cell r="AS16">
            <v>0</v>
          </cell>
          <cell r="AT16">
            <v>16.310000000000002</v>
          </cell>
        </row>
        <row r="17">
          <cell r="D17">
            <v>0</v>
          </cell>
          <cell r="E17">
            <v>0</v>
          </cell>
          <cell r="F17">
            <v>0</v>
          </cell>
          <cell r="O17">
            <v>0</v>
          </cell>
          <cell r="Q17">
            <v>0</v>
          </cell>
          <cell r="AS17">
            <v>0</v>
          </cell>
          <cell r="AT17">
            <v>0</v>
          </cell>
        </row>
        <row r="18">
          <cell r="D18">
            <v>3</v>
          </cell>
          <cell r="E18">
            <v>0</v>
          </cell>
          <cell r="F18">
            <v>0</v>
          </cell>
          <cell r="P18">
            <v>3</v>
          </cell>
          <cell r="Q18">
            <v>0</v>
          </cell>
          <cell r="AS18">
            <v>0</v>
          </cell>
          <cell r="AT18">
            <v>3</v>
          </cell>
        </row>
        <row r="19">
          <cell r="D19">
            <v>302.678</v>
          </cell>
          <cell r="E19">
            <v>9.16</v>
          </cell>
          <cell r="F19">
            <v>0</v>
          </cell>
          <cell r="G19">
            <v>0</v>
          </cell>
          <cell r="H19">
            <v>0</v>
          </cell>
          <cell r="I19">
            <v>0</v>
          </cell>
          <cell r="J19">
            <v>0</v>
          </cell>
          <cell r="K19">
            <v>0</v>
          </cell>
          <cell r="L19">
            <v>0</v>
          </cell>
          <cell r="M19">
            <v>0</v>
          </cell>
          <cell r="N19">
            <v>9.16</v>
          </cell>
          <cell r="O19">
            <v>0</v>
          </cell>
          <cell r="P19">
            <v>0</v>
          </cell>
          <cell r="Q19">
            <v>293.03800000000001</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0.48</v>
          </cell>
          <cell r="AL19">
            <v>0</v>
          </cell>
          <cell r="AM19">
            <v>0</v>
          </cell>
          <cell r="AN19">
            <v>0</v>
          </cell>
          <cell r="AO19">
            <v>0</v>
          </cell>
          <cell r="AP19">
            <v>0</v>
          </cell>
          <cell r="AQ19">
            <v>0</v>
          </cell>
          <cell r="AR19">
            <v>0</v>
          </cell>
          <cell r="AS19">
            <v>9.64</v>
          </cell>
          <cell r="AT19">
            <v>300.608</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2.1</v>
          </cell>
        </row>
        <row r="26">
          <cell r="D26">
            <v>0.80079999999999996</v>
          </cell>
          <cell r="E26">
            <v>0</v>
          </cell>
          <cell r="F26">
            <v>0</v>
          </cell>
          <cell r="Q26">
            <v>0.48</v>
          </cell>
          <cell r="X26">
            <v>0.32079999999999997</v>
          </cell>
          <cell r="AK26">
            <v>0.48</v>
          </cell>
          <cell r="AS26">
            <v>0.48</v>
          </cell>
          <cell r="AT26">
            <v>1.8208</v>
          </cell>
        </row>
        <row r="27">
          <cell r="D27">
            <v>0</v>
          </cell>
          <cell r="E27">
            <v>0</v>
          </cell>
          <cell r="F27">
            <v>0</v>
          </cell>
          <cell r="Q27">
            <v>0</v>
          </cell>
          <cell r="Y27">
            <v>0</v>
          </cell>
          <cell r="AS27">
            <v>0</v>
          </cell>
          <cell r="AT27">
            <v>0</v>
          </cell>
        </row>
        <row r="28">
          <cell r="D28">
            <v>104.79299999999999</v>
          </cell>
          <cell r="E28">
            <v>0</v>
          </cell>
          <cell r="F28">
            <v>0</v>
          </cell>
          <cell r="Q28">
            <v>0</v>
          </cell>
          <cell r="Z28">
            <v>104.79299999999999</v>
          </cell>
          <cell r="AS28">
            <v>0</v>
          </cell>
          <cell r="AT28">
            <v>106.09299999999999</v>
          </cell>
        </row>
        <row r="29">
          <cell r="D29">
            <v>0.1394</v>
          </cell>
          <cell r="E29">
            <v>0</v>
          </cell>
          <cell r="F29">
            <v>0</v>
          </cell>
          <cell r="Q29">
            <v>0</v>
          </cell>
          <cell r="AA29">
            <v>0.1394</v>
          </cell>
          <cell r="AS29">
            <v>0</v>
          </cell>
          <cell r="AT29">
            <v>0.1394</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v>
          </cell>
        </row>
        <row r="32">
          <cell r="D32">
            <v>33.362499999999997</v>
          </cell>
          <cell r="E32">
            <v>0</v>
          </cell>
          <cell r="F32">
            <v>0</v>
          </cell>
          <cell r="Q32">
            <v>0</v>
          </cell>
          <cell r="AD32">
            <v>33.362499999999997</v>
          </cell>
          <cell r="AS32">
            <v>0</v>
          </cell>
          <cell r="AT32">
            <v>34.522499999999994</v>
          </cell>
        </row>
        <row r="33">
          <cell r="D33">
            <v>0</v>
          </cell>
          <cell r="E33">
            <v>0</v>
          </cell>
          <cell r="F33">
            <v>0</v>
          </cell>
          <cell r="Q33">
            <v>0</v>
          </cell>
          <cell r="AE33">
            <v>0</v>
          </cell>
          <cell r="AS33">
            <v>0</v>
          </cell>
          <cell r="AT33">
            <v>0</v>
          </cell>
        </row>
        <row r="34">
          <cell r="D34">
            <v>0.41980000000000001</v>
          </cell>
          <cell r="E34">
            <v>0</v>
          </cell>
          <cell r="F34">
            <v>0</v>
          </cell>
          <cell r="Q34">
            <v>0</v>
          </cell>
          <cell r="AF34">
            <v>0.41980000000000001</v>
          </cell>
          <cell r="AS34">
            <v>0</v>
          </cell>
          <cell r="AT34">
            <v>0.41980000000000001</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0.91180000000000005</v>
          </cell>
          <cell r="E37">
            <v>0</v>
          </cell>
          <cell r="F37">
            <v>0</v>
          </cell>
          <cell r="Q37">
            <v>0</v>
          </cell>
          <cell r="AI37">
            <v>0.91180000000000005</v>
          </cell>
          <cell r="AS37">
            <v>0</v>
          </cell>
          <cell r="AT37">
            <v>0.91180000000000005</v>
          </cell>
        </row>
        <row r="38">
          <cell r="D38">
            <v>10.053900000000001</v>
          </cell>
          <cell r="E38">
            <v>0</v>
          </cell>
          <cell r="F38">
            <v>0</v>
          </cell>
          <cell r="Q38">
            <v>0</v>
          </cell>
          <cell r="AJ38">
            <v>10.053900000000001</v>
          </cell>
          <cell r="AS38">
            <v>0</v>
          </cell>
          <cell r="AT38">
            <v>10.053900000000001</v>
          </cell>
        </row>
        <row r="39">
          <cell r="D39">
            <v>0</v>
          </cell>
          <cell r="E39">
            <v>0</v>
          </cell>
          <cell r="F39">
            <v>0</v>
          </cell>
          <cell r="Q39">
            <v>0</v>
          </cell>
          <cell r="AK39">
            <v>0</v>
          </cell>
          <cell r="AS39">
            <v>0</v>
          </cell>
          <cell r="AT39">
            <v>1.5099999999999998</v>
          </cell>
        </row>
        <row r="40">
          <cell r="D40">
            <v>1.0302</v>
          </cell>
          <cell r="E40">
            <v>0</v>
          </cell>
          <cell r="F40">
            <v>0</v>
          </cell>
          <cell r="Q40">
            <v>0</v>
          </cell>
          <cell r="AL40">
            <v>1.0302</v>
          </cell>
          <cell r="AS40">
            <v>0</v>
          </cell>
          <cell r="AT40">
            <v>1.0302</v>
          </cell>
        </row>
        <row r="41">
          <cell r="D41">
            <v>0</v>
          </cell>
          <cell r="E41">
            <v>0</v>
          </cell>
          <cell r="F41">
            <v>0</v>
          </cell>
          <cell r="Q41">
            <v>0</v>
          </cell>
          <cell r="AM41">
            <v>0</v>
          </cell>
          <cell r="AS41">
            <v>0</v>
          </cell>
          <cell r="AT41">
            <v>0</v>
          </cell>
        </row>
        <row r="42">
          <cell r="D42">
            <v>4.056</v>
          </cell>
          <cell r="E42">
            <v>0</v>
          </cell>
          <cell r="F42">
            <v>0</v>
          </cell>
          <cell r="Q42">
            <v>0</v>
          </cell>
          <cell r="AN42">
            <v>4.056</v>
          </cell>
          <cell r="AS42">
            <v>0</v>
          </cell>
          <cell r="AT42">
            <v>4.056</v>
          </cell>
        </row>
        <row r="43">
          <cell r="D43">
            <v>46.5779</v>
          </cell>
          <cell r="E43">
            <v>0</v>
          </cell>
          <cell r="F43">
            <v>0</v>
          </cell>
          <cell r="Q43">
            <v>0</v>
          </cell>
          <cell r="AO43">
            <v>46.5779</v>
          </cell>
          <cell r="AS43">
            <v>0</v>
          </cell>
          <cell r="AT43">
            <v>46.5779</v>
          </cell>
        </row>
        <row r="44">
          <cell r="D44">
            <v>100.53270000000001</v>
          </cell>
          <cell r="E44">
            <v>9.16</v>
          </cell>
          <cell r="F44">
            <v>0</v>
          </cell>
          <cell r="N44">
            <v>9.16</v>
          </cell>
          <cell r="Q44">
            <v>0</v>
          </cell>
          <cell r="AP44">
            <v>91.372700000000009</v>
          </cell>
          <cell r="AS44">
            <v>9.16</v>
          </cell>
          <cell r="AT44">
            <v>91.372700000000009</v>
          </cell>
        </row>
        <row r="45">
          <cell r="D45">
            <v>0</v>
          </cell>
          <cell r="E45">
            <v>0</v>
          </cell>
          <cell r="F45">
            <v>0</v>
          </cell>
          <cell r="Q45">
            <v>0</v>
          </cell>
          <cell r="AQ45">
            <v>0</v>
          </cell>
          <cell r="AS45">
            <v>0</v>
          </cell>
          <cell r="AT45">
            <v>0</v>
          </cell>
        </row>
        <row r="46">
          <cell r="D46">
            <v>20.149999999999999</v>
          </cell>
          <cell r="E46">
            <v>0</v>
          </cell>
          <cell r="F46">
            <v>0</v>
          </cell>
          <cell r="Q46">
            <v>0.19</v>
          </cell>
          <cell r="AK46">
            <v>0.19</v>
          </cell>
          <cell r="AR46">
            <v>19.959999999999997</v>
          </cell>
          <cell r="AS46">
            <v>0.19</v>
          </cell>
          <cell r="AT46">
            <v>19.959999999999997</v>
          </cell>
        </row>
        <row r="47">
          <cell r="E47">
            <v>9.3800000000000008</v>
          </cell>
          <cell r="F47">
            <v>0</v>
          </cell>
          <cell r="G47">
            <v>0</v>
          </cell>
          <cell r="H47">
            <v>0</v>
          </cell>
          <cell r="I47">
            <v>0</v>
          </cell>
          <cell r="J47">
            <v>0</v>
          </cell>
          <cell r="K47">
            <v>0</v>
          </cell>
          <cell r="L47">
            <v>0</v>
          </cell>
          <cell r="M47">
            <v>0</v>
          </cell>
          <cell r="N47">
            <v>9.3800000000000008</v>
          </cell>
          <cell r="O47">
            <v>0</v>
          </cell>
          <cell r="P47">
            <v>0</v>
          </cell>
          <cell r="Q47">
            <v>7.57</v>
          </cell>
          <cell r="R47">
            <v>0</v>
          </cell>
          <cell r="S47">
            <v>0</v>
          </cell>
          <cell r="T47">
            <v>0</v>
          </cell>
          <cell r="U47">
            <v>0</v>
          </cell>
          <cell r="V47">
            <v>0</v>
          </cell>
          <cell r="W47">
            <v>2.1</v>
          </cell>
          <cell r="X47">
            <v>1.5</v>
          </cell>
          <cell r="Y47">
            <v>0</v>
          </cell>
          <cell r="Z47">
            <v>1.3</v>
          </cell>
          <cell r="AA47">
            <v>0</v>
          </cell>
          <cell r="AB47">
            <v>0</v>
          </cell>
          <cell r="AC47">
            <v>0</v>
          </cell>
          <cell r="AD47">
            <v>1.1600000000000001</v>
          </cell>
          <cell r="AE47">
            <v>0</v>
          </cell>
          <cell r="AF47">
            <v>0</v>
          </cell>
          <cell r="AG47">
            <v>0</v>
          </cell>
          <cell r="AH47">
            <v>0</v>
          </cell>
          <cell r="AI47">
            <v>0</v>
          </cell>
          <cell r="AJ47">
            <v>0</v>
          </cell>
          <cell r="AK47">
            <v>1.5099999999999998</v>
          </cell>
          <cell r="AL47">
            <v>0</v>
          </cell>
          <cell r="AM47">
            <v>0</v>
          </cell>
          <cell r="AN47">
            <v>0</v>
          </cell>
          <cell r="AO47">
            <v>0</v>
          </cell>
          <cell r="AP47">
            <v>0</v>
          </cell>
          <cell r="AQ47">
            <v>0</v>
          </cell>
          <cell r="AR47">
            <v>0</v>
          </cell>
        </row>
        <row r="48">
          <cell r="E48">
            <v>541.08320000000003</v>
          </cell>
          <cell r="F48">
            <v>437.887</v>
          </cell>
          <cell r="G48">
            <v>411.40689999999995</v>
          </cell>
          <cell r="H48">
            <v>26.4801</v>
          </cell>
          <cell r="I48">
            <v>15.3201</v>
          </cell>
          <cell r="J48">
            <v>68.566100000000006</v>
          </cell>
          <cell r="K48">
            <v>0</v>
          </cell>
          <cell r="L48">
            <v>0</v>
          </cell>
          <cell r="M48">
            <v>0</v>
          </cell>
          <cell r="N48">
            <v>16.310000000000002</v>
          </cell>
          <cell r="O48">
            <v>0</v>
          </cell>
          <cell r="P48">
            <v>3</v>
          </cell>
          <cell r="Q48">
            <v>300.608</v>
          </cell>
          <cell r="R48">
            <v>0</v>
          </cell>
          <cell r="S48">
            <v>0</v>
          </cell>
          <cell r="T48">
            <v>0</v>
          </cell>
          <cell r="U48">
            <v>0</v>
          </cell>
          <cell r="V48">
            <v>0</v>
          </cell>
          <cell r="W48">
            <v>2.1</v>
          </cell>
          <cell r="X48">
            <v>1.8208</v>
          </cell>
          <cell r="Y48">
            <v>0</v>
          </cell>
          <cell r="Z48">
            <v>106.09299999999999</v>
          </cell>
          <cell r="AA48">
            <v>0.1394</v>
          </cell>
          <cell r="AB48">
            <v>0</v>
          </cell>
          <cell r="AC48">
            <v>0</v>
          </cell>
          <cell r="AD48">
            <v>34.522499999999994</v>
          </cell>
          <cell r="AE48">
            <v>0</v>
          </cell>
          <cell r="AF48">
            <v>0.41980000000000001</v>
          </cell>
          <cell r="AG48">
            <v>0</v>
          </cell>
          <cell r="AH48">
            <v>0</v>
          </cell>
          <cell r="AI48">
            <v>0.91180000000000005</v>
          </cell>
          <cell r="AJ48">
            <v>10.053900000000001</v>
          </cell>
          <cell r="AK48">
            <v>1.5099999999999998</v>
          </cell>
          <cell r="AL48">
            <v>1.0302</v>
          </cell>
          <cell r="AM48">
            <v>0</v>
          </cell>
          <cell r="AN48">
            <v>4.056</v>
          </cell>
          <cell r="AO48">
            <v>46.5779</v>
          </cell>
          <cell r="AP48">
            <v>91.372700000000009</v>
          </cell>
          <cell r="AQ48">
            <v>0</v>
          </cell>
          <cell r="AR48">
            <v>19.959999999999997</v>
          </cell>
        </row>
      </sheetData>
      <sheetData sheetId="21">
        <row r="7">
          <cell r="D7">
            <v>341.15339999999998</v>
          </cell>
          <cell r="E7">
            <v>337.76339999999999</v>
          </cell>
          <cell r="F7">
            <v>0</v>
          </cell>
          <cell r="G7">
            <v>0</v>
          </cell>
          <cell r="H7">
            <v>0</v>
          </cell>
          <cell r="I7">
            <v>0</v>
          </cell>
          <cell r="J7">
            <v>0</v>
          </cell>
          <cell r="K7">
            <v>0</v>
          </cell>
          <cell r="L7">
            <v>0</v>
          </cell>
          <cell r="M7">
            <v>0</v>
          </cell>
          <cell r="N7">
            <v>0</v>
          </cell>
          <cell r="O7">
            <v>0</v>
          </cell>
          <cell r="P7">
            <v>0</v>
          </cell>
          <cell r="Q7">
            <v>3.3899999999999997</v>
          </cell>
          <cell r="R7">
            <v>0</v>
          </cell>
          <cell r="S7">
            <v>0</v>
          </cell>
          <cell r="T7">
            <v>0</v>
          </cell>
          <cell r="U7">
            <v>0</v>
          </cell>
          <cell r="V7">
            <v>0</v>
          </cell>
          <cell r="W7">
            <v>1.53</v>
          </cell>
          <cell r="X7">
            <v>0</v>
          </cell>
          <cell r="Y7">
            <v>0</v>
          </cell>
          <cell r="Z7">
            <v>1.24</v>
          </cell>
          <cell r="AA7">
            <v>0</v>
          </cell>
          <cell r="AB7">
            <v>0</v>
          </cell>
          <cell r="AC7">
            <v>0.02</v>
          </cell>
          <cell r="AD7">
            <v>0.6</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3.3899999999999997</v>
          </cell>
          <cell r="AT7">
            <v>337.76339999999999</v>
          </cell>
        </row>
        <row r="8">
          <cell r="D8">
            <v>174.87960000000001</v>
          </cell>
          <cell r="E8">
            <v>0</v>
          </cell>
          <cell r="F8">
            <v>171.53960000000001</v>
          </cell>
          <cell r="G8">
            <v>0</v>
          </cell>
          <cell r="H8">
            <v>0</v>
          </cell>
          <cell r="I8">
            <v>0</v>
          </cell>
          <cell r="J8">
            <v>0</v>
          </cell>
          <cell r="K8">
            <v>0</v>
          </cell>
          <cell r="L8">
            <v>0</v>
          </cell>
          <cell r="M8">
            <v>0</v>
          </cell>
          <cell r="N8">
            <v>0</v>
          </cell>
          <cell r="O8">
            <v>0</v>
          </cell>
          <cell r="P8">
            <v>0</v>
          </cell>
          <cell r="Q8">
            <v>3.34</v>
          </cell>
          <cell r="R8">
            <v>0</v>
          </cell>
          <cell r="S8">
            <v>0</v>
          </cell>
          <cell r="T8">
            <v>0</v>
          </cell>
          <cell r="U8">
            <v>0</v>
          </cell>
          <cell r="V8">
            <v>0</v>
          </cell>
          <cell r="W8">
            <v>1.53</v>
          </cell>
          <cell r="X8">
            <v>0</v>
          </cell>
          <cell r="Y8">
            <v>0</v>
          </cell>
          <cell r="Z8">
            <v>1.19</v>
          </cell>
          <cell r="AA8">
            <v>0</v>
          </cell>
          <cell r="AB8">
            <v>0</v>
          </cell>
          <cell r="AC8">
            <v>0.02</v>
          </cell>
          <cell r="AD8">
            <v>0.6</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3.34</v>
          </cell>
          <cell r="AT8">
            <v>171.53960000000001</v>
          </cell>
        </row>
        <row r="9">
          <cell r="D9">
            <v>172.8219</v>
          </cell>
          <cell r="E9">
            <v>0</v>
          </cell>
          <cell r="F9">
            <v>0</v>
          </cell>
          <cell r="G9">
            <v>169.4819</v>
          </cell>
          <cell r="Q9">
            <v>3.34</v>
          </cell>
          <cell r="W9">
            <v>1.53</v>
          </cell>
          <cell r="Z9">
            <v>1.19</v>
          </cell>
          <cell r="AC9">
            <v>0.02</v>
          </cell>
          <cell r="AD9">
            <v>0.6</v>
          </cell>
          <cell r="AS9">
            <v>3.34</v>
          </cell>
          <cell r="AT9">
            <v>169.4819</v>
          </cell>
        </row>
        <row r="10">
          <cell r="D10">
            <v>2.0577000000000001</v>
          </cell>
          <cell r="E10">
            <v>0</v>
          </cell>
          <cell r="F10">
            <v>0</v>
          </cell>
          <cell r="H10">
            <v>2.0577000000000001</v>
          </cell>
          <cell r="Q10">
            <v>0</v>
          </cell>
          <cell r="AS10">
            <v>0</v>
          </cell>
          <cell r="AT10">
            <v>2.0577000000000001</v>
          </cell>
        </row>
        <row r="11">
          <cell r="D11">
            <v>39.811999999999998</v>
          </cell>
          <cell r="E11">
            <v>0</v>
          </cell>
          <cell r="F11">
            <v>0</v>
          </cell>
          <cell r="I11">
            <v>39.811999999999998</v>
          </cell>
          <cell r="Q11">
            <v>0</v>
          </cell>
          <cell r="AS11">
            <v>0</v>
          </cell>
          <cell r="AT11">
            <v>39.811999999999998</v>
          </cell>
        </row>
        <row r="12">
          <cell r="D12">
            <v>96.866600000000005</v>
          </cell>
          <cell r="E12">
            <v>0</v>
          </cell>
          <cell r="F12">
            <v>0</v>
          </cell>
          <cell r="J12">
            <v>96.816600000000008</v>
          </cell>
          <cell r="Q12">
            <v>0.05</v>
          </cell>
          <cell r="Z12">
            <v>0.05</v>
          </cell>
          <cell r="AS12">
            <v>0.05</v>
          </cell>
          <cell r="AT12">
            <v>96.816600000000008</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0</v>
          </cell>
          <cell r="E15">
            <v>0</v>
          </cell>
          <cell r="F15">
            <v>0</v>
          </cell>
          <cell r="M15">
            <v>0</v>
          </cell>
          <cell r="Q15">
            <v>0</v>
          </cell>
          <cell r="AS15">
            <v>0</v>
          </cell>
          <cell r="AT15">
            <v>0</v>
          </cell>
        </row>
        <row r="16">
          <cell r="D16">
            <v>29.095199999999998</v>
          </cell>
          <cell r="E16">
            <v>0</v>
          </cell>
          <cell r="F16">
            <v>0</v>
          </cell>
          <cell r="N16">
            <v>29.095199999999998</v>
          </cell>
          <cell r="Q16">
            <v>0</v>
          </cell>
          <cell r="AS16">
            <v>0</v>
          </cell>
          <cell r="AT16">
            <v>29.095199999999998</v>
          </cell>
        </row>
        <row r="17">
          <cell r="D17">
            <v>0</v>
          </cell>
          <cell r="E17">
            <v>0</v>
          </cell>
          <cell r="F17">
            <v>0</v>
          </cell>
          <cell r="O17">
            <v>0</v>
          </cell>
          <cell r="Q17">
            <v>0</v>
          </cell>
          <cell r="AS17">
            <v>0</v>
          </cell>
          <cell r="AT17">
            <v>0</v>
          </cell>
        </row>
        <row r="18">
          <cell r="D18">
            <v>0.5</v>
          </cell>
          <cell r="E18">
            <v>0</v>
          </cell>
          <cell r="F18">
            <v>0</v>
          </cell>
          <cell r="P18">
            <v>0.5</v>
          </cell>
          <cell r="Q18">
            <v>0</v>
          </cell>
          <cell r="AS18">
            <v>0</v>
          </cell>
          <cell r="AT18">
            <v>0.5</v>
          </cell>
        </row>
        <row r="19">
          <cell r="D19">
            <v>214.78620000000001</v>
          </cell>
          <cell r="E19">
            <v>0</v>
          </cell>
          <cell r="F19">
            <v>0</v>
          </cell>
          <cell r="G19">
            <v>0</v>
          </cell>
          <cell r="H19">
            <v>0</v>
          </cell>
          <cell r="I19">
            <v>0</v>
          </cell>
          <cell r="J19">
            <v>0</v>
          </cell>
          <cell r="K19">
            <v>0</v>
          </cell>
          <cell r="L19">
            <v>0</v>
          </cell>
          <cell r="M19">
            <v>0</v>
          </cell>
          <cell r="N19">
            <v>0</v>
          </cell>
          <cell r="O19">
            <v>0</v>
          </cell>
          <cell r="P19">
            <v>0</v>
          </cell>
          <cell r="Q19">
            <v>214.37620000000001</v>
          </cell>
          <cell r="R19">
            <v>0</v>
          </cell>
          <cell r="S19">
            <v>0</v>
          </cell>
          <cell r="T19">
            <v>0</v>
          </cell>
          <cell r="U19">
            <v>0</v>
          </cell>
          <cell r="V19">
            <v>0</v>
          </cell>
          <cell r="W19">
            <v>0</v>
          </cell>
          <cell r="X19">
            <v>0</v>
          </cell>
          <cell r="Y19">
            <v>0</v>
          </cell>
          <cell r="Z19">
            <v>0.41000000000000003</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0.41000000000000003</v>
          </cell>
          <cell r="AT19">
            <v>221.17620000000002</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3.05</v>
          </cell>
          <cell r="E24">
            <v>0</v>
          </cell>
          <cell r="F24">
            <v>0</v>
          </cell>
          <cell r="Q24">
            <v>0</v>
          </cell>
          <cell r="V24">
            <v>3.05</v>
          </cell>
          <cell r="AS24">
            <v>0</v>
          </cell>
          <cell r="AT24">
            <v>3.05</v>
          </cell>
        </row>
        <row r="25">
          <cell r="D25">
            <v>1.2622</v>
          </cell>
          <cell r="E25">
            <v>0</v>
          </cell>
          <cell r="F25">
            <v>0</v>
          </cell>
          <cell r="Q25">
            <v>0</v>
          </cell>
          <cell r="W25">
            <v>1.2622</v>
          </cell>
          <cell r="AS25">
            <v>0</v>
          </cell>
          <cell r="AT25">
            <v>5.6521999999999997</v>
          </cell>
        </row>
        <row r="26">
          <cell r="D26">
            <v>0.64239999999999997</v>
          </cell>
          <cell r="E26">
            <v>0</v>
          </cell>
          <cell r="F26">
            <v>0</v>
          </cell>
          <cell r="Q26">
            <v>0</v>
          </cell>
          <cell r="X26">
            <v>0.64239999999999997</v>
          </cell>
          <cell r="AS26">
            <v>0</v>
          </cell>
          <cell r="AT26">
            <v>0.64239999999999997</v>
          </cell>
        </row>
        <row r="27">
          <cell r="D27">
            <v>0</v>
          </cell>
          <cell r="E27">
            <v>0</v>
          </cell>
          <cell r="F27">
            <v>0</v>
          </cell>
          <cell r="Q27">
            <v>0</v>
          </cell>
          <cell r="Y27">
            <v>0</v>
          </cell>
          <cell r="AS27">
            <v>0</v>
          </cell>
          <cell r="AT27">
            <v>0</v>
          </cell>
        </row>
        <row r="28">
          <cell r="D28">
            <v>73.388999999999982</v>
          </cell>
          <cell r="E28">
            <v>0</v>
          </cell>
          <cell r="F28">
            <v>0</v>
          </cell>
          <cell r="Q28">
            <v>0</v>
          </cell>
          <cell r="Z28">
            <v>73.388999999999982</v>
          </cell>
          <cell r="AS28">
            <v>0</v>
          </cell>
          <cell r="AT28">
            <v>75.038999999999987</v>
          </cell>
        </row>
        <row r="29">
          <cell r="D29">
            <v>0.54390000000000005</v>
          </cell>
          <cell r="E29">
            <v>0</v>
          </cell>
          <cell r="F29">
            <v>0</v>
          </cell>
          <cell r="Q29">
            <v>0</v>
          </cell>
          <cell r="AA29">
            <v>0.54390000000000005</v>
          </cell>
          <cell r="AS29">
            <v>0</v>
          </cell>
          <cell r="AT29">
            <v>0.54390000000000005</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0.02</v>
          </cell>
        </row>
        <row r="32">
          <cell r="D32">
            <v>39.577800000000003</v>
          </cell>
          <cell r="E32">
            <v>0</v>
          </cell>
          <cell r="F32">
            <v>0</v>
          </cell>
          <cell r="Q32">
            <v>0.41000000000000003</v>
          </cell>
          <cell r="Z32">
            <v>0.41000000000000003</v>
          </cell>
          <cell r="AD32">
            <v>39.167800000000007</v>
          </cell>
          <cell r="AS32">
            <v>0.41000000000000003</v>
          </cell>
          <cell r="AT32">
            <v>39.907800000000009</v>
          </cell>
        </row>
        <row r="33">
          <cell r="D33">
            <v>0</v>
          </cell>
          <cell r="E33">
            <v>0</v>
          </cell>
          <cell r="F33">
            <v>0</v>
          </cell>
          <cell r="Q33">
            <v>0</v>
          </cell>
          <cell r="AE33">
            <v>0</v>
          </cell>
          <cell r="AS33">
            <v>0</v>
          </cell>
          <cell r="AT33">
            <v>0</v>
          </cell>
        </row>
        <row r="34">
          <cell r="D34">
            <v>0.60319999999999996</v>
          </cell>
          <cell r="E34">
            <v>0</v>
          </cell>
          <cell r="F34">
            <v>0</v>
          </cell>
          <cell r="Q34">
            <v>0</v>
          </cell>
          <cell r="AF34">
            <v>0.60319999999999996</v>
          </cell>
          <cell r="AS34">
            <v>0</v>
          </cell>
          <cell r="AT34">
            <v>0.60319999999999996</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0.80679999999999996</v>
          </cell>
          <cell r="E37">
            <v>0</v>
          </cell>
          <cell r="F37">
            <v>0</v>
          </cell>
          <cell r="Q37">
            <v>0</v>
          </cell>
          <cell r="AI37">
            <v>0.80679999999999996</v>
          </cell>
          <cell r="AS37">
            <v>0</v>
          </cell>
          <cell r="AT37">
            <v>0.80679999999999996</v>
          </cell>
        </row>
        <row r="38">
          <cell r="D38">
            <v>15.3872</v>
          </cell>
          <cell r="E38">
            <v>0</v>
          </cell>
          <cell r="F38">
            <v>0</v>
          </cell>
          <cell r="Q38">
            <v>0</v>
          </cell>
          <cell r="AJ38">
            <v>15.3872</v>
          </cell>
          <cell r="AS38">
            <v>0</v>
          </cell>
          <cell r="AT38">
            <v>15.3872</v>
          </cell>
        </row>
        <row r="39">
          <cell r="D39">
            <v>0</v>
          </cell>
          <cell r="E39">
            <v>0</v>
          </cell>
          <cell r="F39">
            <v>0</v>
          </cell>
          <cell r="Q39">
            <v>0</v>
          </cell>
          <cell r="AK39">
            <v>0</v>
          </cell>
          <cell r="AS39">
            <v>0</v>
          </cell>
          <cell r="AT39">
            <v>0</v>
          </cell>
        </row>
        <row r="40">
          <cell r="D40">
            <v>1.3071999999999999</v>
          </cell>
          <cell r="E40">
            <v>0</v>
          </cell>
          <cell r="F40">
            <v>0</v>
          </cell>
          <cell r="Q40">
            <v>0</v>
          </cell>
          <cell r="AL40">
            <v>1.3071999999999999</v>
          </cell>
          <cell r="AS40">
            <v>0</v>
          </cell>
          <cell r="AT40">
            <v>1.3071999999999999</v>
          </cell>
        </row>
        <row r="41">
          <cell r="D41">
            <v>0</v>
          </cell>
          <cell r="E41">
            <v>0</v>
          </cell>
          <cell r="F41">
            <v>0</v>
          </cell>
          <cell r="Q41">
            <v>0</v>
          </cell>
          <cell r="AM41">
            <v>0</v>
          </cell>
          <cell r="AS41">
            <v>0</v>
          </cell>
          <cell r="AT41">
            <v>0</v>
          </cell>
        </row>
        <row r="42">
          <cell r="D42">
            <v>1.0022</v>
          </cell>
          <cell r="E42">
            <v>0</v>
          </cell>
          <cell r="F42">
            <v>0</v>
          </cell>
          <cell r="Q42">
            <v>0</v>
          </cell>
          <cell r="AN42">
            <v>1.0022</v>
          </cell>
          <cell r="AS42">
            <v>0</v>
          </cell>
          <cell r="AT42">
            <v>1.0022</v>
          </cell>
        </row>
        <row r="43">
          <cell r="D43">
            <v>38.842300000000002</v>
          </cell>
          <cell r="E43">
            <v>0</v>
          </cell>
          <cell r="F43">
            <v>0</v>
          </cell>
          <cell r="Q43">
            <v>0</v>
          </cell>
          <cell r="AO43">
            <v>38.842300000000002</v>
          </cell>
          <cell r="AS43">
            <v>0</v>
          </cell>
          <cell r="AT43">
            <v>38.842300000000002</v>
          </cell>
        </row>
        <row r="44">
          <cell r="D44">
            <v>38.372</v>
          </cell>
          <cell r="E44">
            <v>0</v>
          </cell>
          <cell r="F44">
            <v>0</v>
          </cell>
          <cell r="Q44">
            <v>0</v>
          </cell>
          <cell r="AP44">
            <v>38.372</v>
          </cell>
          <cell r="AS44">
            <v>0</v>
          </cell>
          <cell r="AT44">
            <v>38.372</v>
          </cell>
        </row>
        <row r="45">
          <cell r="D45">
            <v>0</v>
          </cell>
          <cell r="E45">
            <v>0</v>
          </cell>
          <cell r="F45">
            <v>0</v>
          </cell>
          <cell r="Q45">
            <v>0</v>
          </cell>
          <cell r="AQ45">
            <v>0</v>
          </cell>
          <cell r="AS45">
            <v>0</v>
          </cell>
          <cell r="AT45">
            <v>0</v>
          </cell>
        </row>
        <row r="46">
          <cell r="D46">
            <v>18.29</v>
          </cell>
          <cell r="E46">
            <v>0</v>
          </cell>
          <cell r="F46">
            <v>0</v>
          </cell>
          <cell r="Q46">
            <v>3</v>
          </cell>
          <cell r="W46">
            <v>2.86</v>
          </cell>
          <cell r="AD46">
            <v>0.13999999999999999</v>
          </cell>
          <cell r="AR46">
            <v>15.29</v>
          </cell>
          <cell r="AS46">
            <v>3</v>
          </cell>
          <cell r="AT46">
            <v>15.29</v>
          </cell>
        </row>
        <row r="47">
          <cell r="E47">
            <v>0</v>
          </cell>
          <cell r="F47">
            <v>0</v>
          </cell>
          <cell r="G47">
            <v>0</v>
          </cell>
          <cell r="H47">
            <v>0</v>
          </cell>
          <cell r="I47">
            <v>0</v>
          </cell>
          <cell r="J47">
            <v>0</v>
          </cell>
          <cell r="K47">
            <v>0</v>
          </cell>
          <cell r="L47">
            <v>0</v>
          </cell>
          <cell r="M47">
            <v>0</v>
          </cell>
          <cell r="N47">
            <v>0</v>
          </cell>
          <cell r="O47">
            <v>0</v>
          </cell>
          <cell r="P47">
            <v>0</v>
          </cell>
          <cell r="Q47">
            <v>6.8</v>
          </cell>
          <cell r="R47">
            <v>0</v>
          </cell>
          <cell r="S47">
            <v>0</v>
          </cell>
          <cell r="T47">
            <v>0</v>
          </cell>
          <cell r="U47">
            <v>0</v>
          </cell>
          <cell r="V47">
            <v>0</v>
          </cell>
          <cell r="W47">
            <v>4.3899999999999997</v>
          </cell>
          <cell r="X47">
            <v>0</v>
          </cell>
          <cell r="Y47">
            <v>0</v>
          </cell>
          <cell r="Z47">
            <v>1.6500000000000001</v>
          </cell>
          <cell r="AA47">
            <v>0</v>
          </cell>
          <cell r="AB47">
            <v>0</v>
          </cell>
          <cell r="AC47">
            <v>0.02</v>
          </cell>
          <cell r="AD47">
            <v>0.74</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E48">
            <v>337.76339999999999</v>
          </cell>
          <cell r="F48">
            <v>171.53960000000001</v>
          </cell>
          <cell r="G48">
            <v>169.4819</v>
          </cell>
          <cell r="H48">
            <v>2.0577000000000001</v>
          </cell>
          <cell r="I48">
            <v>39.811999999999998</v>
          </cell>
          <cell r="J48">
            <v>96.816600000000008</v>
          </cell>
          <cell r="K48">
            <v>0</v>
          </cell>
          <cell r="L48">
            <v>0</v>
          </cell>
          <cell r="M48">
            <v>0</v>
          </cell>
          <cell r="N48">
            <v>29.095199999999998</v>
          </cell>
          <cell r="O48">
            <v>0</v>
          </cell>
          <cell r="P48">
            <v>0.5</v>
          </cell>
          <cell r="Q48">
            <v>221.17620000000002</v>
          </cell>
          <cell r="R48">
            <v>0</v>
          </cell>
          <cell r="S48">
            <v>0</v>
          </cell>
          <cell r="T48">
            <v>0</v>
          </cell>
          <cell r="U48">
            <v>0</v>
          </cell>
          <cell r="V48">
            <v>3.05</v>
          </cell>
          <cell r="W48">
            <v>5.6521999999999997</v>
          </cell>
          <cell r="X48">
            <v>0.64239999999999997</v>
          </cell>
          <cell r="Y48">
            <v>0</v>
          </cell>
          <cell r="Z48">
            <v>75.038999999999987</v>
          </cell>
          <cell r="AA48">
            <v>0.54390000000000005</v>
          </cell>
          <cell r="AB48">
            <v>0</v>
          </cell>
          <cell r="AC48">
            <v>0.02</v>
          </cell>
          <cell r="AD48">
            <v>39.907800000000009</v>
          </cell>
          <cell r="AE48">
            <v>0</v>
          </cell>
          <cell r="AF48">
            <v>0.60319999999999996</v>
          </cell>
          <cell r="AG48">
            <v>0</v>
          </cell>
          <cell r="AH48">
            <v>0</v>
          </cell>
          <cell r="AI48">
            <v>0.80679999999999996</v>
          </cell>
          <cell r="AJ48">
            <v>15.3872</v>
          </cell>
          <cell r="AK48">
            <v>0</v>
          </cell>
          <cell r="AL48">
            <v>1.3071999999999999</v>
          </cell>
          <cell r="AM48">
            <v>0</v>
          </cell>
          <cell r="AN48">
            <v>1.0022</v>
          </cell>
          <cell r="AO48">
            <v>38.842300000000002</v>
          </cell>
          <cell r="AP48">
            <v>38.372</v>
          </cell>
          <cell r="AQ48">
            <v>0</v>
          </cell>
          <cell r="AR48">
            <v>15.29</v>
          </cell>
        </row>
      </sheetData>
      <sheetData sheetId="22">
        <row r="7">
          <cell r="D7">
            <v>404.46482099999997</v>
          </cell>
          <cell r="E7">
            <v>398.51482099999998</v>
          </cell>
          <cell r="F7">
            <v>0</v>
          </cell>
          <cell r="G7">
            <v>0</v>
          </cell>
          <cell r="H7">
            <v>0</v>
          </cell>
          <cell r="I7">
            <v>0</v>
          </cell>
          <cell r="J7">
            <v>0</v>
          </cell>
          <cell r="K7">
            <v>0</v>
          </cell>
          <cell r="L7">
            <v>0</v>
          </cell>
          <cell r="M7">
            <v>0</v>
          </cell>
          <cell r="N7">
            <v>0</v>
          </cell>
          <cell r="O7">
            <v>0</v>
          </cell>
          <cell r="P7">
            <v>5.35</v>
          </cell>
          <cell r="Q7">
            <v>0.60000000000000009</v>
          </cell>
          <cell r="R7">
            <v>0</v>
          </cell>
          <cell r="S7">
            <v>0</v>
          </cell>
          <cell r="T7">
            <v>0</v>
          </cell>
          <cell r="U7">
            <v>0</v>
          </cell>
          <cell r="V7">
            <v>0</v>
          </cell>
          <cell r="W7">
            <v>0</v>
          </cell>
          <cell r="X7">
            <v>0</v>
          </cell>
          <cell r="Y7">
            <v>0</v>
          </cell>
          <cell r="Z7">
            <v>0.3</v>
          </cell>
          <cell r="AA7">
            <v>0</v>
          </cell>
          <cell r="AB7">
            <v>0</v>
          </cell>
          <cell r="AC7">
            <v>0</v>
          </cell>
          <cell r="AD7">
            <v>0.30000000000000004</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5.9499999999999993</v>
          </cell>
          <cell r="AT7">
            <v>432.26482099999998</v>
          </cell>
        </row>
        <row r="8">
          <cell r="D8">
            <v>300.04832599999997</v>
          </cell>
          <cell r="E8">
            <v>5.35</v>
          </cell>
          <cell r="F8">
            <v>294.09832599999999</v>
          </cell>
          <cell r="G8">
            <v>0</v>
          </cell>
          <cell r="H8">
            <v>0</v>
          </cell>
          <cell r="I8">
            <v>0</v>
          </cell>
          <cell r="J8">
            <v>0</v>
          </cell>
          <cell r="K8">
            <v>0</v>
          </cell>
          <cell r="L8">
            <v>0</v>
          </cell>
          <cell r="M8">
            <v>0</v>
          </cell>
          <cell r="N8">
            <v>0</v>
          </cell>
          <cell r="O8">
            <v>0</v>
          </cell>
          <cell r="P8">
            <v>5.35</v>
          </cell>
          <cell r="Q8">
            <v>0.60000000000000009</v>
          </cell>
          <cell r="R8">
            <v>0</v>
          </cell>
          <cell r="S8">
            <v>0</v>
          </cell>
          <cell r="T8">
            <v>0</v>
          </cell>
          <cell r="U8">
            <v>0</v>
          </cell>
          <cell r="V8">
            <v>0</v>
          </cell>
          <cell r="W8">
            <v>0</v>
          </cell>
          <cell r="X8">
            <v>0</v>
          </cell>
          <cell r="Y8">
            <v>0</v>
          </cell>
          <cell r="Z8">
            <v>0.3</v>
          </cell>
          <cell r="AA8">
            <v>0</v>
          </cell>
          <cell r="AB8">
            <v>0</v>
          </cell>
          <cell r="AC8">
            <v>0</v>
          </cell>
          <cell r="AD8">
            <v>0.30000000000000004</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5.9499999999999993</v>
          </cell>
          <cell r="AT8">
            <v>294.09832599999999</v>
          </cell>
        </row>
        <row r="9">
          <cell r="D9">
            <v>300.04832599999997</v>
          </cell>
          <cell r="E9">
            <v>5.35</v>
          </cell>
          <cell r="F9">
            <v>0</v>
          </cell>
          <cell r="G9">
            <v>294.09832599999999</v>
          </cell>
          <cell r="P9">
            <v>5.35</v>
          </cell>
          <cell r="Q9">
            <v>0.60000000000000009</v>
          </cell>
          <cell r="Z9">
            <v>0.3</v>
          </cell>
          <cell r="AD9">
            <v>0.30000000000000004</v>
          </cell>
          <cell r="AS9">
            <v>5.9499999999999993</v>
          </cell>
          <cell r="AT9">
            <v>294.09832599999999</v>
          </cell>
        </row>
        <row r="10">
          <cell r="D10">
            <v>0</v>
          </cell>
          <cell r="E10">
            <v>0</v>
          </cell>
          <cell r="F10">
            <v>0</v>
          </cell>
          <cell r="H10">
            <v>0</v>
          </cell>
          <cell r="Q10">
            <v>0</v>
          </cell>
          <cell r="AS10">
            <v>0</v>
          </cell>
          <cell r="AT10">
            <v>0</v>
          </cell>
        </row>
        <row r="11">
          <cell r="D11">
            <v>4.6933239999999996</v>
          </cell>
          <cell r="E11">
            <v>0</v>
          </cell>
          <cell r="F11">
            <v>0</v>
          </cell>
          <cell r="I11">
            <v>4.6933239999999996</v>
          </cell>
          <cell r="Q11">
            <v>0</v>
          </cell>
          <cell r="AS11">
            <v>0</v>
          </cell>
          <cell r="AT11">
            <v>4.6933239999999996</v>
          </cell>
        </row>
        <row r="12">
          <cell r="D12">
            <v>89.870328000000001</v>
          </cell>
          <cell r="E12">
            <v>0</v>
          </cell>
          <cell r="F12">
            <v>0</v>
          </cell>
          <cell r="J12">
            <v>89.870328000000001</v>
          </cell>
          <cell r="Q12">
            <v>0</v>
          </cell>
          <cell r="AS12">
            <v>0</v>
          </cell>
          <cell r="AT12">
            <v>89.870328000000001</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0</v>
          </cell>
          <cell r="E15">
            <v>0</v>
          </cell>
          <cell r="F15">
            <v>0</v>
          </cell>
          <cell r="M15">
            <v>0</v>
          </cell>
          <cell r="Q15">
            <v>0</v>
          </cell>
          <cell r="AS15">
            <v>0</v>
          </cell>
          <cell r="AT15">
            <v>0</v>
          </cell>
        </row>
        <row r="16">
          <cell r="D16">
            <v>3.852843</v>
          </cell>
          <cell r="E16">
            <v>0</v>
          </cell>
          <cell r="F16">
            <v>0</v>
          </cell>
          <cell r="N16">
            <v>3.852843</v>
          </cell>
          <cell r="Q16">
            <v>0</v>
          </cell>
          <cell r="AS16">
            <v>0</v>
          </cell>
          <cell r="AT16">
            <v>3.852843</v>
          </cell>
        </row>
        <row r="17">
          <cell r="D17">
            <v>0</v>
          </cell>
          <cell r="E17">
            <v>0</v>
          </cell>
          <cell r="F17">
            <v>0</v>
          </cell>
          <cell r="O17">
            <v>0</v>
          </cell>
          <cell r="Q17">
            <v>0</v>
          </cell>
          <cell r="AS17">
            <v>0</v>
          </cell>
          <cell r="AT17">
            <v>0</v>
          </cell>
        </row>
        <row r="18">
          <cell r="D18">
            <v>6</v>
          </cell>
          <cell r="E18">
            <v>0</v>
          </cell>
          <cell r="F18">
            <v>0</v>
          </cell>
          <cell r="P18">
            <v>6</v>
          </cell>
          <cell r="Q18">
            <v>0</v>
          </cell>
          <cell r="AS18">
            <v>0</v>
          </cell>
          <cell r="AT18">
            <v>39.75</v>
          </cell>
        </row>
        <row r="19">
          <cell r="D19">
            <v>227.808032</v>
          </cell>
          <cell r="E19">
            <v>0</v>
          </cell>
          <cell r="F19">
            <v>0</v>
          </cell>
          <cell r="G19">
            <v>0</v>
          </cell>
          <cell r="H19">
            <v>0</v>
          </cell>
          <cell r="I19">
            <v>0</v>
          </cell>
          <cell r="J19">
            <v>0</v>
          </cell>
          <cell r="K19">
            <v>0</v>
          </cell>
          <cell r="L19">
            <v>0</v>
          </cell>
          <cell r="M19">
            <v>0</v>
          </cell>
          <cell r="N19">
            <v>0</v>
          </cell>
          <cell r="O19">
            <v>0</v>
          </cell>
          <cell r="P19">
            <v>0</v>
          </cell>
          <cell r="Q19">
            <v>227.808032</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228.808032</v>
          </cell>
        </row>
        <row r="20">
          <cell r="D20">
            <v>0</v>
          </cell>
          <cell r="E20">
            <v>0</v>
          </cell>
          <cell r="F20">
            <v>0</v>
          </cell>
          <cell r="Q20">
            <v>0</v>
          </cell>
          <cell r="R20">
            <v>0</v>
          </cell>
          <cell r="AS20">
            <v>0</v>
          </cell>
          <cell r="AT20">
            <v>0</v>
          </cell>
        </row>
        <row r="21">
          <cell r="D21">
            <v>68.192774</v>
          </cell>
          <cell r="E21">
            <v>0</v>
          </cell>
          <cell r="F21">
            <v>0</v>
          </cell>
          <cell r="Q21">
            <v>0</v>
          </cell>
          <cell r="S21">
            <v>68.192774</v>
          </cell>
          <cell r="AS21">
            <v>0</v>
          </cell>
          <cell r="AT21">
            <v>68.192774</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0</v>
          </cell>
        </row>
        <row r="26">
          <cell r="D26">
            <v>0</v>
          </cell>
          <cell r="E26">
            <v>0</v>
          </cell>
          <cell r="F26">
            <v>0</v>
          </cell>
          <cell r="Q26">
            <v>0</v>
          </cell>
          <cell r="X26">
            <v>0</v>
          </cell>
          <cell r="AS26">
            <v>0</v>
          </cell>
          <cell r="AT26">
            <v>0</v>
          </cell>
        </row>
        <row r="27">
          <cell r="D27">
            <v>0</v>
          </cell>
          <cell r="E27">
            <v>0</v>
          </cell>
          <cell r="F27">
            <v>0</v>
          </cell>
          <cell r="Q27">
            <v>0</v>
          </cell>
          <cell r="Y27">
            <v>0</v>
          </cell>
          <cell r="AS27">
            <v>0</v>
          </cell>
          <cell r="AT27">
            <v>0</v>
          </cell>
        </row>
        <row r="28">
          <cell r="D28">
            <v>73.513677000000001</v>
          </cell>
          <cell r="E28">
            <v>0</v>
          </cell>
          <cell r="F28">
            <v>0</v>
          </cell>
          <cell r="Q28">
            <v>0</v>
          </cell>
          <cell r="Z28">
            <v>73.513677000000001</v>
          </cell>
          <cell r="AS28">
            <v>0</v>
          </cell>
          <cell r="AT28">
            <v>73.813676999999998</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v>
          </cell>
        </row>
        <row r="32">
          <cell r="D32">
            <v>33.986060000000002</v>
          </cell>
          <cell r="E32">
            <v>0</v>
          </cell>
          <cell r="F32">
            <v>0</v>
          </cell>
          <cell r="Q32">
            <v>0</v>
          </cell>
          <cell r="AD32">
            <v>33.986060000000002</v>
          </cell>
          <cell r="AS32">
            <v>0</v>
          </cell>
          <cell r="AT32">
            <v>34.686060000000005</v>
          </cell>
        </row>
        <row r="33">
          <cell r="D33">
            <v>0</v>
          </cell>
          <cell r="E33">
            <v>0</v>
          </cell>
          <cell r="F33">
            <v>0</v>
          </cell>
          <cell r="Q33">
            <v>0</v>
          </cell>
          <cell r="AE33">
            <v>0</v>
          </cell>
          <cell r="AS33">
            <v>0</v>
          </cell>
          <cell r="AT33">
            <v>0</v>
          </cell>
        </row>
        <row r="34">
          <cell r="D34">
            <v>0.57921599999999995</v>
          </cell>
          <cell r="E34">
            <v>0</v>
          </cell>
          <cell r="F34">
            <v>0</v>
          </cell>
          <cell r="Q34">
            <v>0</v>
          </cell>
          <cell r="AF34">
            <v>0.57921599999999995</v>
          </cell>
          <cell r="AS34">
            <v>0</v>
          </cell>
          <cell r="AT34">
            <v>0.57921599999999995</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0.26034400000000002</v>
          </cell>
          <cell r="E37">
            <v>0</v>
          </cell>
          <cell r="F37">
            <v>0</v>
          </cell>
          <cell r="Q37">
            <v>0</v>
          </cell>
          <cell r="AI37">
            <v>0.26034400000000002</v>
          </cell>
          <cell r="AS37">
            <v>0</v>
          </cell>
          <cell r="AT37">
            <v>0.26034400000000002</v>
          </cell>
        </row>
        <row r="38">
          <cell r="D38">
            <v>38.442050999999999</v>
          </cell>
          <cell r="E38">
            <v>0</v>
          </cell>
          <cell r="F38">
            <v>0</v>
          </cell>
          <cell r="Q38">
            <v>0</v>
          </cell>
          <cell r="AJ38">
            <v>38.442050999999999</v>
          </cell>
          <cell r="AS38">
            <v>0</v>
          </cell>
          <cell r="AT38">
            <v>38.442050999999999</v>
          </cell>
        </row>
        <row r="39">
          <cell r="D39">
            <v>0</v>
          </cell>
          <cell r="E39">
            <v>0</v>
          </cell>
          <cell r="F39">
            <v>0</v>
          </cell>
          <cell r="Q39">
            <v>0</v>
          </cell>
          <cell r="AK39">
            <v>0</v>
          </cell>
          <cell r="AS39">
            <v>0</v>
          </cell>
          <cell r="AT39">
            <v>0</v>
          </cell>
        </row>
        <row r="40">
          <cell r="D40">
            <v>0.55252400000000002</v>
          </cell>
          <cell r="E40">
            <v>0</v>
          </cell>
          <cell r="F40">
            <v>0</v>
          </cell>
          <cell r="Q40">
            <v>0</v>
          </cell>
          <cell r="AL40">
            <v>0.55252400000000002</v>
          </cell>
          <cell r="AS40">
            <v>0</v>
          </cell>
          <cell r="AT40">
            <v>0.55252400000000002</v>
          </cell>
        </row>
        <row r="41">
          <cell r="D41">
            <v>0</v>
          </cell>
          <cell r="E41">
            <v>0</v>
          </cell>
          <cell r="F41">
            <v>0</v>
          </cell>
          <cell r="Q41">
            <v>0</v>
          </cell>
          <cell r="AM41">
            <v>0</v>
          </cell>
          <cell r="AS41">
            <v>0</v>
          </cell>
          <cell r="AT41">
            <v>0</v>
          </cell>
        </row>
        <row r="42">
          <cell r="D42">
            <v>1.0463420000000001</v>
          </cell>
          <cell r="E42">
            <v>0</v>
          </cell>
          <cell r="F42">
            <v>0</v>
          </cell>
          <cell r="Q42">
            <v>0</v>
          </cell>
          <cell r="AN42">
            <v>1.0463420000000001</v>
          </cell>
          <cell r="AS42">
            <v>0</v>
          </cell>
          <cell r="AT42">
            <v>1.0463420000000001</v>
          </cell>
        </row>
        <row r="43">
          <cell r="D43">
            <v>7.7513420000000002</v>
          </cell>
          <cell r="E43">
            <v>0</v>
          </cell>
          <cell r="F43">
            <v>0</v>
          </cell>
          <cell r="Q43">
            <v>0</v>
          </cell>
          <cell r="AO43">
            <v>7.7513420000000002</v>
          </cell>
          <cell r="AS43">
            <v>0</v>
          </cell>
          <cell r="AT43">
            <v>7.7513420000000002</v>
          </cell>
        </row>
        <row r="44">
          <cell r="D44">
            <v>3.4837020000000001</v>
          </cell>
          <cell r="E44">
            <v>0</v>
          </cell>
          <cell r="F44">
            <v>0</v>
          </cell>
          <cell r="Q44">
            <v>0</v>
          </cell>
          <cell r="AP44">
            <v>3.4837020000000001</v>
          </cell>
          <cell r="AS44">
            <v>0</v>
          </cell>
          <cell r="AT44">
            <v>3.4837020000000001</v>
          </cell>
        </row>
        <row r="45">
          <cell r="D45">
            <v>0</v>
          </cell>
          <cell r="E45">
            <v>0</v>
          </cell>
          <cell r="F45">
            <v>0</v>
          </cell>
          <cell r="Q45">
            <v>0</v>
          </cell>
          <cell r="AQ45">
            <v>0</v>
          </cell>
          <cell r="AS45">
            <v>0</v>
          </cell>
          <cell r="AT45">
            <v>0</v>
          </cell>
        </row>
        <row r="46">
          <cell r="D46">
            <v>31.4</v>
          </cell>
          <cell r="E46">
            <v>28.4</v>
          </cell>
          <cell r="F46">
            <v>0</v>
          </cell>
          <cell r="P46">
            <v>28.4</v>
          </cell>
          <cell r="Q46">
            <v>0.4</v>
          </cell>
          <cell r="AD46">
            <v>0.4</v>
          </cell>
          <cell r="AR46">
            <v>2.6000000000000014</v>
          </cell>
          <cell r="AS46">
            <v>28.799999999999997</v>
          </cell>
          <cell r="AT46">
            <v>2.6000000000000014</v>
          </cell>
        </row>
        <row r="47">
          <cell r="E47">
            <v>33.75</v>
          </cell>
          <cell r="F47">
            <v>0</v>
          </cell>
          <cell r="G47">
            <v>0</v>
          </cell>
          <cell r="H47">
            <v>0</v>
          </cell>
          <cell r="I47">
            <v>0</v>
          </cell>
          <cell r="J47">
            <v>0</v>
          </cell>
          <cell r="K47">
            <v>0</v>
          </cell>
          <cell r="L47">
            <v>0</v>
          </cell>
          <cell r="M47">
            <v>0</v>
          </cell>
          <cell r="N47">
            <v>0</v>
          </cell>
          <cell r="O47">
            <v>0</v>
          </cell>
          <cell r="P47">
            <v>33.75</v>
          </cell>
          <cell r="Q47">
            <v>1</v>
          </cell>
          <cell r="R47">
            <v>0</v>
          </cell>
          <cell r="S47">
            <v>0</v>
          </cell>
          <cell r="T47">
            <v>0</v>
          </cell>
          <cell r="U47">
            <v>0</v>
          </cell>
          <cell r="V47">
            <v>0</v>
          </cell>
          <cell r="W47">
            <v>0</v>
          </cell>
          <cell r="X47">
            <v>0</v>
          </cell>
          <cell r="Y47">
            <v>0</v>
          </cell>
          <cell r="Z47">
            <v>0.3</v>
          </cell>
          <cell r="AA47">
            <v>0</v>
          </cell>
          <cell r="AB47">
            <v>0</v>
          </cell>
          <cell r="AC47">
            <v>0</v>
          </cell>
          <cell r="AD47">
            <v>0.70000000000000007</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E48">
            <v>432.26482099999998</v>
          </cell>
          <cell r="F48">
            <v>294.09832599999999</v>
          </cell>
          <cell r="G48">
            <v>294.09832599999999</v>
          </cell>
          <cell r="H48">
            <v>0</v>
          </cell>
          <cell r="I48">
            <v>4.6933239999999996</v>
          </cell>
          <cell r="J48">
            <v>89.870328000000001</v>
          </cell>
          <cell r="K48">
            <v>0</v>
          </cell>
          <cell r="L48">
            <v>0</v>
          </cell>
          <cell r="M48">
            <v>0</v>
          </cell>
          <cell r="N48">
            <v>3.852843</v>
          </cell>
          <cell r="O48">
            <v>0</v>
          </cell>
          <cell r="P48">
            <v>39.75</v>
          </cell>
          <cell r="Q48">
            <v>228.808032</v>
          </cell>
          <cell r="R48">
            <v>0</v>
          </cell>
          <cell r="S48">
            <v>68.192774</v>
          </cell>
          <cell r="T48">
            <v>0</v>
          </cell>
          <cell r="U48">
            <v>0</v>
          </cell>
          <cell r="V48">
            <v>0</v>
          </cell>
          <cell r="W48">
            <v>0</v>
          </cell>
          <cell r="X48">
            <v>0</v>
          </cell>
          <cell r="Y48">
            <v>0</v>
          </cell>
          <cell r="Z48">
            <v>73.813676999999998</v>
          </cell>
          <cell r="AA48">
            <v>0</v>
          </cell>
          <cell r="AB48">
            <v>0</v>
          </cell>
          <cell r="AC48">
            <v>0</v>
          </cell>
          <cell r="AD48">
            <v>34.686060000000005</v>
          </cell>
          <cell r="AE48">
            <v>0</v>
          </cell>
          <cell r="AF48">
            <v>0.57921599999999995</v>
          </cell>
          <cell r="AG48">
            <v>0</v>
          </cell>
          <cell r="AH48">
            <v>0</v>
          </cell>
          <cell r="AI48">
            <v>0.26034400000000002</v>
          </cell>
          <cell r="AJ48">
            <v>38.442050999999999</v>
          </cell>
          <cell r="AK48">
            <v>0</v>
          </cell>
          <cell r="AL48">
            <v>0.55252400000000002</v>
          </cell>
          <cell r="AM48">
            <v>0</v>
          </cell>
          <cell r="AN48">
            <v>1.0463420000000001</v>
          </cell>
          <cell r="AO48">
            <v>7.7513420000000002</v>
          </cell>
          <cell r="AP48">
            <v>3.4837020000000001</v>
          </cell>
          <cell r="AQ48">
            <v>0</v>
          </cell>
          <cell r="AR48">
            <v>2.6000000000000014</v>
          </cell>
        </row>
      </sheetData>
      <sheetData sheetId="23">
        <row r="7">
          <cell r="D7">
            <v>804.87430000000006</v>
          </cell>
          <cell r="E7">
            <v>776.21430000000009</v>
          </cell>
          <cell r="F7">
            <v>0</v>
          </cell>
          <cell r="G7">
            <v>0</v>
          </cell>
          <cell r="H7">
            <v>0</v>
          </cell>
          <cell r="I7">
            <v>0</v>
          </cell>
          <cell r="J7">
            <v>0</v>
          </cell>
          <cell r="K7">
            <v>0</v>
          </cell>
          <cell r="L7">
            <v>0</v>
          </cell>
          <cell r="M7">
            <v>0</v>
          </cell>
          <cell r="N7">
            <v>0</v>
          </cell>
          <cell r="O7">
            <v>0</v>
          </cell>
          <cell r="P7">
            <v>3.5</v>
          </cell>
          <cell r="Q7">
            <v>25.16</v>
          </cell>
          <cell r="R7">
            <v>0</v>
          </cell>
          <cell r="S7">
            <v>0</v>
          </cell>
          <cell r="T7">
            <v>0</v>
          </cell>
          <cell r="U7">
            <v>0</v>
          </cell>
          <cell r="V7">
            <v>0</v>
          </cell>
          <cell r="W7">
            <v>0</v>
          </cell>
          <cell r="X7">
            <v>0</v>
          </cell>
          <cell r="Y7">
            <v>0</v>
          </cell>
          <cell r="Z7">
            <v>21.16</v>
          </cell>
          <cell r="AA7">
            <v>0</v>
          </cell>
          <cell r="AB7">
            <v>0</v>
          </cell>
          <cell r="AC7">
            <v>1</v>
          </cell>
          <cell r="AD7">
            <v>1.23</v>
          </cell>
          <cell r="AE7">
            <v>0</v>
          </cell>
          <cell r="AF7">
            <v>1.2</v>
          </cell>
          <cell r="AG7">
            <v>0</v>
          </cell>
          <cell r="AH7">
            <v>0</v>
          </cell>
          <cell r="AI7">
            <v>0</v>
          </cell>
          <cell r="AJ7">
            <v>0</v>
          </cell>
          <cell r="AK7">
            <v>0</v>
          </cell>
          <cell r="AL7">
            <v>0.56999999999999995</v>
          </cell>
          <cell r="AM7">
            <v>0</v>
          </cell>
          <cell r="AN7">
            <v>0</v>
          </cell>
          <cell r="AO7">
            <v>0</v>
          </cell>
          <cell r="AP7">
            <v>0</v>
          </cell>
          <cell r="AQ7">
            <v>0</v>
          </cell>
          <cell r="AR7">
            <v>0</v>
          </cell>
          <cell r="AS7">
            <v>28.66</v>
          </cell>
          <cell r="AT7">
            <v>780.21430000000009</v>
          </cell>
        </row>
        <row r="8">
          <cell r="D8">
            <v>527.90510000000006</v>
          </cell>
          <cell r="E8">
            <v>3.5</v>
          </cell>
          <cell r="F8">
            <v>499.36510000000004</v>
          </cell>
          <cell r="G8">
            <v>0</v>
          </cell>
          <cell r="H8">
            <v>0</v>
          </cell>
          <cell r="I8">
            <v>0</v>
          </cell>
          <cell r="J8">
            <v>0</v>
          </cell>
          <cell r="K8">
            <v>0</v>
          </cell>
          <cell r="L8">
            <v>0</v>
          </cell>
          <cell r="M8">
            <v>0</v>
          </cell>
          <cell r="N8">
            <v>0</v>
          </cell>
          <cell r="O8">
            <v>0</v>
          </cell>
          <cell r="P8">
            <v>3.5</v>
          </cell>
          <cell r="Q8">
            <v>25.04</v>
          </cell>
          <cell r="R8">
            <v>0</v>
          </cell>
          <cell r="S8">
            <v>0</v>
          </cell>
          <cell r="T8">
            <v>0</v>
          </cell>
          <cell r="U8">
            <v>0</v>
          </cell>
          <cell r="V8">
            <v>0</v>
          </cell>
          <cell r="W8">
            <v>0</v>
          </cell>
          <cell r="X8">
            <v>0</v>
          </cell>
          <cell r="Y8">
            <v>0</v>
          </cell>
          <cell r="Z8">
            <v>21.16</v>
          </cell>
          <cell r="AA8">
            <v>0</v>
          </cell>
          <cell r="AB8">
            <v>0</v>
          </cell>
          <cell r="AC8">
            <v>1</v>
          </cell>
          <cell r="AD8">
            <v>1.1099999999999999</v>
          </cell>
          <cell r="AE8">
            <v>0</v>
          </cell>
          <cell r="AF8">
            <v>1.2</v>
          </cell>
          <cell r="AG8">
            <v>0</v>
          </cell>
          <cell r="AH8">
            <v>0</v>
          </cell>
          <cell r="AI8">
            <v>0</v>
          </cell>
          <cell r="AJ8">
            <v>0</v>
          </cell>
          <cell r="AK8">
            <v>0</v>
          </cell>
          <cell r="AL8">
            <v>0.56999999999999995</v>
          </cell>
          <cell r="AM8">
            <v>0</v>
          </cell>
          <cell r="AN8">
            <v>0</v>
          </cell>
          <cell r="AO8">
            <v>0</v>
          </cell>
          <cell r="AP8">
            <v>0</v>
          </cell>
          <cell r="AQ8">
            <v>0</v>
          </cell>
          <cell r="AR8">
            <v>0</v>
          </cell>
          <cell r="AS8">
            <v>28.54</v>
          </cell>
          <cell r="AT8">
            <v>499.36510000000004</v>
          </cell>
        </row>
        <row r="9">
          <cell r="D9">
            <v>527.23660000000007</v>
          </cell>
          <cell r="E9">
            <v>3.5</v>
          </cell>
          <cell r="F9">
            <v>0</v>
          </cell>
          <cell r="G9">
            <v>499.09660000000008</v>
          </cell>
          <cell r="P9">
            <v>3.5</v>
          </cell>
          <cell r="Q9">
            <v>24.64</v>
          </cell>
          <cell r="Z9">
            <v>21.16</v>
          </cell>
          <cell r="AC9">
            <v>0.6</v>
          </cell>
          <cell r="AD9">
            <v>1.1099999999999999</v>
          </cell>
          <cell r="AF9">
            <v>1.2</v>
          </cell>
          <cell r="AL9">
            <v>0.56999999999999995</v>
          </cell>
          <cell r="AS9">
            <v>28.14</v>
          </cell>
          <cell r="AT9">
            <v>499.09660000000008</v>
          </cell>
        </row>
        <row r="10">
          <cell r="D10">
            <v>0.66849999999999998</v>
          </cell>
          <cell r="E10">
            <v>0</v>
          </cell>
          <cell r="F10">
            <v>0</v>
          </cell>
          <cell r="H10">
            <v>0.26849999999999996</v>
          </cell>
          <cell r="Q10">
            <v>0.4</v>
          </cell>
          <cell r="AC10">
            <v>0.4</v>
          </cell>
          <cell r="AS10">
            <v>0.4</v>
          </cell>
          <cell r="AT10">
            <v>0.26849999999999996</v>
          </cell>
        </row>
        <row r="11">
          <cell r="D11">
            <v>40.806600000000003</v>
          </cell>
          <cell r="E11">
            <v>0</v>
          </cell>
          <cell r="F11">
            <v>0</v>
          </cell>
          <cell r="I11">
            <v>40.686600000000006</v>
          </cell>
          <cell r="Q11">
            <v>0.12</v>
          </cell>
          <cell r="AD11">
            <v>0.12</v>
          </cell>
          <cell r="AS11">
            <v>0.12</v>
          </cell>
          <cell r="AT11">
            <v>40.686600000000006</v>
          </cell>
        </row>
        <row r="12">
          <cell r="D12">
            <v>187.7921</v>
          </cell>
          <cell r="E12">
            <v>0</v>
          </cell>
          <cell r="F12">
            <v>0</v>
          </cell>
          <cell r="J12">
            <v>187.7921</v>
          </cell>
          <cell r="Q12">
            <v>0</v>
          </cell>
          <cell r="AS12">
            <v>0</v>
          </cell>
          <cell r="AT12">
            <v>187.7921</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32.348300000000002</v>
          </cell>
          <cell r="E15">
            <v>0</v>
          </cell>
          <cell r="F15">
            <v>0</v>
          </cell>
          <cell r="M15">
            <v>32.348300000000002</v>
          </cell>
          <cell r="Q15">
            <v>0</v>
          </cell>
          <cell r="AS15">
            <v>0</v>
          </cell>
          <cell r="AT15">
            <v>32.348300000000002</v>
          </cell>
        </row>
        <row r="16">
          <cell r="D16">
            <v>11.0222</v>
          </cell>
          <cell r="E16">
            <v>0</v>
          </cell>
          <cell r="F16">
            <v>0</v>
          </cell>
          <cell r="N16">
            <v>11.0222</v>
          </cell>
          <cell r="Q16">
            <v>0</v>
          </cell>
          <cell r="AS16">
            <v>0</v>
          </cell>
          <cell r="AT16">
            <v>11.0222</v>
          </cell>
        </row>
        <row r="17">
          <cell r="D17">
            <v>0</v>
          </cell>
          <cell r="E17">
            <v>0</v>
          </cell>
          <cell r="F17">
            <v>0</v>
          </cell>
          <cell r="O17">
            <v>0</v>
          </cell>
          <cell r="Q17">
            <v>0</v>
          </cell>
          <cell r="AS17">
            <v>0</v>
          </cell>
          <cell r="AT17">
            <v>0</v>
          </cell>
        </row>
        <row r="18">
          <cell r="D18">
            <v>5</v>
          </cell>
          <cell r="E18">
            <v>0</v>
          </cell>
          <cell r="F18">
            <v>0</v>
          </cell>
          <cell r="P18">
            <v>5</v>
          </cell>
          <cell r="Q18">
            <v>0</v>
          </cell>
          <cell r="AS18">
            <v>0</v>
          </cell>
          <cell r="AT18">
            <v>9</v>
          </cell>
        </row>
        <row r="19">
          <cell r="D19">
            <v>314.1678</v>
          </cell>
          <cell r="E19">
            <v>0</v>
          </cell>
          <cell r="F19">
            <v>0</v>
          </cell>
          <cell r="G19">
            <v>0</v>
          </cell>
          <cell r="H19">
            <v>0</v>
          </cell>
          <cell r="I19">
            <v>0</v>
          </cell>
          <cell r="J19">
            <v>0</v>
          </cell>
          <cell r="K19">
            <v>0</v>
          </cell>
          <cell r="L19">
            <v>0</v>
          </cell>
          <cell r="M19">
            <v>0</v>
          </cell>
          <cell r="N19">
            <v>0</v>
          </cell>
          <cell r="O19">
            <v>0</v>
          </cell>
          <cell r="P19">
            <v>0</v>
          </cell>
          <cell r="Q19">
            <v>306.32780000000002</v>
          </cell>
          <cell r="R19">
            <v>0</v>
          </cell>
          <cell r="S19">
            <v>0</v>
          </cell>
          <cell r="T19">
            <v>0</v>
          </cell>
          <cell r="U19">
            <v>0</v>
          </cell>
          <cell r="V19">
            <v>0</v>
          </cell>
          <cell r="W19">
            <v>0</v>
          </cell>
          <cell r="X19">
            <v>0</v>
          </cell>
          <cell r="Y19">
            <v>0</v>
          </cell>
          <cell r="Z19">
            <v>7.8</v>
          </cell>
          <cell r="AA19">
            <v>0.04</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7.84</v>
          </cell>
          <cell r="AT19">
            <v>344.42780000000005</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0</v>
          </cell>
        </row>
        <row r="26">
          <cell r="D26">
            <v>0</v>
          </cell>
          <cell r="E26">
            <v>0</v>
          </cell>
          <cell r="F26">
            <v>0</v>
          </cell>
          <cell r="Q26">
            <v>0</v>
          </cell>
          <cell r="X26">
            <v>0</v>
          </cell>
          <cell r="AS26">
            <v>0</v>
          </cell>
          <cell r="AT26">
            <v>0</v>
          </cell>
        </row>
        <row r="27">
          <cell r="D27">
            <v>0</v>
          </cell>
          <cell r="E27">
            <v>0</v>
          </cell>
          <cell r="F27">
            <v>0</v>
          </cell>
          <cell r="Q27">
            <v>0</v>
          </cell>
          <cell r="Y27">
            <v>0</v>
          </cell>
          <cell r="AS27">
            <v>0</v>
          </cell>
          <cell r="AT27">
            <v>0</v>
          </cell>
        </row>
        <row r="28">
          <cell r="D28">
            <v>180.81530000000004</v>
          </cell>
          <cell r="E28">
            <v>0</v>
          </cell>
          <cell r="F28">
            <v>0</v>
          </cell>
          <cell r="Q28">
            <v>0</v>
          </cell>
          <cell r="Z28">
            <v>180.81530000000004</v>
          </cell>
          <cell r="AS28">
            <v>0</v>
          </cell>
          <cell r="AT28">
            <v>212.27530000000004</v>
          </cell>
        </row>
        <row r="29">
          <cell r="D29">
            <v>0</v>
          </cell>
          <cell r="E29">
            <v>0</v>
          </cell>
          <cell r="F29">
            <v>0</v>
          </cell>
          <cell r="Q29">
            <v>0</v>
          </cell>
          <cell r="AA29">
            <v>0</v>
          </cell>
          <cell r="AS29">
            <v>0</v>
          </cell>
          <cell r="AT29">
            <v>0.04</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1</v>
          </cell>
        </row>
        <row r="32">
          <cell r="D32">
            <v>38.290599999999998</v>
          </cell>
          <cell r="E32">
            <v>0</v>
          </cell>
          <cell r="F32">
            <v>0</v>
          </cell>
          <cell r="Q32">
            <v>0.04</v>
          </cell>
          <cell r="AA32">
            <v>0.04</v>
          </cell>
          <cell r="AD32">
            <v>38.250599999999999</v>
          </cell>
          <cell r="AS32">
            <v>0.04</v>
          </cell>
          <cell r="AT32">
            <v>39.480599999999995</v>
          </cell>
        </row>
        <row r="33">
          <cell r="D33">
            <v>0</v>
          </cell>
          <cell r="E33">
            <v>0</v>
          </cell>
          <cell r="F33">
            <v>0</v>
          </cell>
          <cell r="Q33">
            <v>0</v>
          </cell>
          <cell r="AE33">
            <v>0</v>
          </cell>
          <cell r="AS33">
            <v>0</v>
          </cell>
          <cell r="AT33">
            <v>0</v>
          </cell>
        </row>
        <row r="34">
          <cell r="D34">
            <v>0.32179999999999997</v>
          </cell>
          <cell r="E34">
            <v>0</v>
          </cell>
          <cell r="F34">
            <v>0</v>
          </cell>
          <cell r="Q34">
            <v>0</v>
          </cell>
          <cell r="AF34">
            <v>0.32179999999999997</v>
          </cell>
          <cell r="AS34">
            <v>0</v>
          </cell>
          <cell r="AT34">
            <v>1.5217999999999998</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v>
          </cell>
          <cell r="E37">
            <v>0</v>
          </cell>
          <cell r="F37">
            <v>0</v>
          </cell>
          <cell r="Q37">
            <v>0</v>
          </cell>
          <cell r="AI37">
            <v>0</v>
          </cell>
          <cell r="AS37">
            <v>0</v>
          </cell>
          <cell r="AT37">
            <v>0</v>
          </cell>
        </row>
        <row r="38">
          <cell r="D38">
            <v>19.3185</v>
          </cell>
          <cell r="E38">
            <v>0</v>
          </cell>
          <cell r="F38">
            <v>0</v>
          </cell>
          <cell r="Q38">
            <v>0</v>
          </cell>
          <cell r="AJ38">
            <v>19.3185</v>
          </cell>
          <cell r="AS38">
            <v>0</v>
          </cell>
          <cell r="AT38">
            <v>19.3185</v>
          </cell>
        </row>
        <row r="39">
          <cell r="D39">
            <v>0</v>
          </cell>
          <cell r="E39">
            <v>0</v>
          </cell>
          <cell r="F39">
            <v>0</v>
          </cell>
          <cell r="Q39">
            <v>0</v>
          </cell>
          <cell r="AK39">
            <v>0</v>
          </cell>
          <cell r="AS39">
            <v>0</v>
          </cell>
          <cell r="AT39">
            <v>2.5</v>
          </cell>
        </row>
        <row r="40">
          <cell r="D40">
            <v>1.6226</v>
          </cell>
          <cell r="E40">
            <v>0</v>
          </cell>
          <cell r="F40">
            <v>0</v>
          </cell>
          <cell r="Q40">
            <v>0</v>
          </cell>
          <cell r="AL40">
            <v>1.6226</v>
          </cell>
          <cell r="AS40">
            <v>0</v>
          </cell>
          <cell r="AT40">
            <v>2.2926000000000002</v>
          </cell>
        </row>
        <row r="41">
          <cell r="D41">
            <v>0</v>
          </cell>
          <cell r="E41">
            <v>0</v>
          </cell>
          <cell r="F41">
            <v>0</v>
          </cell>
          <cell r="Q41">
            <v>0</v>
          </cell>
          <cell r="AM41">
            <v>0</v>
          </cell>
          <cell r="AS41">
            <v>0</v>
          </cell>
          <cell r="AT41">
            <v>0</v>
          </cell>
        </row>
        <row r="42">
          <cell r="D42">
            <v>1.2703</v>
          </cell>
          <cell r="E42">
            <v>0</v>
          </cell>
          <cell r="F42">
            <v>0</v>
          </cell>
          <cell r="Q42">
            <v>0</v>
          </cell>
          <cell r="AN42">
            <v>1.2703</v>
          </cell>
          <cell r="AS42">
            <v>0</v>
          </cell>
          <cell r="AT42">
            <v>1.2703</v>
          </cell>
        </row>
        <row r="43">
          <cell r="D43">
            <v>43.374400000000001</v>
          </cell>
          <cell r="E43">
            <v>0</v>
          </cell>
          <cell r="F43">
            <v>0</v>
          </cell>
          <cell r="Q43">
            <v>7.8</v>
          </cell>
          <cell r="Z43">
            <v>7.8</v>
          </cell>
          <cell r="AO43">
            <v>35.574400000000004</v>
          </cell>
          <cell r="AS43">
            <v>7.8</v>
          </cell>
          <cell r="AT43">
            <v>35.574400000000004</v>
          </cell>
        </row>
        <row r="44">
          <cell r="D44">
            <v>29.154299999999999</v>
          </cell>
          <cell r="E44">
            <v>0</v>
          </cell>
          <cell r="F44">
            <v>0</v>
          </cell>
          <cell r="Q44">
            <v>0</v>
          </cell>
          <cell r="AP44">
            <v>29.154299999999999</v>
          </cell>
          <cell r="AS44">
            <v>0</v>
          </cell>
          <cell r="AT44">
            <v>29.154299999999999</v>
          </cell>
        </row>
        <row r="45">
          <cell r="D45">
            <v>0</v>
          </cell>
          <cell r="E45">
            <v>0</v>
          </cell>
          <cell r="F45">
            <v>0</v>
          </cell>
          <cell r="Q45">
            <v>0</v>
          </cell>
          <cell r="AQ45">
            <v>0</v>
          </cell>
          <cell r="AS45">
            <v>0</v>
          </cell>
          <cell r="AT45">
            <v>0</v>
          </cell>
        </row>
        <row r="46">
          <cell r="D46">
            <v>89.93</v>
          </cell>
          <cell r="E46">
            <v>0.5</v>
          </cell>
          <cell r="F46">
            <v>0</v>
          </cell>
          <cell r="P46">
            <v>0.5</v>
          </cell>
          <cell r="Q46">
            <v>5.0999999999999996</v>
          </cell>
          <cell r="Z46">
            <v>2.5</v>
          </cell>
          <cell r="AK46">
            <v>2.5</v>
          </cell>
          <cell r="AL46">
            <v>0.1</v>
          </cell>
          <cell r="AR46">
            <v>84.330000000000013</v>
          </cell>
          <cell r="AS46">
            <v>5.6</v>
          </cell>
          <cell r="AT46">
            <v>84.330000000000013</v>
          </cell>
        </row>
        <row r="47">
          <cell r="E47">
            <v>4</v>
          </cell>
          <cell r="F47">
            <v>0</v>
          </cell>
          <cell r="G47">
            <v>0</v>
          </cell>
          <cell r="H47">
            <v>0</v>
          </cell>
          <cell r="I47">
            <v>0</v>
          </cell>
          <cell r="J47">
            <v>0</v>
          </cell>
          <cell r="K47">
            <v>0</v>
          </cell>
          <cell r="L47">
            <v>0</v>
          </cell>
          <cell r="M47">
            <v>0</v>
          </cell>
          <cell r="N47">
            <v>0</v>
          </cell>
          <cell r="O47">
            <v>0</v>
          </cell>
          <cell r="P47">
            <v>4</v>
          </cell>
          <cell r="Q47">
            <v>38.1</v>
          </cell>
          <cell r="R47">
            <v>0</v>
          </cell>
          <cell r="S47">
            <v>0</v>
          </cell>
          <cell r="T47">
            <v>0</v>
          </cell>
          <cell r="U47">
            <v>0</v>
          </cell>
          <cell r="V47">
            <v>0</v>
          </cell>
          <cell r="W47">
            <v>0</v>
          </cell>
          <cell r="X47">
            <v>0</v>
          </cell>
          <cell r="Y47">
            <v>0</v>
          </cell>
          <cell r="Z47">
            <v>31.46</v>
          </cell>
          <cell r="AA47">
            <v>0.04</v>
          </cell>
          <cell r="AB47">
            <v>0</v>
          </cell>
          <cell r="AC47">
            <v>1</v>
          </cell>
          <cell r="AD47">
            <v>1.23</v>
          </cell>
          <cell r="AE47">
            <v>0</v>
          </cell>
          <cell r="AF47">
            <v>1.2</v>
          </cell>
          <cell r="AG47">
            <v>0</v>
          </cell>
          <cell r="AH47">
            <v>0</v>
          </cell>
          <cell r="AI47">
            <v>0</v>
          </cell>
          <cell r="AJ47">
            <v>0</v>
          </cell>
          <cell r="AK47">
            <v>2.5</v>
          </cell>
          <cell r="AL47">
            <v>0.66999999999999993</v>
          </cell>
          <cell r="AM47">
            <v>0</v>
          </cell>
          <cell r="AN47">
            <v>0</v>
          </cell>
          <cell r="AO47">
            <v>0</v>
          </cell>
          <cell r="AP47">
            <v>0</v>
          </cell>
          <cell r="AQ47">
            <v>0</v>
          </cell>
          <cell r="AR47">
            <v>0</v>
          </cell>
        </row>
        <row r="48">
          <cell r="E48">
            <v>780.21430000000009</v>
          </cell>
          <cell r="F48">
            <v>499.36510000000004</v>
          </cell>
          <cell r="G48">
            <v>499.09660000000008</v>
          </cell>
          <cell r="H48">
            <v>0.26849999999999996</v>
          </cell>
          <cell r="I48">
            <v>40.686600000000006</v>
          </cell>
          <cell r="J48">
            <v>187.7921</v>
          </cell>
          <cell r="K48">
            <v>0</v>
          </cell>
          <cell r="L48">
            <v>0</v>
          </cell>
          <cell r="M48">
            <v>32.348300000000002</v>
          </cell>
          <cell r="N48">
            <v>11.0222</v>
          </cell>
          <cell r="O48">
            <v>0</v>
          </cell>
          <cell r="P48">
            <v>9</v>
          </cell>
          <cell r="Q48">
            <v>344.42780000000005</v>
          </cell>
          <cell r="R48">
            <v>0</v>
          </cell>
          <cell r="S48">
            <v>0</v>
          </cell>
          <cell r="T48">
            <v>0</v>
          </cell>
          <cell r="U48">
            <v>0</v>
          </cell>
          <cell r="V48">
            <v>0</v>
          </cell>
          <cell r="W48">
            <v>0</v>
          </cell>
          <cell r="X48">
            <v>0</v>
          </cell>
          <cell r="Y48">
            <v>0</v>
          </cell>
          <cell r="Z48">
            <v>212.27530000000004</v>
          </cell>
          <cell r="AA48">
            <v>0.04</v>
          </cell>
          <cell r="AB48">
            <v>0</v>
          </cell>
          <cell r="AC48">
            <v>1</v>
          </cell>
          <cell r="AD48">
            <v>39.480599999999995</v>
          </cell>
          <cell r="AE48">
            <v>0</v>
          </cell>
          <cell r="AF48">
            <v>1.5217999999999998</v>
          </cell>
          <cell r="AG48">
            <v>0</v>
          </cell>
          <cell r="AH48">
            <v>0</v>
          </cell>
          <cell r="AI48">
            <v>0</v>
          </cell>
          <cell r="AJ48">
            <v>19.3185</v>
          </cell>
          <cell r="AK48">
            <v>2.5</v>
          </cell>
          <cell r="AL48">
            <v>2.2926000000000002</v>
          </cell>
          <cell r="AM48">
            <v>0</v>
          </cell>
          <cell r="AN48">
            <v>1.2703</v>
          </cell>
          <cell r="AO48">
            <v>35.574400000000004</v>
          </cell>
          <cell r="AP48">
            <v>29.154299999999999</v>
          </cell>
          <cell r="AQ48">
            <v>0</v>
          </cell>
          <cell r="AR48">
            <v>84.330000000000013</v>
          </cell>
        </row>
      </sheetData>
      <sheetData sheetId="24">
        <row r="7">
          <cell r="D7">
            <v>640.1807</v>
          </cell>
          <cell r="E7">
            <v>626.79070000000002</v>
          </cell>
          <cell r="F7">
            <v>0</v>
          </cell>
          <cell r="G7">
            <v>0</v>
          </cell>
          <cell r="H7">
            <v>0</v>
          </cell>
          <cell r="I7">
            <v>0</v>
          </cell>
          <cell r="J7">
            <v>0</v>
          </cell>
          <cell r="K7">
            <v>0</v>
          </cell>
          <cell r="L7">
            <v>0</v>
          </cell>
          <cell r="M7">
            <v>0</v>
          </cell>
          <cell r="N7">
            <v>0</v>
          </cell>
          <cell r="O7">
            <v>0</v>
          </cell>
          <cell r="P7">
            <v>0</v>
          </cell>
          <cell r="Q7">
            <v>13.39</v>
          </cell>
          <cell r="R7">
            <v>0</v>
          </cell>
          <cell r="S7">
            <v>0</v>
          </cell>
          <cell r="T7">
            <v>0</v>
          </cell>
          <cell r="U7">
            <v>0</v>
          </cell>
          <cell r="V7">
            <v>0</v>
          </cell>
          <cell r="W7">
            <v>0</v>
          </cell>
          <cell r="X7">
            <v>0</v>
          </cell>
          <cell r="Y7">
            <v>0</v>
          </cell>
          <cell r="Z7">
            <v>12.88</v>
          </cell>
          <cell r="AA7">
            <v>0</v>
          </cell>
          <cell r="AB7">
            <v>0</v>
          </cell>
          <cell r="AC7">
            <v>0</v>
          </cell>
          <cell r="AD7">
            <v>0.41000000000000003</v>
          </cell>
          <cell r="AE7">
            <v>0</v>
          </cell>
          <cell r="AF7">
            <v>0</v>
          </cell>
          <cell r="AG7">
            <v>0</v>
          </cell>
          <cell r="AH7">
            <v>0</v>
          </cell>
          <cell r="AI7">
            <v>0</v>
          </cell>
          <cell r="AJ7">
            <v>0</v>
          </cell>
          <cell r="AK7">
            <v>0</v>
          </cell>
          <cell r="AL7">
            <v>0.1</v>
          </cell>
          <cell r="AM7">
            <v>0</v>
          </cell>
          <cell r="AN7">
            <v>0</v>
          </cell>
          <cell r="AO7">
            <v>0</v>
          </cell>
          <cell r="AP7">
            <v>0</v>
          </cell>
          <cell r="AQ7">
            <v>0</v>
          </cell>
          <cell r="AR7">
            <v>0</v>
          </cell>
          <cell r="AS7">
            <v>13.39</v>
          </cell>
          <cell r="AT7">
            <v>631.79070000000002</v>
          </cell>
        </row>
        <row r="8">
          <cell r="D8">
            <v>191.38339999999999</v>
          </cell>
          <cell r="E8">
            <v>0</v>
          </cell>
          <cell r="F8">
            <v>188.70339999999999</v>
          </cell>
          <cell r="G8">
            <v>0</v>
          </cell>
          <cell r="H8">
            <v>0</v>
          </cell>
          <cell r="I8">
            <v>0</v>
          </cell>
          <cell r="J8">
            <v>0</v>
          </cell>
          <cell r="K8">
            <v>0</v>
          </cell>
          <cell r="L8">
            <v>0</v>
          </cell>
          <cell r="M8">
            <v>0</v>
          </cell>
          <cell r="N8">
            <v>0</v>
          </cell>
          <cell r="O8">
            <v>0</v>
          </cell>
          <cell r="P8">
            <v>0</v>
          </cell>
          <cell r="Q8">
            <v>2.68</v>
          </cell>
          <cell r="R8">
            <v>0</v>
          </cell>
          <cell r="S8">
            <v>0</v>
          </cell>
          <cell r="T8">
            <v>0</v>
          </cell>
          <cell r="U8">
            <v>0</v>
          </cell>
          <cell r="V8">
            <v>0</v>
          </cell>
          <cell r="W8">
            <v>0</v>
          </cell>
          <cell r="X8">
            <v>0</v>
          </cell>
          <cell r="Y8">
            <v>0</v>
          </cell>
          <cell r="Z8">
            <v>2.68</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2.68</v>
          </cell>
          <cell r="AT8">
            <v>188.70339999999999</v>
          </cell>
        </row>
        <row r="9">
          <cell r="D9">
            <v>191.38339999999999</v>
          </cell>
          <cell r="E9">
            <v>0</v>
          </cell>
          <cell r="F9">
            <v>0</v>
          </cell>
          <cell r="G9">
            <v>188.70339999999999</v>
          </cell>
          <cell r="Q9">
            <v>2.68</v>
          </cell>
          <cell r="Z9">
            <v>2.68</v>
          </cell>
          <cell r="AS9">
            <v>2.68</v>
          </cell>
          <cell r="AT9">
            <v>188.70339999999999</v>
          </cell>
        </row>
        <row r="10">
          <cell r="D10">
            <v>0</v>
          </cell>
          <cell r="E10">
            <v>0</v>
          </cell>
          <cell r="F10">
            <v>0</v>
          </cell>
          <cell r="H10">
            <v>0</v>
          </cell>
          <cell r="Q10">
            <v>0</v>
          </cell>
          <cell r="AS10">
            <v>0</v>
          </cell>
          <cell r="AT10">
            <v>0</v>
          </cell>
        </row>
        <row r="11">
          <cell r="D11">
            <v>79.013300000000001</v>
          </cell>
          <cell r="E11">
            <v>0</v>
          </cell>
          <cell r="F11">
            <v>0</v>
          </cell>
          <cell r="I11">
            <v>72.033299999999997</v>
          </cell>
          <cell r="Q11">
            <v>6.98</v>
          </cell>
          <cell r="Z11">
            <v>6.7</v>
          </cell>
          <cell r="AD11">
            <v>0.28000000000000003</v>
          </cell>
          <cell r="AS11">
            <v>6.98</v>
          </cell>
          <cell r="AT11">
            <v>72.033299999999997</v>
          </cell>
        </row>
        <row r="12">
          <cell r="D12">
            <v>175.13210000000001</v>
          </cell>
          <cell r="E12">
            <v>0</v>
          </cell>
          <cell r="F12">
            <v>0</v>
          </cell>
          <cell r="J12">
            <v>175.13210000000001</v>
          </cell>
          <cell r="Q12">
            <v>0</v>
          </cell>
          <cell r="AS12">
            <v>0</v>
          </cell>
          <cell r="AT12">
            <v>175.13210000000001</v>
          </cell>
        </row>
        <row r="13">
          <cell r="D13">
            <v>13.5745</v>
          </cell>
          <cell r="E13">
            <v>0</v>
          </cell>
          <cell r="F13">
            <v>0</v>
          </cell>
          <cell r="K13">
            <v>13.5745</v>
          </cell>
          <cell r="Q13">
            <v>0</v>
          </cell>
          <cell r="AS13">
            <v>0</v>
          </cell>
          <cell r="AT13">
            <v>13.5745</v>
          </cell>
        </row>
        <row r="14">
          <cell r="D14">
            <v>0</v>
          </cell>
          <cell r="E14">
            <v>0</v>
          </cell>
          <cell r="F14">
            <v>0</v>
          </cell>
          <cell r="L14">
            <v>0</v>
          </cell>
          <cell r="Q14">
            <v>0</v>
          </cell>
          <cell r="AS14">
            <v>0</v>
          </cell>
          <cell r="AT14">
            <v>0</v>
          </cell>
        </row>
        <row r="15">
          <cell r="D15">
            <v>39.072000000000003</v>
          </cell>
          <cell r="E15">
            <v>0</v>
          </cell>
          <cell r="F15">
            <v>0</v>
          </cell>
          <cell r="M15">
            <v>38.842000000000006</v>
          </cell>
          <cell r="Q15">
            <v>0.23</v>
          </cell>
          <cell r="AD15">
            <v>0.13</v>
          </cell>
          <cell r="AL15">
            <v>0.1</v>
          </cell>
          <cell r="AS15">
            <v>0.23</v>
          </cell>
          <cell r="AT15">
            <v>38.842000000000006</v>
          </cell>
        </row>
        <row r="16">
          <cell r="D16">
            <v>135.7054</v>
          </cell>
          <cell r="E16">
            <v>0</v>
          </cell>
          <cell r="F16">
            <v>0</v>
          </cell>
          <cell r="N16">
            <v>132.2054</v>
          </cell>
          <cell r="Q16">
            <v>3.5</v>
          </cell>
          <cell r="Z16">
            <v>3.5</v>
          </cell>
          <cell r="AS16">
            <v>3.5</v>
          </cell>
          <cell r="AT16">
            <v>132.2054</v>
          </cell>
        </row>
        <row r="17">
          <cell r="D17">
            <v>0</v>
          </cell>
          <cell r="E17">
            <v>0</v>
          </cell>
          <cell r="F17">
            <v>0</v>
          </cell>
          <cell r="O17">
            <v>0</v>
          </cell>
          <cell r="Q17">
            <v>0</v>
          </cell>
          <cell r="AS17">
            <v>0</v>
          </cell>
          <cell r="AT17">
            <v>0</v>
          </cell>
        </row>
        <row r="18">
          <cell r="D18">
            <v>6.3</v>
          </cell>
          <cell r="E18">
            <v>0</v>
          </cell>
          <cell r="F18">
            <v>0</v>
          </cell>
          <cell r="P18">
            <v>6.3</v>
          </cell>
          <cell r="Q18">
            <v>0</v>
          </cell>
          <cell r="AS18">
            <v>0</v>
          </cell>
          <cell r="AT18">
            <v>11.3</v>
          </cell>
        </row>
        <row r="19">
          <cell r="D19">
            <v>363.60269999999997</v>
          </cell>
          <cell r="E19">
            <v>3.5</v>
          </cell>
          <cell r="F19">
            <v>0</v>
          </cell>
          <cell r="G19">
            <v>0</v>
          </cell>
          <cell r="H19">
            <v>0</v>
          </cell>
          <cell r="I19">
            <v>0</v>
          </cell>
          <cell r="J19">
            <v>0</v>
          </cell>
          <cell r="K19">
            <v>0</v>
          </cell>
          <cell r="L19">
            <v>0</v>
          </cell>
          <cell r="M19">
            <v>0</v>
          </cell>
          <cell r="N19">
            <v>0</v>
          </cell>
          <cell r="O19">
            <v>0</v>
          </cell>
          <cell r="P19">
            <v>3.5</v>
          </cell>
          <cell r="Q19">
            <v>359.90269999999998</v>
          </cell>
          <cell r="R19">
            <v>0</v>
          </cell>
          <cell r="S19">
            <v>0</v>
          </cell>
          <cell r="T19">
            <v>0</v>
          </cell>
          <cell r="U19">
            <v>0</v>
          </cell>
          <cell r="V19">
            <v>0</v>
          </cell>
          <cell r="W19">
            <v>0</v>
          </cell>
          <cell r="X19">
            <v>0</v>
          </cell>
          <cell r="Y19">
            <v>0</v>
          </cell>
          <cell r="Z19">
            <v>0.2</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3.7</v>
          </cell>
          <cell r="AT19">
            <v>378.20269999999999</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0</v>
          </cell>
        </row>
        <row r="26">
          <cell r="D26">
            <v>5.7880000000000003</v>
          </cell>
          <cell r="E26">
            <v>0</v>
          </cell>
          <cell r="F26">
            <v>0</v>
          </cell>
          <cell r="Q26">
            <v>0</v>
          </cell>
          <cell r="X26">
            <v>5.7880000000000003</v>
          </cell>
          <cell r="AS26">
            <v>0</v>
          </cell>
          <cell r="AT26">
            <v>5.7880000000000003</v>
          </cell>
        </row>
        <row r="27">
          <cell r="D27">
            <v>0</v>
          </cell>
          <cell r="E27">
            <v>0</v>
          </cell>
          <cell r="F27">
            <v>0</v>
          </cell>
          <cell r="Q27">
            <v>0</v>
          </cell>
          <cell r="Y27">
            <v>0</v>
          </cell>
          <cell r="AS27">
            <v>0</v>
          </cell>
          <cell r="AT27">
            <v>0</v>
          </cell>
        </row>
        <row r="28">
          <cell r="D28">
            <v>105.5442</v>
          </cell>
          <cell r="E28">
            <v>0</v>
          </cell>
          <cell r="F28">
            <v>0</v>
          </cell>
          <cell r="Q28">
            <v>0</v>
          </cell>
          <cell r="Z28">
            <v>105.5442</v>
          </cell>
          <cell r="AS28">
            <v>0</v>
          </cell>
          <cell r="AT28">
            <v>122.7942</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v>
          </cell>
        </row>
        <row r="32">
          <cell r="D32">
            <v>32.782699999999998</v>
          </cell>
          <cell r="E32">
            <v>0</v>
          </cell>
          <cell r="F32">
            <v>0</v>
          </cell>
          <cell r="Q32">
            <v>0.2</v>
          </cell>
          <cell r="Z32">
            <v>0.2</v>
          </cell>
          <cell r="AD32">
            <v>32.582699999999996</v>
          </cell>
          <cell r="AS32">
            <v>0.2</v>
          </cell>
          <cell r="AT32">
            <v>33.092699999999994</v>
          </cell>
        </row>
        <row r="33">
          <cell r="D33">
            <v>0</v>
          </cell>
          <cell r="E33">
            <v>0</v>
          </cell>
          <cell r="F33">
            <v>0</v>
          </cell>
          <cell r="Q33">
            <v>0</v>
          </cell>
          <cell r="AE33">
            <v>0</v>
          </cell>
          <cell r="AS33">
            <v>0</v>
          </cell>
          <cell r="AT33">
            <v>0</v>
          </cell>
        </row>
        <row r="34">
          <cell r="D34">
            <v>1.2912999999999999</v>
          </cell>
          <cell r="E34">
            <v>0</v>
          </cell>
          <cell r="F34">
            <v>0</v>
          </cell>
          <cell r="Q34">
            <v>0</v>
          </cell>
          <cell r="AF34">
            <v>1.2912999999999999</v>
          </cell>
          <cell r="AS34">
            <v>0</v>
          </cell>
          <cell r="AT34">
            <v>1.2912999999999999</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0.65659999999999996</v>
          </cell>
          <cell r="E37">
            <v>0</v>
          </cell>
          <cell r="F37">
            <v>0</v>
          </cell>
          <cell r="Q37">
            <v>0</v>
          </cell>
          <cell r="AI37">
            <v>0.65659999999999996</v>
          </cell>
          <cell r="AS37">
            <v>0</v>
          </cell>
          <cell r="AT37">
            <v>0.65659999999999996</v>
          </cell>
        </row>
        <row r="38">
          <cell r="D38">
            <v>18.528099999999998</v>
          </cell>
          <cell r="E38">
            <v>0</v>
          </cell>
          <cell r="F38">
            <v>0</v>
          </cell>
          <cell r="Q38">
            <v>0</v>
          </cell>
          <cell r="AJ38">
            <v>18.528099999999998</v>
          </cell>
          <cell r="AS38">
            <v>0</v>
          </cell>
          <cell r="AT38">
            <v>18.528099999999998</v>
          </cell>
        </row>
        <row r="39">
          <cell r="D39">
            <v>0</v>
          </cell>
          <cell r="E39">
            <v>0</v>
          </cell>
          <cell r="F39">
            <v>0</v>
          </cell>
          <cell r="Q39">
            <v>0</v>
          </cell>
          <cell r="AK39">
            <v>0</v>
          </cell>
          <cell r="AS39">
            <v>0</v>
          </cell>
          <cell r="AT39">
            <v>0</v>
          </cell>
        </row>
        <row r="40">
          <cell r="D40">
            <v>1.2379</v>
          </cell>
          <cell r="E40">
            <v>0</v>
          </cell>
          <cell r="F40">
            <v>0</v>
          </cell>
          <cell r="Q40">
            <v>0</v>
          </cell>
          <cell r="AL40">
            <v>1.2379</v>
          </cell>
          <cell r="AS40">
            <v>0</v>
          </cell>
          <cell r="AT40">
            <v>1.4379</v>
          </cell>
        </row>
        <row r="41">
          <cell r="D41">
            <v>0</v>
          </cell>
          <cell r="E41">
            <v>0</v>
          </cell>
          <cell r="F41">
            <v>0</v>
          </cell>
          <cell r="Q41">
            <v>0</v>
          </cell>
          <cell r="AM41">
            <v>0</v>
          </cell>
          <cell r="AS41">
            <v>0</v>
          </cell>
          <cell r="AT41">
            <v>0</v>
          </cell>
        </row>
        <row r="42">
          <cell r="D42">
            <v>2.7601</v>
          </cell>
          <cell r="E42">
            <v>0</v>
          </cell>
          <cell r="F42">
            <v>0</v>
          </cell>
          <cell r="Q42">
            <v>0</v>
          </cell>
          <cell r="AN42">
            <v>2.7601</v>
          </cell>
          <cell r="AS42">
            <v>0</v>
          </cell>
          <cell r="AT42">
            <v>3.1000999999999999</v>
          </cell>
        </row>
        <row r="43">
          <cell r="D43">
            <v>178.93199999999999</v>
          </cell>
          <cell r="E43">
            <v>0</v>
          </cell>
          <cell r="F43">
            <v>0</v>
          </cell>
          <cell r="Q43">
            <v>0</v>
          </cell>
          <cell r="AO43">
            <v>178.93199999999999</v>
          </cell>
          <cell r="AS43">
            <v>0</v>
          </cell>
          <cell r="AT43">
            <v>178.93199999999999</v>
          </cell>
        </row>
        <row r="44">
          <cell r="D44">
            <v>16.081800000000001</v>
          </cell>
          <cell r="E44">
            <v>3.5</v>
          </cell>
          <cell r="F44">
            <v>0</v>
          </cell>
          <cell r="P44">
            <v>3.5</v>
          </cell>
          <cell r="Q44">
            <v>0</v>
          </cell>
          <cell r="AP44">
            <v>12.581800000000001</v>
          </cell>
          <cell r="AS44">
            <v>3.5</v>
          </cell>
          <cell r="AT44">
            <v>12.581800000000001</v>
          </cell>
        </row>
        <row r="45">
          <cell r="D45">
            <v>0</v>
          </cell>
          <cell r="E45">
            <v>0</v>
          </cell>
          <cell r="F45">
            <v>0</v>
          </cell>
          <cell r="Q45">
            <v>0</v>
          </cell>
          <cell r="AQ45">
            <v>0</v>
          </cell>
          <cell r="AS45">
            <v>0</v>
          </cell>
          <cell r="AT45">
            <v>0</v>
          </cell>
        </row>
        <row r="46">
          <cell r="D46">
            <v>46.5</v>
          </cell>
          <cell r="E46">
            <v>1.5</v>
          </cell>
          <cell r="F46">
            <v>0</v>
          </cell>
          <cell r="P46">
            <v>1.5</v>
          </cell>
          <cell r="Q46">
            <v>4.7099999999999991</v>
          </cell>
          <cell r="Z46">
            <v>4.17</v>
          </cell>
          <cell r="AD46">
            <v>0.1</v>
          </cell>
          <cell r="AL46">
            <v>0.1</v>
          </cell>
          <cell r="AN46">
            <v>0.34</v>
          </cell>
          <cell r="AR46">
            <v>40.29</v>
          </cell>
          <cell r="AS46">
            <v>6.2099999999999991</v>
          </cell>
          <cell r="AT46">
            <v>40.29</v>
          </cell>
        </row>
        <row r="47">
          <cell r="E47">
            <v>5</v>
          </cell>
          <cell r="F47">
            <v>0</v>
          </cell>
          <cell r="G47">
            <v>0</v>
          </cell>
          <cell r="H47">
            <v>0</v>
          </cell>
          <cell r="I47">
            <v>0</v>
          </cell>
          <cell r="J47">
            <v>0</v>
          </cell>
          <cell r="K47">
            <v>0</v>
          </cell>
          <cell r="L47">
            <v>0</v>
          </cell>
          <cell r="M47">
            <v>0</v>
          </cell>
          <cell r="N47">
            <v>0</v>
          </cell>
          <cell r="O47">
            <v>0</v>
          </cell>
          <cell r="P47">
            <v>5</v>
          </cell>
          <cell r="Q47">
            <v>18.3</v>
          </cell>
          <cell r="R47">
            <v>0</v>
          </cell>
          <cell r="S47">
            <v>0</v>
          </cell>
          <cell r="T47">
            <v>0</v>
          </cell>
          <cell r="U47">
            <v>0</v>
          </cell>
          <cell r="V47">
            <v>0</v>
          </cell>
          <cell r="W47">
            <v>0</v>
          </cell>
          <cell r="X47">
            <v>0</v>
          </cell>
          <cell r="Y47">
            <v>0</v>
          </cell>
          <cell r="Z47">
            <v>17.25</v>
          </cell>
          <cell r="AA47">
            <v>0</v>
          </cell>
          <cell r="AB47">
            <v>0</v>
          </cell>
          <cell r="AC47">
            <v>0</v>
          </cell>
          <cell r="AD47">
            <v>0.51</v>
          </cell>
          <cell r="AE47">
            <v>0</v>
          </cell>
          <cell r="AF47">
            <v>0</v>
          </cell>
          <cell r="AG47">
            <v>0</v>
          </cell>
          <cell r="AH47">
            <v>0</v>
          </cell>
          <cell r="AI47">
            <v>0</v>
          </cell>
          <cell r="AJ47">
            <v>0</v>
          </cell>
          <cell r="AK47">
            <v>0</v>
          </cell>
          <cell r="AL47">
            <v>0.2</v>
          </cell>
          <cell r="AM47">
            <v>0</v>
          </cell>
          <cell r="AN47">
            <v>0.34</v>
          </cell>
          <cell r="AO47">
            <v>0</v>
          </cell>
          <cell r="AP47">
            <v>0</v>
          </cell>
          <cell r="AQ47">
            <v>0</v>
          </cell>
          <cell r="AR47">
            <v>0</v>
          </cell>
        </row>
        <row r="48">
          <cell r="E48">
            <v>631.79070000000002</v>
          </cell>
          <cell r="F48">
            <v>188.70339999999999</v>
          </cell>
          <cell r="G48">
            <v>188.70339999999999</v>
          </cell>
          <cell r="H48">
            <v>0</v>
          </cell>
          <cell r="I48">
            <v>72.033299999999997</v>
          </cell>
          <cell r="J48">
            <v>175.13210000000001</v>
          </cell>
          <cell r="K48">
            <v>13.5745</v>
          </cell>
          <cell r="L48">
            <v>0</v>
          </cell>
          <cell r="M48">
            <v>38.842000000000006</v>
          </cell>
          <cell r="N48">
            <v>132.2054</v>
          </cell>
          <cell r="O48">
            <v>0</v>
          </cell>
          <cell r="P48">
            <v>11.3</v>
          </cell>
          <cell r="Q48">
            <v>378.20269999999999</v>
          </cell>
          <cell r="R48">
            <v>0</v>
          </cell>
          <cell r="S48">
            <v>0</v>
          </cell>
          <cell r="T48">
            <v>0</v>
          </cell>
          <cell r="U48">
            <v>0</v>
          </cell>
          <cell r="V48">
            <v>0</v>
          </cell>
          <cell r="W48">
            <v>0</v>
          </cell>
          <cell r="X48">
            <v>5.7880000000000003</v>
          </cell>
          <cell r="Y48">
            <v>0</v>
          </cell>
          <cell r="Z48">
            <v>122.7942</v>
          </cell>
          <cell r="AA48">
            <v>0</v>
          </cell>
          <cell r="AB48">
            <v>0</v>
          </cell>
          <cell r="AC48">
            <v>0</v>
          </cell>
          <cell r="AD48">
            <v>33.092699999999994</v>
          </cell>
          <cell r="AE48">
            <v>0</v>
          </cell>
          <cell r="AF48">
            <v>1.2912999999999999</v>
          </cell>
          <cell r="AG48">
            <v>0</v>
          </cell>
          <cell r="AH48">
            <v>0</v>
          </cell>
          <cell r="AI48">
            <v>0.65659999999999996</v>
          </cell>
          <cell r="AJ48">
            <v>18.528099999999998</v>
          </cell>
          <cell r="AK48">
            <v>0</v>
          </cell>
          <cell r="AL48">
            <v>1.4379</v>
          </cell>
          <cell r="AM48">
            <v>0</v>
          </cell>
          <cell r="AN48">
            <v>3.1000999999999999</v>
          </cell>
          <cell r="AO48">
            <v>178.93199999999999</v>
          </cell>
          <cell r="AP48">
            <v>12.581800000000001</v>
          </cell>
          <cell r="AQ48">
            <v>0</v>
          </cell>
          <cell r="AR48">
            <v>40.29</v>
          </cell>
        </row>
      </sheetData>
      <sheetData sheetId="25">
        <row r="7">
          <cell r="D7">
            <v>556.92309999999998</v>
          </cell>
          <cell r="E7">
            <v>510.38309999999996</v>
          </cell>
          <cell r="F7">
            <v>0</v>
          </cell>
          <cell r="G7">
            <v>0</v>
          </cell>
          <cell r="H7">
            <v>0</v>
          </cell>
          <cell r="I7">
            <v>0</v>
          </cell>
          <cell r="J7">
            <v>0</v>
          </cell>
          <cell r="K7">
            <v>0</v>
          </cell>
          <cell r="L7">
            <v>0</v>
          </cell>
          <cell r="M7">
            <v>0</v>
          </cell>
          <cell r="N7">
            <v>0</v>
          </cell>
          <cell r="O7">
            <v>0</v>
          </cell>
          <cell r="P7">
            <v>0</v>
          </cell>
          <cell r="Q7">
            <v>46.54</v>
          </cell>
          <cell r="R7">
            <v>0</v>
          </cell>
          <cell r="S7">
            <v>0</v>
          </cell>
          <cell r="T7">
            <v>0</v>
          </cell>
          <cell r="U7">
            <v>0</v>
          </cell>
          <cell r="V7">
            <v>0</v>
          </cell>
          <cell r="W7">
            <v>2.8</v>
          </cell>
          <cell r="X7">
            <v>7.1</v>
          </cell>
          <cell r="Y7">
            <v>0</v>
          </cell>
          <cell r="Z7">
            <v>0</v>
          </cell>
          <cell r="AA7">
            <v>0</v>
          </cell>
          <cell r="AB7">
            <v>0</v>
          </cell>
          <cell r="AC7">
            <v>0</v>
          </cell>
          <cell r="AD7">
            <v>3.7099999999999995</v>
          </cell>
          <cell r="AE7">
            <v>0</v>
          </cell>
          <cell r="AF7">
            <v>32.33</v>
          </cell>
          <cell r="AG7">
            <v>0</v>
          </cell>
          <cell r="AH7">
            <v>0</v>
          </cell>
          <cell r="AI7">
            <v>0.6</v>
          </cell>
          <cell r="AJ7">
            <v>0</v>
          </cell>
          <cell r="AK7">
            <v>0</v>
          </cell>
          <cell r="AL7">
            <v>0</v>
          </cell>
          <cell r="AM7">
            <v>0</v>
          </cell>
          <cell r="AN7">
            <v>0</v>
          </cell>
          <cell r="AO7">
            <v>0</v>
          </cell>
          <cell r="AP7">
            <v>0</v>
          </cell>
          <cell r="AQ7">
            <v>0</v>
          </cell>
          <cell r="AR7">
            <v>0</v>
          </cell>
          <cell r="AS7">
            <v>46.54</v>
          </cell>
          <cell r="AT7">
            <v>510.38309999999996</v>
          </cell>
        </row>
        <row r="8">
          <cell r="D8">
            <v>472.63980000000004</v>
          </cell>
          <cell r="E8">
            <v>0</v>
          </cell>
          <cell r="F8">
            <v>427.11980000000005</v>
          </cell>
          <cell r="G8">
            <v>0</v>
          </cell>
          <cell r="H8">
            <v>0</v>
          </cell>
          <cell r="I8">
            <v>0</v>
          </cell>
          <cell r="J8">
            <v>0</v>
          </cell>
          <cell r="K8">
            <v>0</v>
          </cell>
          <cell r="L8">
            <v>0</v>
          </cell>
          <cell r="M8">
            <v>0</v>
          </cell>
          <cell r="N8">
            <v>0</v>
          </cell>
          <cell r="O8">
            <v>0</v>
          </cell>
          <cell r="P8">
            <v>0</v>
          </cell>
          <cell r="Q8">
            <v>45.519999999999996</v>
          </cell>
          <cell r="R8">
            <v>0</v>
          </cell>
          <cell r="S8">
            <v>0</v>
          </cell>
          <cell r="T8">
            <v>0</v>
          </cell>
          <cell r="U8">
            <v>0</v>
          </cell>
          <cell r="V8">
            <v>0</v>
          </cell>
          <cell r="W8">
            <v>2.8</v>
          </cell>
          <cell r="X8">
            <v>7.1</v>
          </cell>
          <cell r="Y8">
            <v>0</v>
          </cell>
          <cell r="Z8">
            <v>0</v>
          </cell>
          <cell r="AA8">
            <v>0</v>
          </cell>
          <cell r="AB8">
            <v>0</v>
          </cell>
          <cell r="AC8">
            <v>0</v>
          </cell>
          <cell r="AD8">
            <v>2.6899999999999995</v>
          </cell>
          <cell r="AE8">
            <v>0</v>
          </cell>
          <cell r="AF8">
            <v>32.33</v>
          </cell>
          <cell r="AG8">
            <v>0</v>
          </cell>
          <cell r="AH8">
            <v>0</v>
          </cell>
          <cell r="AI8">
            <v>0.6</v>
          </cell>
          <cell r="AJ8">
            <v>0</v>
          </cell>
          <cell r="AK8">
            <v>0</v>
          </cell>
          <cell r="AL8">
            <v>0</v>
          </cell>
          <cell r="AM8">
            <v>0</v>
          </cell>
          <cell r="AN8">
            <v>0</v>
          </cell>
          <cell r="AO8">
            <v>0</v>
          </cell>
          <cell r="AP8">
            <v>0</v>
          </cell>
          <cell r="AQ8">
            <v>0</v>
          </cell>
          <cell r="AR8">
            <v>0</v>
          </cell>
          <cell r="AS8">
            <v>45.519999999999996</v>
          </cell>
          <cell r="AT8">
            <v>427.11980000000005</v>
          </cell>
        </row>
        <row r="9">
          <cell r="D9">
            <v>472.63980000000004</v>
          </cell>
          <cell r="E9">
            <v>0</v>
          </cell>
          <cell r="F9">
            <v>0</v>
          </cell>
          <cell r="G9">
            <v>427.11980000000005</v>
          </cell>
          <cell r="Q9">
            <v>45.519999999999996</v>
          </cell>
          <cell r="W9">
            <v>2.8</v>
          </cell>
          <cell r="X9">
            <v>7.1</v>
          </cell>
          <cell r="AD9">
            <v>2.6899999999999995</v>
          </cell>
          <cell r="AF9">
            <v>32.33</v>
          </cell>
          <cell r="AI9">
            <v>0.6</v>
          </cell>
          <cell r="AS9">
            <v>45.519999999999996</v>
          </cell>
          <cell r="AT9">
            <v>427.11980000000005</v>
          </cell>
        </row>
        <row r="10">
          <cell r="D10">
            <v>0</v>
          </cell>
          <cell r="E10">
            <v>0</v>
          </cell>
          <cell r="F10">
            <v>0</v>
          </cell>
          <cell r="H10">
            <v>0</v>
          </cell>
          <cell r="Q10">
            <v>0</v>
          </cell>
          <cell r="AS10">
            <v>0</v>
          </cell>
          <cell r="AT10">
            <v>0</v>
          </cell>
        </row>
        <row r="11">
          <cell r="D11">
            <v>7.7392000000000003</v>
          </cell>
          <cell r="E11">
            <v>0</v>
          </cell>
          <cell r="F11">
            <v>0</v>
          </cell>
          <cell r="I11">
            <v>6.7192000000000007</v>
          </cell>
          <cell r="Q11">
            <v>1.02</v>
          </cell>
          <cell r="AD11">
            <v>1.02</v>
          </cell>
          <cell r="AS11">
            <v>1.02</v>
          </cell>
          <cell r="AT11">
            <v>6.7192000000000007</v>
          </cell>
        </row>
        <row r="12">
          <cell r="D12">
            <v>57.563900000000004</v>
          </cell>
          <cell r="E12">
            <v>0</v>
          </cell>
          <cell r="F12">
            <v>0</v>
          </cell>
          <cell r="J12">
            <v>57.563900000000004</v>
          </cell>
          <cell r="Q12">
            <v>0</v>
          </cell>
          <cell r="AS12">
            <v>0</v>
          </cell>
          <cell r="AT12">
            <v>57.563900000000004</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0</v>
          </cell>
          <cell r="E15">
            <v>0</v>
          </cell>
          <cell r="F15">
            <v>0</v>
          </cell>
          <cell r="M15">
            <v>0</v>
          </cell>
          <cell r="Q15">
            <v>0</v>
          </cell>
          <cell r="AS15">
            <v>0</v>
          </cell>
          <cell r="AT15">
            <v>0</v>
          </cell>
        </row>
        <row r="16">
          <cell r="D16">
            <v>18.9802</v>
          </cell>
          <cell r="E16">
            <v>0</v>
          </cell>
          <cell r="F16">
            <v>0</v>
          </cell>
          <cell r="N16">
            <v>18.9802</v>
          </cell>
          <cell r="Q16">
            <v>0</v>
          </cell>
          <cell r="AS16">
            <v>0</v>
          </cell>
          <cell r="AT16">
            <v>18.9802</v>
          </cell>
        </row>
        <row r="17">
          <cell r="D17">
            <v>0</v>
          </cell>
          <cell r="E17">
            <v>0</v>
          </cell>
          <cell r="F17">
            <v>0</v>
          </cell>
          <cell r="O17">
            <v>0</v>
          </cell>
          <cell r="Q17">
            <v>0</v>
          </cell>
          <cell r="AS17">
            <v>0</v>
          </cell>
          <cell r="AT17">
            <v>0</v>
          </cell>
        </row>
        <row r="18">
          <cell r="D18">
            <v>0</v>
          </cell>
          <cell r="E18">
            <v>0</v>
          </cell>
          <cell r="F18">
            <v>0</v>
          </cell>
          <cell r="P18">
            <v>0</v>
          </cell>
          <cell r="Q18">
            <v>0</v>
          </cell>
          <cell r="AS18">
            <v>0</v>
          </cell>
          <cell r="AT18">
            <v>0</v>
          </cell>
        </row>
        <row r="19">
          <cell r="D19">
            <v>359.61049999999994</v>
          </cell>
          <cell r="E19">
            <v>0</v>
          </cell>
          <cell r="F19">
            <v>0</v>
          </cell>
          <cell r="G19">
            <v>0</v>
          </cell>
          <cell r="H19">
            <v>0</v>
          </cell>
          <cell r="I19">
            <v>0</v>
          </cell>
          <cell r="J19">
            <v>0</v>
          </cell>
          <cell r="K19">
            <v>0</v>
          </cell>
          <cell r="L19">
            <v>0</v>
          </cell>
          <cell r="M19">
            <v>0</v>
          </cell>
          <cell r="N19">
            <v>0</v>
          </cell>
          <cell r="O19">
            <v>0</v>
          </cell>
          <cell r="P19">
            <v>0</v>
          </cell>
          <cell r="Q19">
            <v>357.60049999999995</v>
          </cell>
          <cell r="R19">
            <v>0</v>
          </cell>
          <cell r="S19">
            <v>0</v>
          </cell>
          <cell r="T19">
            <v>0</v>
          </cell>
          <cell r="U19">
            <v>0</v>
          </cell>
          <cell r="V19">
            <v>0</v>
          </cell>
          <cell r="W19">
            <v>0.40000000000000036</v>
          </cell>
          <cell r="X19">
            <v>1</v>
          </cell>
          <cell r="Y19">
            <v>0</v>
          </cell>
          <cell r="Z19">
            <v>0.03</v>
          </cell>
          <cell r="AA19">
            <v>0</v>
          </cell>
          <cell r="AB19">
            <v>0</v>
          </cell>
          <cell r="AC19">
            <v>0</v>
          </cell>
          <cell r="AD19">
            <v>0.51</v>
          </cell>
          <cell r="AE19">
            <v>0</v>
          </cell>
          <cell r="AF19">
            <v>0</v>
          </cell>
          <cell r="AG19">
            <v>0</v>
          </cell>
          <cell r="AH19">
            <v>0</v>
          </cell>
          <cell r="AI19">
            <v>7.0000000000000007E-2</v>
          </cell>
          <cell r="AJ19">
            <v>0</v>
          </cell>
          <cell r="AK19">
            <v>0</v>
          </cell>
          <cell r="AL19">
            <v>0</v>
          </cell>
          <cell r="AM19">
            <v>0</v>
          </cell>
          <cell r="AN19">
            <v>0</v>
          </cell>
          <cell r="AO19">
            <v>0</v>
          </cell>
          <cell r="AP19">
            <v>0</v>
          </cell>
          <cell r="AQ19">
            <v>0</v>
          </cell>
          <cell r="AR19">
            <v>0</v>
          </cell>
          <cell r="AS19">
            <v>2.0100000000000002</v>
          </cell>
          <cell r="AT19">
            <v>406.79049999999995</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3.6587000000000001</v>
          </cell>
          <cell r="E25">
            <v>0</v>
          </cell>
          <cell r="F25">
            <v>0</v>
          </cell>
          <cell r="Q25">
            <v>0</v>
          </cell>
          <cell r="W25">
            <v>3.6587000000000001</v>
          </cell>
          <cell r="AS25">
            <v>0</v>
          </cell>
          <cell r="AT25">
            <v>6.8587000000000007</v>
          </cell>
        </row>
        <row r="26">
          <cell r="D26">
            <v>0</v>
          </cell>
          <cell r="E26">
            <v>0</v>
          </cell>
          <cell r="F26">
            <v>0</v>
          </cell>
          <cell r="Q26">
            <v>0</v>
          </cell>
          <cell r="X26">
            <v>0</v>
          </cell>
          <cell r="AS26">
            <v>0</v>
          </cell>
          <cell r="AT26">
            <v>8.1</v>
          </cell>
        </row>
        <row r="27">
          <cell r="D27">
            <v>0</v>
          </cell>
          <cell r="E27">
            <v>0</v>
          </cell>
          <cell r="F27">
            <v>0</v>
          </cell>
          <cell r="Q27">
            <v>0</v>
          </cell>
          <cell r="Y27">
            <v>0</v>
          </cell>
          <cell r="AS27">
            <v>0</v>
          </cell>
          <cell r="AT27">
            <v>0</v>
          </cell>
        </row>
        <row r="28">
          <cell r="D28">
            <v>152.58860000000004</v>
          </cell>
          <cell r="E28">
            <v>0</v>
          </cell>
          <cell r="F28">
            <v>0</v>
          </cell>
          <cell r="Q28">
            <v>1.9500000000000004</v>
          </cell>
          <cell r="W28">
            <v>0.40000000000000036</v>
          </cell>
          <cell r="X28">
            <v>1</v>
          </cell>
          <cell r="Z28">
            <v>150.63860000000005</v>
          </cell>
          <cell r="AD28">
            <v>0.48</v>
          </cell>
          <cell r="AI28">
            <v>7.0000000000000007E-2</v>
          </cell>
          <cell r="AS28">
            <v>1.9500000000000004</v>
          </cell>
          <cell r="AT28">
            <v>150.66860000000005</v>
          </cell>
        </row>
        <row r="29">
          <cell r="D29">
            <v>0.90510000000000002</v>
          </cell>
          <cell r="E29">
            <v>0</v>
          </cell>
          <cell r="F29">
            <v>0</v>
          </cell>
          <cell r="Q29">
            <v>0</v>
          </cell>
          <cell r="AA29">
            <v>0.90510000000000002</v>
          </cell>
          <cell r="AS29">
            <v>0</v>
          </cell>
          <cell r="AT29">
            <v>0.90510000000000002</v>
          </cell>
        </row>
        <row r="30">
          <cell r="D30">
            <v>0</v>
          </cell>
          <cell r="E30">
            <v>0</v>
          </cell>
          <cell r="F30">
            <v>0</v>
          </cell>
          <cell r="Q30">
            <v>0</v>
          </cell>
          <cell r="AB30">
            <v>0</v>
          </cell>
          <cell r="AS30">
            <v>0</v>
          </cell>
          <cell r="AT30">
            <v>0</v>
          </cell>
        </row>
        <row r="31">
          <cell r="D31">
            <v>0.1002</v>
          </cell>
          <cell r="E31">
            <v>0</v>
          </cell>
          <cell r="F31">
            <v>0</v>
          </cell>
          <cell r="Q31">
            <v>0</v>
          </cell>
          <cell r="AC31">
            <v>0.1002</v>
          </cell>
          <cell r="AS31">
            <v>0</v>
          </cell>
          <cell r="AT31">
            <v>0.1002</v>
          </cell>
        </row>
        <row r="32">
          <cell r="D32">
            <v>144.44990000000001</v>
          </cell>
          <cell r="E32">
            <v>0</v>
          </cell>
          <cell r="F32">
            <v>0</v>
          </cell>
          <cell r="Q32">
            <v>0.03</v>
          </cell>
          <cell r="Z32">
            <v>0.03</v>
          </cell>
          <cell r="AD32">
            <v>144.41990000000001</v>
          </cell>
          <cell r="AS32">
            <v>0.03</v>
          </cell>
          <cell r="AT32">
            <v>149.2799</v>
          </cell>
        </row>
        <row r="33">
          <cell r="D33">
            <v>0</v>
          </cell>
          <cell r="E33">
            <v>0</v>
          </cell>
          <cell r="F33">
            <v>0</v>
          </cell>
          <cell r="Q33">
            <v>0</v>
          </cell>
          <cell r="AE33">
            <v>0</v>
          </cell>
          <cell r="AS33">
            <v>0</v>
          </cell>
          <cell r="AT33">
            <v>0</v>
          </cell>
        </row>
        <row r="34">
          <cell r="D34">
            <v>1.4077999999999999</v>
          </cell>
          <cell r="E34">
            <v>0</v>
          </cell>
          <cell r="F34">
            <v>0</v>
          </cell>
          <cell r="Q34">
            <v>0.03</v>
          </cell>
          <cell r="AD34">
            <v>0.03</v>
          </cell>
          <cell r="AF34">
            <v>1.3777999999999999</v>
          </cell>
          <cell r="AS34">
            <v>0.03</v>
          </cell>
          <cell r="AT34">
            <v>33.707799999999999</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3.1556999999999999</v>
          </cell>
          <cell r="E37">
            <v>0</v>
          </cell>
          <cell r="F37">
            <v>0</v>
          </cell>
          <cell r="Q37">
            <v>0</v>
          </cell>
          <cell r="AI37">
            <v>3.1556999999999999</v>
          </cell>
          <cell r="AS37">
            <v>0</v>
          </cell>
          <cell r="AT37">
            <v>3.8256999999999999</v>
          </cell>
        </row>
        <row r="38">
          <cell r="D38">
            <v>14.674099999999999</v>
          </cell>
          <cell r="E38">
            <v>0</v>
          </cell>
          <cell r="F38">
            <v>0</v>
          </cell>
          <cell r="Q38">
            <v>0</v>
          </cell>
          <cell r="AJ38">
            <v>14.674099999999999</v>
          </cell>
          <cell r="AS38">
            <v>0</v>
          </cell>
          <cell r="AT38">
            <v>14.674099999999999</v>
          </cell>
        </row>
        <row r="39">
          <cell r="D39">
            <v>1.1013999999999999</v>
          </cell>
          <cell r="E39">
            <v>0</v>
          </cell>
          <cell r="F39">
            <v>0</v>
          </cell>
          <cell r="Q39">
            <v>0</v>
          </cell>
          <cell r="AK39">
            <v>1.1013999999999999</v>
          </cell>
          <cell r="AS39">
            <v>0</v>
          </cell>
          <cell r="AT39">
            <v>1.1013999999999999</v>
          </cell>
        </row>
        <row r="40">
          <cell r="D40">
            <v>2.3917999999999999</v>
          </cell>
          <cell r="E40">
            <v>0</v>
          </cell>
          <cell r="F40">
            <v>0</v>
          </cell>
          <cell r="Q40">
            <v>0</v>
          </cell>
          <cell r="AL40">
            <v>2.3917999999999999</v>
          </cell>
          <cell r="AS40">
            <v>0</v>
          </cell>
          <cell r="AT40">
            <v>2.3917999999999999</v>
          </cell>
        </row>
        <row r="41">
          <cell r="D41">
            <v>0</v>
          </cell>
          <cell r="E41">
            <v>0</v>
          </cell>
          <cell r="F41">
            <v>0</v>
          </cell>
          <cell r="Q41">
            <v>0</v>
          </cell>
          <cell r="AM41">
            <v>0</v>
          </cell>
          <cell r="AS41">
            <v>0</v>
          </cell>
          <cell r="AT41">
            <v>0</v>
          </cell>
        </row>
        <row r="42">
          <cell r="D42">
            <v>2.4043000000000001</v>
          </cell>
          <cell r="E42">
            <v>0</v>
          </cell>
          <cell r="F42">
            <v>0</v>
          </cell>
          <cell r="Q42">
            <v>0</v>
          </cell>
          <cell r="AN42">
            <v>2.4043000000000001</v>
          </cell>
          <cell r="AS42">
            <v>0</v>
          </cell>
          <cell r="AT42">
            <v>2.4043000000000001</v>
          </cell>
        </row>
        <row r="43">
          <cell r="D43">
            <v>14.6206</v>
          </cell>
          <cell r="E43">
            <v>0</v>
          </cell>
          <cell r="F43">
            <v>0</v>
          </cell>
          <cell r="Q43">
            <v>0</v>
          </cell>
          <cell r="AO43">
            <v>14.6206</v>
          </cell>
          <cell r="AS43">
            <v>0</v>
          </cell>
          <cell r="AT43">
            <v>14.6206</v>
          </cell>
        </row>
        <row r="44">
          <cell r="D44">
            <v>18.1523</v>
          </cell>
          <cell r="E44">
            <v>0</v>
          </cell>
          <cell r="F44">
            <v>0</v>
          </cell>
          <cell r="Q44">
            <v>0</v>
          </cell>
          <cell r="AP44">
            <v>18.1523</v>
          </cell>
          <cell r="AS44">
            <v>0</v>
          </cell>
          <cell r="AT44">
            <v>18.1523</v>
          </cell>
        </row>
        <row r="45">
          <cell r="D45">
            <v>0</v>
          </cell>
          <cell r="E45">
            <v>0</v>
          </cell>
          <cell r="F45">
            <v>0</v>
          </cell>
          <cell r="Q45">
            <v>0</v>
          </cell>
          <cell r="AQ45">
            <v>0</v>
          </cell>
          <cell r="AS45">
            <v>0</v>
          </cell>
          <cell r="AT45">
            <v>0</v>
          </cell>
        </row>
        <row r="46">
          <cell r="D46">
            <v>23.64</v>
          </cell>
          <cell r="E46">
            <v>0</v>
          </cell>
          <cell r="F46">
            <v>0</v>
          </cell>
          <cell r="Q46">
            <v>0.64</v>
          </cell>
          <cell r="AD46">
            <v>0.64</v>
          </cell>
          <cell r="AR46">
            <v>23</v>
          </cell>
          <cell r="AS46">
            <v>0.64</v>
          </cell>
          <cell r="AT46">
            <v>23</v>
          </cell>
        </row>
        <row r="47">
          <cell r="E47">
            <v>0</v>
          </cell>
          <cell r="F47">
            <v>0</v>
          </cell>
          <cell r="G47">
            <v>0</v>
          </cell>
          <cell r="H47">
            <v>0</v>
          </cell>
          <cell r="I47">
            <v>0</v>
          </cell>
          <cell r="J47">
            <v>0</v>
          </cell>
          <cell r="K47">
            <v>0</v>
          </cell>
          <cell r="L47">
            <v>0</v>
          </cell>
          <cell r="M47">
            <v>0</v>
          </cell>
          <cell r="N47">
            <v>0</v>
          </cell>
          <cell r="O47">
            <v>0</v>
          </cell>
          <cell r="P47">
            <v>0</v>
          </cell>
          <cell r="Q47">
            <v>49.19</v>
          </cell>
          <cell r="R47">
            <v>0</v>
          </cell>
          <cell r="S47">
            <v>0</v>
          </cell>
          <cell r="T47">
            <v>0</v>
          </cell>
          <cell r="U47">
            <v>0</v>
          </cell>
          <cell r="V47">
            <v>0</v>
          </cell>
          <cell r="W47">
            <v>3.2</v>
          </cell>
          <cell r="X47">
            <v>8.1</v>
          </cell>
          <cell r="Y47">
            <v>0</v>
          </cell>
          <cell r="Z47">
            <v>0.03</v>
          </cell>
          <cell r="AA47">
            <v>0</v>
          </cell>
          <cell r="AB47">
            <v>0</v>
          </cell>
          <cell r="AC47">
            <v>0</v>
          </cell>
          <cell r="AD47">
            <v>4.8599999999999994</v>
          </cell>
          <cell r="AE47">
            <v>0</v>
          </cell>
          <cell r="AF47">
            <v>32.33</v>
          </cell>
          <cell r="AG47">
            <v>0</v>
          </cell>
          <cell r="AH47">
            <v>0</v>
          </cell>
          <cell r="AI47">
            <v>0.66999999999999993</v>
          </cell>
          <cell r="AJ47">
            <v>0</v>
          </cell>
          <cell r="AK47">
            <v>0</v>
          </cell>
          <cell r="AL47">
            <v>0</v>
          </cell>
          <cell r="AM47">
            <v>0</v>
          </cell>
          <cell r="AN47">
            <v>0</v>
          </cell>
          <cell r="AO47">
            <v>0</v>
          </cell>
          <cell r="AP47">
            <v>0</v>
          </cell>
          <cell r="AQ47">
            <v>0</v>
          </cell>
          <cell r="AR47">
            <v>0</v>
          </cell>
        </row>
        <row r="48">
          <cell r="E48">
            <v>510.38309999999996</v>
          </cell>
          <cell r="F48">
            <v>427.11980000000005</v>
          </cell>
          <cell r="G48">
            <v>427.11980000000005</v>
          </cell>
          <cell r="H48">
            <v>0</v>
          </cell>
          <cell r="I48">
            <v>6.7192000000000007</v>
          </cell>
          <cell r="J48">
            <v>57.563900000000004</v>
          </cell>
          <cell r="K48">
            <v>0</v>
          </cell>
          <cell r="L48">
            <v>0</v>
          </cell>
          <cell r="M48">
            <v>0</v>
          </cell>
          <cell r="N48">
            <v>18.9802</v>
          </cell>
          <cell r="O48">
            <v>0</v>
          </cell>
          <cell r="P48">
            <v>0</v>
          </cell>
          <cell r="Q48">
            <v>406.79049999999995</v>
          </cell>
          <cell r="R48">
            <v>0</v>
          </cell>
          <cell r="S48">
            <v>0</v>
          </cell>
          <cell r="T48">
            <v>0</v>
          </cell>
          <cell r="U48">
            <v>0</v>
          </cell>
          <cell r="V48">
            <v>0</v>
          </cell>
          <cell r="W48">
            <v>6.8587000000000007</v>
          </cell>
          <cell r="X48">
            <v>8.1</v>
          </cell>
          <cell r="Y48">
            <v>0</v>
          </cell>
          <cell r="Z48">
            <v>150.66860000000005</v>
          </cell>
          <cell r="AA48">
            <v>0.90510000000000002</v>
          </cell>
          <cell r="AB48">
            <v>0</v>
          </cell>
          <cell r="AC48">
            <v>0.1002</v>
          </cell>
          <cell r="AD48">
            <v>149.2799</v>
          </cell>
          <cell r="AE48">
            <v>0</v>
          </cell>
          <cell r="AF48">
            <v>33.707799999999999</v>
          </cell>
          <cell r="AG48">
            <v>0</v>
          </cell>
          <cell r="AH48">
            <v>0</v>
          </cell>
          <cell r="AI48">
            <v>3.8256999999999999</v>
          </cell>
          <cell r="AJ48">
            <v>14.674099999999999</v>
          </cell>
          <cell r="AK48">
            <v>1.1013999999999999</v>
          </cell>
          <cell r="AL48">
            <v>2.3917999999999999</v>
          </cell>
          <cell r="AM48">
            <v>0</v>
          </cell>
          <cell r="AN48">
            <v>2.4043000000000001</v>
          </cell>
          <cell r="AO48">
            <v>14.6206</v>
          </cell>
          <cell r="AP48">
            <v>18.1523</v>
          </cell>
          <cell r="AQ48">
            <v>0</v>
          </cell>
          <cell r="AR48">
            <v>23</v>
          </cell>
        </row>
      </sheetData>
      <sheetData sheetId="26">
        <row r="7">
          <cell r="D7">
            <v>641.33249999999998</v>
          </cell>
          <cell r="E7">
            <v>612.30250000000001</v>
          </cell>
          <cell r="F7">
            <v>0</v>
          </cell>
          <cell r="G7">
            <v>0</v>
          </cell>
          <cell r="H7">
            <v>0</v>
          </cell>
          <cell r="I7">
            <v>0</v>
          </cell>
          <cell r="J7">
            <v>0</v>
          </cell>
          <cell r="K7">
            <v>0</v>
          </cell>
          <cell r="L7">
            <v>0</v>
          </cell>
          <cell r="M7">
            <v>0</v>
          </cell>
          <cell r="N7">
            <v>1.6</v>
          </cell>
          <cell r="O7">
            <v>0</v>
          </cell>
          <cell r="P7">
            <v>3.8</v>
          </cell>
          <cell r="Q7">
            <v>23.630000000000003</v>
          </cell>
          <cell r="R7">
            <v>0</v>
          </cell>
          <cell r="S7">
            <v>0</v>
          </cell>
          <cell r="T7">
            <v>0</v>
          </cell>
          <cell r="U7">
            <v>0</v>
          </cell>
          <cell r="V7">
            <v>0</v>
          </cell>
          <cell r="W7">
            <v>0</v>
          </cell>
          <cell r="X7">
            <v>15</v>
          </cell>
          <cell r="Y7">
            <v>0</v>
          </cell>
          <cell r="Z7">
            <v>7.5</v>
          </cell>
          <cell r="AA7">
            <v>0</v>
          </cell>
          <cell r="AB7">
            <v>0</v>
          </cell>
          <cell r="AC7">
            <v>0</v>
          </cell>
          <cell r="AD7">
            <v>0.83000000000000007</v>
          </cell>
          <cell r="AE7">
            <v>0</v>
          </cell>
          <cell r="AF7">
            <v>0</v>
          </cell>
          <cell r="AG7">
            <v>0</v>
          </cell>
          <cell r="AH7">
            <v>0</v>
          </cell>
          <cell r="AI7">
            <v>0</v>
          </cell>
          <cell r="AJ7">
            <v>0</v>
          </cell>
          <cell r="AK7">
            <v>0</v>
          </cell>
          <cell r="AL7">
            <v>0.30000000000000004</v>
          </cell>
          <cell r="AM7">
            <v>0</v>
          </cell>
          <cell r="AN7">
            <v>0</v>
          </cell>
          <cell r="AO7">
            <v>0</v>
          </cell>
          <cell r="AP7">
            <v>0</v>
          </cell>
          <cell r="AQ7">
            <v>0</v>
          </cell>
          <cell r="AR7">
            <v>0</v>
          </cell>
          <cell r="AS7">
            <v>29.03</v>
          </cell>
          <cell r="AT7">
            <v>624.90250000000003</v>
          </cell>
        </row>
        <row r="8">
          <cell r="D8">
            <v>476.08569999999997</v>
          </cell>
          <cell r="E8">
            <v>1.6</v>
          </cell>
          <cell r="F8">
            <v>451.02569999999997</v>
          </cell>
          <cell r="G8">
            <v>0</v>
          </cell>
          <cell r="H8">
            <v>0</v>
          </cell>
          <cell r="I8">
            <v>0</v>
          </cell>
          <cell r="J8">
            <v>0</v>
          </cell>
          <cell r="K8">
            <v>0</v>
          </cell>
          <cell r="L8">
            <v>0</v>
          </cell>
          <cell r="M8">
            <v>0</v>
          </cell>
          <cell r="N8">
            <v>1.6</v>
          </cell>
          <cell r="O8">
            <v>0</v>
          </cell>
          <cell r="P8">
            <v>0</v>
          </cell>
          <cell r="Q8">
            <v>23.46</v>
          </cell>
          <cell r="R8">
            <v>0</v>
          </cell>
          <cell r="S8">
            <v>0</v>
          </cell>
          <cell r="T8">
            <v>0</v>
          </cell>
          <cell r="U8">
            <v>0</v>
          </cell>
          <cell r="V8">
            <v>0</v>
          </cell>
          <cell r="W8">
            <v>0</v>
          </cell>
          <cell r="X8">
            <v>15</v>
          </cell>
          <cell r="Y8">
            <v>0</v>
          </cell>
          <cell r="Z8">
            <v>7.5</v>
          </cell>
          <cell r="AA8">
            <v>0</v>
          </cell>
          <cell r="AB8">
            <v>0</v>
          </cell>
          <cell r="AC8">
            <v>0</v>
          </cell>
          <cell r="AD8">
            <v>0.66</v>
          </cell>
          <cell r="AE8">
            <v>0</v>
          </cell>
          <cell r="AF8">
            <v>0</v>
          </cell>
          <cell r="AG8">
            <v>0</v>
          </cell>
          <cell r="AH8">
            <v>0</v>
          </cell>
          <cell r="AI8">
            <v>0</v>
          </cell>
          <cell r="AJ8">
            <v>0</v>
          </cell>
          <cell r="AK8">
            <v>0</v>
          </cell>
          <cell r="AL8">
            <v>0.30000000000000004</v>
          </cell>
          <cell r="AM8">
            <v>0</v>
          </cell>
          <cell r="AN8">
            <v>0</v>
          </cell>
          <cell r="AO8">
            <v>0</v>
          </cell>
          <cell r="AP8">
            <v>0</v>
          </cell>
          <cell r="AQ8">
            <v>0</v>
          </cell>
          <cell r="AR8">
            <v>0</v>
          </cell>
          <cell r="AS8">
            <v>25.060000000000002</v>
          </cell>
          <cell r="AT8">
            <v>451.02569999999997</v>
          </cell>
        </row>
        <row r="9">
          <cell r="D9">
            <v>332.55059999999997</v>
          </cell>
          <cell r="E9">
            <v>1.6</v>
          </cell>
          <cell r="F9">
            <v>0</v>
          </cell>
          <cell r="G9">
            <v>307.49059999999997</v>
          </cell>
          <cell r="N9">
            <v>1.6</v>
          </cell>
          <cell r="Q9">
            <v>23.46</v>
          </cell>
          <cell r="X9">
            <v>15</v>
          </cell>
          <cell r="Z9">
            <v>7.5</v>
          </cell>
          <cell r="AD9">
            <v>0.66</v>
          </cell>
          <cell r="AL9">
            <v>0.30000000000000004</v>
          </cell>
          <cell r="AS9">
            <v>25.060000000000002</v>
          </cell>
          <cell r="AT9">
            <v>307.49059999999997</v>
          </cell>
        </row>
        <row r="10">
          <cell r="D10">
            <v>143.5351</v>
          </cell>
          <cell r="E10">
            <v>0</v>
          </cell>
          <cell r="F10">
            <v>0</v>
          </cell>
          <cell r="H10">
            <v>143.5351</v>
          </cell>
          <cell r="Q10">
            <v>0</v>
          </cell>
          <cell r="AS10">
            <v>0</v>
          </cell>
          <cell r="AT10">
            <v>143.5351</v>
          </cell>
        </row>
        <row r="11">
          <cell r="D11">
            <v>14.7128</v>
          </cell>
          <cell r="E11">
            <v>0.3</v>
          </cell>
          <cell r="F11">
            <v>0</v>
          </cell>
          <cell r="I11">
            <v>14.242799999999999</v>
          </cell>
          <cell r="P11">
            <v>0.3</v>
          </cell>
          <cell r="Q11">
            <v>0.16999999999999998</v>
          </cell>
          <cell r="AD11">
            <v>0.16999999999999998</v>
          </cell>
          <cell r="AS11">
            <v>0.47</v>
          </cell>
          <cell r="AT11">
            <v>14.242799999999999</v>
          </cell>
        </row>
        <row r="12">
          <cell r="D12">
            <v>116.36</v>
          </cell>
          <cell r="E12">
            <v>0</v>
          </cell>
          <cell r="F12">
            <v>0</v>
          </cell>
          <cell r="J12">
            <v>116.36</v>
          </cell>
          <cell r="Q12">
            <v>0</v>
          </cell>
          <cell r="AS12">
            <v>0</v>
          </cell>
          <cell r="AT12">
            <v>116.36</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0</v>
          </cell>
          <cell r="E15">
            <v>0</v>
          </cell>
          <cell r="F15">
            <v>0</v>
          </cell>
          <cell r="M15">
            <v>0</v>
          </cell>
          <cell r="Q15">
            <v>0</v>
          </cell>
          <cell r="AS15">
            <v>0</v>
          </cell>
          <cell r="AT15">
            <v>0</v>
          </cell>
        </row>
        <row r="16">
          <cell r="D16">
            <v>31.907900000000001</v>
          </cell>
          <cell r="E16">
            <v>3.5</v>
          </cell>
          <cell r="F16">
            <v>0</v>
          </cell>
          <cell r="N16">
            <v>28.407900000000001</v>
          </cell>
          <cell r="P16">
            <v>3.5</v>
          </cell>
          <cell r="Q16">
            <v>0</v>
          </cell>
          <cell r="AS16">
            <v>3.5</v>
          </cell>
          <cell r="AT16">
            <v>37.007899999999999</v>
          </cell>
        </row>
        <row r="17">
          <cell r="D17">
            <v>0</v>
          </cell>
          <cell r="E17">
            <v>0</v>
          </cell>
          <cell r="F17">
            <v>0</v>
          </cell>
          <cell r="O17">
            <v>0</v>
          </cell>
          <cell r="Q17">
            <v>0</v>
          </cell>
          <cell r="AS17">
            <v>0</v>
          </cell>
          <cell r="AT17">
            <v>0</v>
          </cell>
        </row>
        <row r="18">
          <cell r="D18">
            <v>2.2660999999999998</v>
          </cell>
          <cell r="E18">
            <v>0</v>
          </cell>
          <cell r="F18">
            <v>0</v>
          </cell>
          <cell r="P18">
            <v>2.2660999999999998</v>
          </cell>
          <cell r="Q18">
            <v>0</v>
          </cell>
          <cell r="AS18">
            <v>0</v>
          </cell>
          <cell r="AT18">
            <v>6.2660999999999998</v>
          </cell>
        </row>
        <row r="19">
          <cell r="D19">
            <v>214.55260000000001</v>
          </cell>
          <cell r="E19">
            <v>4</v>
          </cell>
          <cell r="F19">
            <v>0</v>
          </cell>
          <cell r="G19">
            <v>0</v>
          </cell>
          <cell r="H19">
            <v>0</v>
          </cell>
          <cell r="I19">
            <v>0</v>
          </cell>
          <cell r="J19">
            <v>0</v>
          </cell>
          <cell r="K19">
            <v>0</v>
          </cell>
          <cell r="L19">
            <v>0</v>
          </cell>
          <cell r="M19">
            <v>0</v>
          </cell>
          <cell r="N19">
            <v>4</v>
          </cell>
          <cell r="O19">
            <v>0</v>
          </cell>
          <cell r="P19">
            <v>0</v>
          </cell>
          <cell r="Q19">
            <v>209.40260000000001</v>
          </cell>
          <cell r="R19">
            <v>0</v>
          </cell>
          <cell r="S19">
            <v>0</v>
          </cell>
          <cell r="T19">
            <v>0</v>
          </cell>
          <cell r="U19">
            <v>0</v>
          </cell>
          <cell r="V19">
            <v>0</v>
          </cell>
          <cell r="W19">
            <v>0</v>
          </cell>
          <cell r="X19">
            <v>0</v>
          </cell>
          <cell r="Y19">
            <v>0</v>
          </cell>
          <cell r="Z19">
            <v>1.1500000000000001</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5.1499999999999995</v>
          </cell>
          <cell r="AT19">
            <v>237.9126</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0.19800000000000001</v>
          </cell>
          <cell r="E25">
            <v>0</v>
          </cell>
          <cell r="F25">
            <v>0</v>
          </cell>
          <cell r="Q25">
            <v>0</v>
          </cell>
          <cell r="W25">
            <v>0.19800000000000001</v>
          </cell>
          <cell r="AS25">
            <v>0</v>
          </cell>
          <cell r="AT25">
            <v>0.19800000000000001</v>
          </cell>
        </row>
        <row r="26">
          <cell r="D26">
            <v>0</v>
          </cell>
          <cell r="E26">
            <v>0</v>
          </cell>
          <cell r="F26">
            <v>0</v>
          </cell>
          <cell r="Q26">
            <v>0.05</v>
          </cell>
          <cell r="X26">
            <v>-0.05</v>
          </cell>
          <cell r="Z26">
            <v>0.05</v>
          </cell>
          <cell r="AS26">
            <v>0.05</v>
          </cell>
          <cell r="AT26">
            <v>14.95</v>
          </cell>
        </row>
        <row r="27">
          <cell r="D27">
            <v>0</v>
          </cell>
          <cell r="E27">
            <v>0</v>
          </cell>
          <cell r="F27">
            <v>0</v>
          </cell>
          <cell r="Q27">
            <v>0</v>
          </cell>
          <cell r="Y27">
            <v>0</v>
          </cell>
          <cell r="AS27">
            <v>0</v>
          </cell>
          <cell r="AT27">
            <v>0</v>
          </cell>
        </row>
        <row r="28">
          <cell r="D28">
            <v>128.72520000000003</v>
          </cell>
          <cell r="E28">
            <v>0</v>
          </cell>
          <cell r="F28">
            <v>0</v>
          </cell>
          <cell r="Q28">
            <v>0</v>
          </cell>
          <cell r="Z28">
            <v>128.72520000000003</v>
          </cell>
          <cell r="AS28">
            <v>0</v>
          </cell>
          <cell r="AT28">
            <v>140.87520000000004</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v>
          </cell>
        </row>
        <row r="32">
          <cell r="D32">
            <v>31.780799999999999</v>
          </cell>
          <cell r="E32">
            <v>0</v>
          </cell>
          <cell r="F32">
            <v>0</v>
          </cell>
          <cell r="Q32">
            <v>0</v>
          </cell>
          <cell r="AD32">
            <v>31.780799999999999</v>
          </cell>
          <cell r="AS32">
            <v>0</v>
          </cell>
          <cell r="AT32">
            <v>32.7408</v>
          </cell>
        </row>
        <row r="33">
          <cell r="D33">
            <v>0</v>
          </cell>
          <cell r="E33">
            <v>0</v>
          </cell>
          <cell r="F33">
            <v>0</v>
          </cell>
          <cell r="Q33">
            <v>0</v>
          </cell>
          <cell r="AE33">
            <v>0</v>
          </cell>
          <cell r="AS33">
            <v>0</v>
          </cell>
          <cell r="AT33">
            <v>0</v>
          </cell>
        </row>
        <row r="34">
          <cell r="D34">
            <v>0.52370000000000005</v>
          </cell>
          <cell r="E34">
            <v>0</v>
          </cell>
          <cell r="F34">
            <v>0</v>
          </cell>
          <cell r="Q34">
            <v>0</v>
          </cell>
          <cell r="AF34">
            <v>0.52370000000000005</v>
          </cell>
          <cell r="AS34">
            <v>0</v>
          </cell>
          <cell r="AT34">
            <v>0.52370000000000005</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0.82550000000000001</v>
          </cell>
          <cell r="E37">
            <v>0</v>
          </cell>
          <cell r="F37">
            <v>0</v>
          </cell>
          <cell r="Q37">
            <v>0</v>
          </cell>
          <cell r="AI37">
            <v>0.82550000000000001</v>
          </cell>
          <cell r="AS37">
            <v>0</v>
          </cell>
          <cell r="AT37">
            <v>0.82550000000000001</v>
          </cell>
        </row>
        <row r="38">
          <cell r="D38">
            <v>6.7381000000000002</v>
          </cell>
          <cell r="E38">
            <v>0</v>
          </cell>
          <cell r="F38">
            <v>0</v>
          </cell>
          <cell r="Q38">
            <v>0</v>
          </cell>
          <cell r="AJ38">
            <v>6.7381000000000002</v>
          </cell>
          <cell r="AS38">
            <v>0</v>
          </cell>
          <cell r="AT38">
            <v>6.7381000000000002</v>
          </cell>
        </row>
        <row r="39">
          <cell r="D39">
            <v>1.3441000000000001</v>
          </cell>
          <cell r="E39">
            <v>0</v>
          </cell>
          <cell r="F39">
            <v>0</v>
          </cell>
          <cell r="Q39">
            <v>0</v>
          </cell>
          <cell r="AK39">
            <v>1.3441000000000001</v>
          </cell>
          <cell r="AS39">
            <v>0</v>
          </cell>
          <cell r="AT39">
            <v>1.3441000000000001</v>
          </cell>
        </row>
        <row r="40">
          <cell r="D40">
            <v>1.3451</v>
          </cell>
          <cell r="E40">
            <v>0</v>
          </cell>
          <cell r="F40">
            <v>0</v>
          </cell>
          <cell r="Q40">
            <v>0</v>
          </cell>
          <cell r="AL40">
            <v>1.3451</v>
          </cell>
          <cell r="AS40">
            <v>0</v>
          </cell>
          <cell r="AT40">
            <v>1.7450999999999999</v>
          </cell>
        </row>
        <row r="41">
          <cell r="D41">
            <v>0</v>
          </cell>
          <cell r="E41">
            <v>0</v>
          </cell>
          <cell r="F41">
            <v>0</v>
          </cell>
          <cell r="Q41">
            <v>0</v>
          </cell>
          <cell r="AM41">
            <v>0</v>
          </cell>
          <cell r="AS41">
            <v>0</v>
          </cell>
          <cell r="AT41">
            <v>0</v>
          </cell>
        </row>
        <row r="42">
          <cell r="D42">
            <v>2.1149</v>
          </cell>
          <cell r="E42">
            <v>0</v>
          </cell>
          <cell r="F42">
            <v>0</v>
          </cell>
          <cell r="Q42">
            <v>0</v>
          </cell>
          <cell r="AN42">
            <v>2.1149</v>
          </cell>
          <cell r="AS42">
            <v>0</v>
          </cell>
          <cell r="AT42">
            <v>2.1149</v>
          </cell>
        </row>
        <row r="43">
          <cell r="D43">
            <v>20.843299999999999</v>
          </cell>
          <cell r="E43">
            <v>0</v>
          </cell>
          <cell r="F43">
            <v>0</v>
          </cell>
          <cell r="Q43">
            <v>0</v>
          </cell>
          <cell r="AO43">
            <v>20.843299999999999</v>
          </cell>
          <cell r="AS43">
            <v>0</v>
          </cell>
          <cell r="AT43">
            <v>20.843299999999999</v>
          </cell>
        </row>
        <row r="44">
          <cell r="D44">
            <v>20.113900000000001</v>
          </cell>
          <cell r="E44">
            <v>4</v>
          </cell>
          <cell r="F44">
            <v>0</v>
          </cell>
          <cell r="N44">
            <v>4</v>
          </cell>
          <cell r="Q44">
            <v>1.1000000000000001</v>
          </cell>
          <cell r="Z44">
            <v>1.1000000000000001</v>
          </cell>
          <cell r="AP44">
            <v>15.013900000000001</v>
          </cell>
          <cell r="AS44">
            <v>5.0999999999999996</v>
          </cell>
          <cell r="AT44">
            <v>15.013900000000001</v>
          </cell>
        </row>
        <row r="45">
          <cell r="D45">
            <v>0</v>
          </cell>
          <cell r="E45">
            <v>0</v>
          </cell>
          <cell r="F45">
            <v>0</v>
          </cell>
          <cell r="Q45">
            <v>0</v>
          </cell>
          <cell r="AQ45">
            <v>0</v>
          </cell>
          <cell r="AS45">
            <v>0</v>
          </cell>
          <cell r="AT45">
            <v>0</v>
          </cell>
        </row>
        <row r="46">
          <cell r="D46">
            <v>11.3</v>
          </cell>
          <cell r="E46">
            <v>3.2</v>
          </cell>
          <cell r="F46">
            <v>0</v>
          </cell>
          <cell r="N46">
            <v>3</v>
          </cell>
          <cell r="P46">
            <v>0.2</v>
          </cell>
          <cell r="Q46">
            <v>3.73</v>
          </cell>
          <cell r="Z46">
            <v>3.5</v>
          </cell>
          <cell r="AD46">
            <v>0.13</v>
          </cell>
          <cell r="AL46">
            <v>0.1</v>
          </cell>
          <cell r="AR46">
            <v>4.37</v>
          </cell>
          <cell r="AS46">
            <v>6.9300000000000006</v>
          </cell>
          <cell r="AT46">
            <v>4.37</v>
          </cell>
        </row>
        <row r="47">
          <cell r="E47">
            <v>12.6</v>
          </cell>
          <cell r="F47">
            <v>0</v>
          </cell>
          <cell r="G47">
            <v>0</v>
          </cell>
          <cell r="H47">
            <v>0</v>
          </cell>
          <cell r="I47">
            <v>0</v>
          </cell>
          <cell r="J47">
            <v>0</v>
          </cell>
          <cell r="K47">
            <v>0</v>
          </cell>
          <cell r="L47">
            <v>0</v>
          </cell>
          <cell r="M47">
            <v>0</v>
          </cell>
          <cell r="N47">
            <v>8.6</v>
          </cell>
          <cell r="O47">
            <v>0</v>
          </cell>
          <cell r="P47">
            <v>4</v>
          </cell>
          <cell r="Q47">
            <v>28.509999999999998</v>
          </cell>
          <cell r="R47">
            <v>0</v>
          </cell>
          <cell r="S47">
            <v>0</v>
          </cell>
          <cell r="T47">
            <v>0</v>
          </cell>
          <cell r="U47">
            <v>0</v>
          </cell>
          <cell r="V47">
            <v>0</v>
          </cell>
          <cell r="W47">
            <v>0</v>
          </cell>
          <cell r="X47">
            <v>15</v>
          </cell>
          <cell r="Y47">
            <v>0</v>
          </cell>
          <cell r="Z47">
            <v>12.149999999999999</v>
          </cell>
          <cell r="AA47">
            <v>0</v>
          </cell>
          <cell r="AB47">
            <v>0</v>
          </cell>
          <cell r="AC47">
            <v>0</v>
          </cell>
          <cell r="AD47">
            <v>0.96</v>
          </cell>
          <cell r="AE47">
            <v>0</v>
          </cell>
          <cell r="AF47">
            <v>0</v>
          </cell>
          <cell r="AG47">
            <v>0</v>
          </cell>
          <cell r="AH47">
            <v>0</v>
          </cell>
          <cell r="AI47">
            <v>0</v>
          </cell>
          <cell r="AJ47">
            <v>0</v>
          </cell>
          <cell r="AK47">
            <v>0</v>
          </cell>
          <cell r="AL47">
            <v>0.4</v>
          </cell>
          <cell r="AM47">
            <v>0</v>
          </cell>
          <cell r="AN47">
            <v>0</v>
          </cell>
          <cell r="AO47">
            <v>0</v>
          </cell>
          <cell r="AP47">
            <v>0</v>
          </cell>
          <cell r="AQ47">
            <v>0</v>
          </cell>
          <cell r="AR47">
            <v>0</v>
          </cell>
        </row>
        <row r="48">
          <cell r="E48">
            <v>624.90250000000003</v>
          </cell>
          <cell r="F48">
            <v>451.02569999999997</v>
          </cell>
          <cell r="G48">
            <v>307.49059999999997</v>
          </cell>
          <cell r="H48">
            <v>143.5351</v>
          </cell>
          <cell r="I48">
            <v>14.242799999999999</v>
          </cell>
          <cell r="J48">
            <v>116.36</v>
          </cell>
          <cell r="K48">
            <v>0</v>
          </cell>
          <cell r="L48">
            <v>0</v>
          </cell>
          <cell r="M48">
            <v>0</v>
          </cell>
          <cell r="N48">
            <v>37.007899999999999</v>
          </cell>
          <cell r="O48">
            <v>0</v>
          </cell>
          <cell r="P48">
            <v>6.2660999999999998</v>
          </cell>
          <cell r="Q48">
            <v>237.9126</v>
          </cell>
          <cell r="R48">
            <v>0</v>
          </cell>
          <cell r="S48">
            <v>0</v>
          </cell>
          <cell r="T48">
            <v>0</v>
          </cell>
          <cell r="U48">
            <v>0</v>
          </cell>
          <cell r="V48">
            <v>0</v>
          </cell>
          <cell r="W48">
            <v>0.19800000000000001</v>
          </cell>
          <cell r="X48">
            <v>14.95</v>
          </cell>
          <cell r="Y48">
            <v>0</v>
          </cell>
          <cell r="Z48">
            <v>140.87520000000004</v>
          </cell>
          <cell r="AA48">
            <v>0</v>
          </cell>
          <cell r="AB48">
            <v>0</v>
          </cell>
          <cell r="AC48">
            <v>0</v>
          </cell>
          <cell r="AD48">
            <v>32.7408</v>
          </cell>
          <cell r="AE48">
            <v>0</v>
          </cell>
          <cell r="AF48">
            <v>0.52370000000000005</v>
          </cell>
          <cell r="AG48">
            <v>0</v>
          </cell>
          <cell r="AH48">
            <v>0</v>
          </cell>
          <cell r="AI48">
            <v>0.82550000000000001</v>
          </cell>
          <cell r="AJ48">
            <v>6.7381000000000002</v>
          </cell>
          <cell r="AK48">
            <v>1.3441000000000001</v>
          </cell>
          <cell r="AL48">
            <v>1.7450999999999999</v>
          </cell>
          <cell r="AM48">
            <v>0</v>
          </cell>
          <cell r="AN48">
            <v>2.1149</v>
          </cell>
          <cell r="AO48">
            <v>20.843299999999999</v>
          </cell>
          <cell r="AP48">
            <v>15.013900000000001</v>
          </cell>
          <cell r="AQ48">
            <v>0</v>
          </cell>
          <cell r="AR48">
            <v>4.37</v>
          </cell>
        </row>
      </sheetData>
      <sheetData sheetId="27">
        <row r="7">
          <cell r="D7">
            <v>415.04349999999999</v>
          </cell>
          <cell r="E7">
            <v>398.39350000000002</v>
          </cell>
          <cell r="F7">
            <v>0</v>
          </cell>
          <cell r="G7">
            <v>0</v>
          </cell>
          <cell r="H7">
            <v>0</v>
          </cell>
          <cell r="I7">
            <v>0</v>
          </cell>
          <cell r="J7">
            <v>0</v>
          </cell>
          <cell r="K7">
            <v>0</v>
          </cell>
          <cell r="L7">
            <v>0</v>
          </cell>
          <cell r="M7">
            <v>0</v>
          </cell>
          <cell r="N7">
            <v>0</v>
          </cell>
          <cell r="O7">
            <v>0</v>
          </cell>
          <cell r="P7">
            <v>0</v>
          </cell>
          <cell r="Q7">
            <v>16.650000000000002</v>
          </cell>
          <cell r="R7">
            <v>0</v>
          </cell>
          <cell r="S7">
            <v>0</v>
          </cell>
          <cell r="T7">
            <v>0</v>
          </cell>
          <cell r="U7">
            <v>0</v>
          </cell>
          <cell r="V7">
            <v>0</v>
          </cell>
          <cell r="W7">
            <v>2.41</v>
          </cell>
          <cell r="X7">
            <v>0.15</v>
          </cell>
          <cell r="Y7">
            <v>0</v>
          </cell>
          <cell r="Z7">
            <v>12.79</v>
          </cell>
          <cell r="AA7">
            <v>0</v>
          </cell>
          <cell r="AB7">
            <v>0</v>
          </cell>
          <cell r="AC7">
            <v>0.05</v>
          </cell>
          <cell r="AD7">
            <v>1.25</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16.650000000000002</v>
          </cell>
          <cell r="AT7">
            <v>398.39350000000002</v>
          </cell>
        </row>
        <row r="8">
          <cell r="D8">
            <v>289.97679999999997</v>
          </cell>
          <cell r="E8">
            <v>0</v>
          </cell>
          <cell r="F8">
            <v>281.90679999999998</v>
          </cell>
          <cell r="G8">
            <v>0</v>
          </cell>
          <cell r="H8">
            <v>0</v>
          </cell>
          <cell r="I8">
            <v>0</v>
          </cell>
          <cell r="J8">
            <v>0</v>
          </cell>
          <cell r="K8">
            <v>0</v>
          </cell>
          <cell r="L8">
            <v>0</v>
          </cell>
          <cell r="M8">
            <v>0</v>
          </cell>
          <cell r="N8">
            <v>0</v>
          </cell>
          <cell r="O8">
            <v>0</v>
          </cell>
          <cell r="P8">
            <v>0</v>
          </cell>
          <cell r="Q8">
            <v>8.07</v>
          </cell>
          <cell r="R8">
            <v>0</v>
          </cell>
          <cell r="S8">
            <v>0</v>
          </cell>
          <cell r="T8">
            <v>0</v>
          </cell>
          <cell r="U8">
            <v>0</v>
          </cell>
          <cell r="V8">
            <v>0</v>
          </cell>
          <cell r="W8">
            <v>2.41</v>
          </cell>
          <cell r="X8">
            <v>0.03</v>
          </cell>
          <cell r="Y8">
            <v>0</v>
          </cell>
          <cell r="Z8">
            <v>5</v>
          </cell>
          <cell r="AA8">
            <v>0</v>
          </cell>
          <cell r="AB8">
            <v>0</v>
          </cell>
          <cell r="AC8">
            <v>0.05</v>
          </cell>
          <cell r="AD8">
            <v>0.58000000000000007</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8.07</v>
          </cell>
          <cell r="AT8">
            <v>281.90679999999998</v>
          </cell>
        </row>
        <row r="9">
          <cell r="D9">
            <v>284.78449999999998</v>
          </cell>
          <cell r="E9">
            <v>0</v>
          </cell>
          <cell r="F9">
            <v>0</v>
          </cell>
          <cell r="G9">
            <v>276.71449999999999</v>
          </cell>
          <cell r="Q9">
            <v>8.07</v>
          </cell>
          <cell r="W9">
            <v>2.41</v>
          </cell>
          <cell r="X9">
            <v>0.03</v>
          </cell>
          <cell r="Z9">
            <v>5</v>
          </cell>
          <cell r="AC9">
            <v>0.05</v>
          </cell>
          <cell r="AD9">
            <v>0.58000000000000007</v>
          </cell>
          <cell r="AS9">
            <v>8.07</v>
          </cell>
          <cell r="AT9">
            <v>276.71449999999999</v>
          </cell>
        </row>
        <row r="10">
          <cell r="D10">
            <v>5.1923000000000004</v>
          </cell>
          <cell r="E10">
            <v>0</v>
          </cell>
          <cell r="F10">
            <v>0</v>
          </cell>
          <cell r="H10">
            <v>5.1923000000000004</v>
          </cell>
          <cell r="Q10">
            <v>0</v>
          </cell>
          <cell r="AS10">
            <v>0</v>
          </cell>
          <cell r="AT10">
            <v>5.1923000000000004</v>
          </cell>
        </row>
        <row r="11">
          <cell r="D11">
            <v>24.261399999999998</v>
          </cell>
          <cell r="E11">
            <v>0</v>
          </cell>
          <cell r="F11">
            <v>0</v>
          </cell>
          <cell r="I11">
            <v>18.711399999999998</v>
          </cell>
          <cell r="Q11">
            <v>5.55</v>
          </cell>
          <cell r="X11">
            <v>0.12</v>
          </cell>
          <cell r="Z11">
            <v>4.76</v>
          </cell>
          <cell r="AD11">
            <v>0.67</v>
          </cell>
          <cell r="AS11">
            <v>5.55</v>
          </cell>
          <cell r="AT11">
            <v>18.711399999999998</v>
          </cell>
        </row>
        <row r="12">
          <cell r="D12">
            <v>86.534400000000005</v>
          </cell>
          <cell r="E12">
            <v>0</v>
          </cell>
          <cell r="F12">
            <v>0</v>
          </cell>
          <cell r="J12">
            <v>83.574400000000011</v>
          </cell>
          <cell r="Q12">
            <v>2.96</v>
          </cell>
          <cell r="Z12">
            <v>2.96</v>
          </cell>
          <cell r="AS12">
            <v>2.96</v>
          </cell>
          <cell r="AT12">
            <v>83.574400000000011</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0</v>
          </cell>
          <cell r="E15">
            <v>0</v>
          </cell>
          <cell r="F15">
            <v>0</v>
          </cell>
          <cell r="M15">
            <v>0</v>
          </cell>
          <cell r="Q15">
            <v>0</v>
          </cell>
          <cell r="AS15">
            <v>0</v>
          </cell>
          <cell r="AT15">
            <v>0</v>
          </cell>
        </row>
        <row r="16">
          <cell r="D16">
            <v>14.270899999999999</v>
          </cell>
          <cell r="E16">
            <v>0</v>
          </cell>
          <cell r="F16">
            <v>0</v>
          </cell>
          <cell r="N16">
            <v>14.200899999999999</v>
          </cell>
          <cell r="Q16">
            <v>7.0000000000000007E-2</v>
          </cell>
          <cell r="Z16">
            <v>7.0000000000000007E-2</v>
          </cell>
          <cell r="AS16">
            <v>7.0000000000000007E-2</v>
          </cell>
          <cell r="AT16">
            <v>14.200899999999999</v>
          </cell>
        </row>
        <row r="17">
          <cell r="D17">
            <v>0</v>
          </cell>
          <cell r="E17">
            <v>0</v>
          </cell>
          <cell r="F17">
            <v>0</v>
          </cell>
          <cell r="O17">
            <v>0</v>
          </cell>
          <cell r="Q17">
            <v>0</v>
          </cell>
          <cell r="AS17">
            <v>0</v>
          </cell>
          <cell r="AT17">
            <v>0</v>
          </cell>
        </row>
        <row r="18">
          <cell r="D18">
            <v>0</v>
          </cell>
          <cell r="E18">
            <v>0</v>
          </cell>
          <cell r="F18">
            <v>0</v>
          </cell>
          <cell r="P18">
            <v>0</v>
          </cell>
          <cell r="Q18">
            <v>0</v>
          </cell>
          <cell r="AS18">
            <v>0</v>
          </cell>
          <cell r="AT18">
            <v>0</v>
          </cell>
        </row>
        <row r="19">
          <cell r="D19">
            <v>204.2586</v>
          </cell>
          <cell r="E19">
            <v>0</v>
          </cell>
          <cell r="F19">
            <v>0</v>
          </cell>
          <cell r="G19">
            <v>0</v>
          </cell>
          <cell r="H19">
            <v>0</v>
          </cell>
          <cell r="I19">
            <v>0</v>
          </cell>
          <cell r="J19">
            <v>0</v>
          </cell>
          <cell r="K19">
            <v>0</v>
          </cell>
          <cell r="L19">
            <v>0</v>
          </cell>
          <cell r="M19">
            <v>0</v>
          </cell>
          <cell r="N19">
            <v>0</v>
          </cell>
          <cell r="O19">
            <v>0</v>
          </cell>
          <cell r="P19">
            <v>0</v>
          </cell>
          <cell r="Q19">
            <v>204.0086</v>
          </cell>
          <cell r="R19">
            <v>0</v>
          </cell>
          <cell r="S19">
            <v>0</v>
          </cell>
          <cell r="T19">
            <v>0</v>
          </cell>
          <cell r="U19">
            <v>0</v>
          </cell>
          <cell r="V19">
            <v>0</v>
          </cell>
          <cell r="W19">
            <v>0</v>
          </cell>
          <cell r="X19">
            <v>0.25</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0.25</v>
          </cell>
          <cell r="AT19">
            <v>223.23859999999999</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0.1467</v>
          </cell>
          <cell r="E25">
            <v>0</v>
          </cell>
          <cell r="F25">
            <v>0</v>
          </cell>
          <cell r="Q25">
            <v>0</v>
          </cell>
          <cell r="W25">
            <v>0.1467</v>
          </cell>
          <cell r="AS25">
            <v>0</v>
          </cell>
          <cell r="AT25">
            <v>2.5567000000000002</v>
          </cell>
        </row>
        <row r="26">
          <cell r="D26">
            <v>1.395</v>
          </cell>
          <cell r="E26">
            <v>0</v>
          </cell>
          <cell r="F26">
            <v>0</v>
          </cell>
          <cell r="Q26">
            <v>0</v>
          </cell>
          <cell r="X26">
            <v>1.395</v>
          </cell>
          <cell r="AS26">
            <v>0</v>
          </cell>
          <cell r="AT26">
            <v>1.7949999999999999</v>
          </cell>
        </row>
        <row r="27">
          <cell r="D27">
            <v>0</v>
          </cell>
          <cell r="E27">
            <v>0</v>
          </cell>
          <cell r="F27">
            <v>0</v>
          </cell>
          <cell r="Q27">
            <v>0</v>
          </cell>
          <cell r="Y27">
            <v>0</v>
          </cell>
          <cell r="AS27">
            <v>0</v>
          </cell>
          <cell r="AT27">
            <v>0</v>
          </cell>
        </row>
        <row r="28">
          <cell r="D28">
            <v>110.9776</v>
          </cell>
          <cell r="E28">
            <v>0</v>
          </cell>
          <cell r="F28">
            <v>0</v>
          </cell>
          <cell r="Q28">
            <v>0</v>
          </cell>
          <cell r="Z28">
            <v>110.9776</v>
          </cell>
          <cell r="AS28">
            <v>0</v>
          </cell>
          <cell r="AT28">
            <v>126.0976</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0.05</v>
          </cell>
        </row>
        <row r="32">
          <cell r="D32">
            <v>34.740400000000001</v>
          </cell>
          <cell r="E32">
            <v>0</v>
          </cell>
          <cell r="F32">
            <v>0</v>
          </cell>
          <cell r="Q32">
            <v>0.25</v>
          </cell>
          <cell r="X32">
            <v>0.25</v>
          </cell>
          <cell r="AD32">
            <v>34.490400000000001</v>
          </cell>
          <cell r="AS32">
            <v>0.25</v>
          </cell>
          <cell r="AT32">
            <v>35.740400000000001</v>
          </cell>
        </row>
        <row r="33">
          <cell r="D33">
            <v>0</v>
          </cell>
          <cell r="E33">
            <v>0</v>
          </cell>
          <cell r="F33">
            <v>0</v>
          </cell>
          <cell r="Q33">
            <v>0</v>
          </cell>
          <cell r="AE33">
            <v>0</v>
          </cell>
          <cell r="AS33">
            <v>0</v>
          </cell>
          <cell r="AT33">
            <v>0</v>
          </cell>
        </row>
        <row r="34">
          <cell r="D34">
            <v>0.60740000000000005</v>
          </cell>
          <cell r="E34">
            <v>0</v>
          </cell>
          <cell r="F34">
            <v>0</v>
          </cell>
          <cell r="Q34">
            <v>0</v>
          </cell>
          <cell r="AF34">
            <v>0.60740000000000005</v>
          </cell>
          <cell r="AS34">
            <v>0</v>
          </cell>
          <cell r="AT34">
            <v>0.60740000000000005</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v>
          </cell>
          <cell r="E37">
            <v>0</v>
          </cell>
          <cell r="F37">
            <v>0</v>
          </cell>
          <cell r="Q37">
            <v>0</v>
          </cell>
          <cell r="AI37">
            <v>0</v>
          </cell>
          <cell r="AS37">
            <v>0</v>
          </cell>
          <cell r="AT37">
            <v>0</v>
          </cell>
        </row>
        <row r="38">
          <cell r="D38">
            <v>8.9338999999999995</v>
          </cell>
          <cell r="E38">
            <v>0</v>
          </cell>
          <cell r="F38">
            <v>0</v>
          </cell>
          <cell r="Q38">
            <v>0</v>
          </cell>
          <cell r="AJ38">
            <v>8.9338999999999995</v>
          </cell>
          <cell r="AS38">
            <v>0</v>
          </cell>
          <cell r="AT38">
            <v>8.9338999999999995</v>
          </cell>
        </row>
        <row r="39">
          <cell r="D39">
            <v>0</v>
          </cell>
          <cell r="E39">
            <v>0</v>
          </cell>
          <cell r="F39">
            <v>0</v>
          </cell>
          <cell r="Q39">
            <v>0</v>
          </cell>
          <cell r="AK39">
            <v>0</v>
          </cell>
          <cell r="AS39">
            <v>0</v>
          </cell>
          <cell r="AT39">
            <v>0</v>
          </cell>
        </row>
        <row r="40">
          <cell r="D40">
            <v>1.657</v>
          </cell>
          <cell r="E40">
            <v>0</v>
          </cell>
          <cell r="F40">
            <v>0</v>
          </cell>
          <cell r="Q40">
            <v>0</v>
          </cell>
          <cell r="AL40">
            <v>1.657</v>
          </cell>
          <cell r="AS40">
            <v>0</v>
          </cell>
          <cell r="AT40">
            <v>1.657</v>
          </cell>
        </row>
        <row r="41">
          <cell r="D41">
            <v>0</v>
          </cell>
          <cell r="E41">
            <v>0</v>
          </cell>
          <cell r="F41">
            <v>0</v>
          </cell>
          <cell r="Q41">
            <v>0</v>
          </cell>
          <cell r="AM41">
            <v>0</v>
          </cell>
          <cell r="AS41">
            <v>0</v>
          </cell>
          <cell r="AT41">
            <v>0</v>
          </cell>
        </row>
        <row r="42">
          <cell r="D42">
            <v>1.7674000000000001</v>
          </cell>
          <cell r="E42">
            <v>0</v>
          </cell>
          <cell r="F42">
            <v>0</v>
          </cell>
          <cell r="Q42">
            <v>0</v>
          </cell>
          <cell r="AN42">
            <v>1.7674000000000001</v>
          </cell>
          <cell r="AS42">
            <v>0</v>
          </cell>
          <cell r="AT42">
            <v>1.7674000000000001</v>
          </cell>
        </row>
        <row r="43">
          <cell r="D43">
            <v>28.6065</v>
          </cell>
          <cell r="E43">
            <v>0</v>
          </cell>
          <cell r="F43">
            <v>0</v>
          </cell>
          <cell r="Q43">
            <v>0</v>
          </cell>
          <cell r="AO43">
            <v>28.6065</v>
          </cell>
          <cell r="AS43">
            <v>0</v>
          </cell>
          <cell r="AT43">
            <v>28.6065</v>
          </cell>
        </row>
        <row r="44">
          <cell r="D44">
            <v>15.4267</v>
          </cell>
          <cell r="E44">
            <v>0</v>
          </cell>
          <cell r="F44">
            <v>0</v>
          </cell>
          <cell r="Q44">
            <v>0</v>
          </cell>
          <cell r="AP44">
            <v>15.4267</v>
          </cell>
          <cell r="AS44">
            <v>0</v>
          </cell>
          <cell r="AT44">
            <v>15.4267</v>
          </cell>
        </row>
        <row r="45">
          <cell r="D45">
            <v>0</v>
          </cell>
          <cell r="E45">
            <v>0</v>
          </cell>
          <cell r="F45">
            <v>0</v>
          </cell>
          <cell r="Q45">
            <v>0</v>
          </cell>
          <cell r="AQ45">
            <v>0</v>
          </cell>
          <cell r="AS45">
            <v>0</v>
          </cell>
          <cell r="AT45">
            <v>0</v>
          </cell>
        </row>
        <row r="46">
          <cell r="D46">
            <v>12.16</v>
          </cell>
          <cell r="E46">
            <v>0</v>
          </cell>
          <cell r="F46">
            <v>0</v>
          </cell>
          <cell r="Q46">
            <v>2.33</v>
          </cell>
          <cell r="Z46">
            <v>2.33</v>
          </cell>
          <cell r="AR46">
            <v>9.83</v>
          </cell>
          <cell r="AS46">
            <v>2.33</v>
          </cell>
          <cell r="AT46">
            <v>9.83</v>
          </cell>
        </row>
        <row r="47">
          <cell r="E47">
            <v>0</v>
          </cell>
          <cell r="F47">
            <v>0</v>
          </cell>
          <cell r="G47">
            <v>0</v>
          </cell>
          <cell r="H47">
            <v>0</v>
          </cell>
          <cell r="I47">
            <v>0</v>
          </cell>
          <cell r="J47">
            <v>0</v>
          </cell>
          <cell r="K47">
            <v>0</v>
          </cell>
          <cell r="L47">
            <v>0</v>
          </cell>
          <cell r="M47">
            <v>0</v>
          </cell>
          <cell r="N47">
            <v>0</v>
          </cell>
          <cell r="O47">
            <v>0</v>
          </cell>
          <cell r="P47">
            <v>0</v>
          </cell>
          <cell r="Q47">
            <v>19.23</v>
          </cell>
          <cell r="R47">
            <v>0</v>
          </cell>
          <cell r="S47">
            <v>0</v>
          </cell>
          <cell r="T47">
            <v>0</v>
          </cell>
          <cell r="U47">
            <v>0</v>
          </cell>
          <cell r="V47">
            <v>0</v>
          </cell>
          <cell r="W47">
            <v>2.41</v>
          </cell>
          <cell r="X47">
            <v>0.4</v>
          </cell>
          <cell r="Y47">
            <v>0</v>
          </cell>
          <cell r="Z47">
            <v>15.120000000000001</v>
          </cell>
          <cell r="AA47">
            <v>0</v>
          </cell>
          <cell r="AB47">
            <v>0</v>
          </cell>
          <cell r="AC47">
            <v>0.05</v>
          </cell>
          <cell r="AD47">
            <v>1.25</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E48">
            <v>398.39350000000002</v>
          </cell>
          <cell r="F48">
            <v>281.90679999999998</v>
          </cell>
          <cell r="G48">
            <v>276.71449999999999</v>
          </cell>
          <cell r="H48">
            <v>5.1923000000000004</v>
          </cell>
          <cell r="I48">
            <v>18.711399999999998</v>
          </cell>
          <cell r="J48">
            <v>83.574400000000011</v>
          </cell>
          <cell r="K48">
            <v>0</v>
          </cell>
          <cell r="L48">
            <v>0</v>
          </cell>
          <cell r="M48">
            <v>0</v>
          </cell>
          <cell r="N48">
            <v>14.200899999999999</v>
          </cell>
          <cell r="O48">
            <v>0</v>
          </cell>
          <cell r="P48">
            <v>0</v>
          </cell>
          <cell r="Q48">
            <v>223.23859999999999</v>
          </cell>
          <cell r="R48">
            <v>0</v>
          </cell>
          <cell r="S48">
            <v>0</v>
          </cell>
          <cell r="T48">
            <v>0</v>
          </cell>
          <cell r="U48">
            <v>0</v>
          </cell>
          <cell r="V48">
            <v>0</v>
          </cell>
          <cell r="W48">
            <v>2.5567000000000002</v>
          </cell>
          <cell r="X48">
            <v>1.7949999999999999</v>
          </cell>
          <cell r="Y48">
            <v>0</v>
          </cell>
          <cell r="Z48">
            <v>126.0976</v>
          </cell>
          <cell r="AA48">
            <v>0</v>
          </cell>
          <cell r="AB48">
            <v>0</v>
          </cell>
          <cell r="AC48">
            <v>0.05</v>
          </cell>
          <cell r="AD48">
            <v>35.740400000000001</v>
          </cell>
          <cell r="AE48">
            <v>0</v>
          </cell>
          <cell r="AF48">
            <v>0.60740000000000005</v>
          </cell>
          <cell r="AG48">
            <v>0</v>
          </cell>
          <cell r="AH48">
            <v>0</v>
          </cell>
          <cell r="AI48">
            <v>0</v>
          </cell>
          <cell r="AJ48">
            <v>8.9338999999999995</v>
          </cell>
          <cell r="AK48">
            <v>0</v>
          </cell>
          <cell r="AL48">
            <v>1.657</v>
          </cell>
          <cell r="AM48">
            <v>0</v>
          </cell>
          <cell r="AN48">
            <v>1.7674000000000001</v>
          </cell>
          <cell r="AO48">
            <v>28.6065</v>
          </cell>
          <cell r="AP48">
            <v>15.4267</v>
          </cell>
          <cell r="AQ48">
            <v>0</v>
          </cell>
          <cell r="AR48">
            <v>9.83</v>
          </cell>
        </row>
      </sheetData>
      <sheetData sheetId="28">
        <row r="7">
          <cell r="D7">
            <v>430.55170000000004</v>
          </cell>
          <cell r="E7">
            <v>407.99170000000004</v>
          </cell>
          <cell r="F7">
            <v>0</v>
          </cell>
          <cell r="G7">
            <v>0</v>
          </cell>
          <cell r="H7">
            <v>0</v>
          </cell>
          <cell r="I7">
            <v>0</v>
          </cell>
          <cell r="J7">
            <v>0</v>
          </cell>
          <cell r="K7">
            <v>0</v>
          </cell>
          <cell r="L7">
            <v>0</v>
          </cell>
          <cell r="M7">
            <v>0</v>
          </cell>
          <cell r="N7">
            <v>0</v>
          </cell>
          <cell r="O7">
            <v>0</v>
          </cell>
          <cell r="P7">
            <v>14.3</v>
          </cell>
          <cell r="Q7">
            <v>8.259999999999998</v>
          </cell>
          <cell r="R7">
            <v>0</v>
          </cell>
          <cell r="S7">
            <v>0</v>
          </cell>
          <cell r="T7">
            <v>0</v>
          </cell>
          <cell r="U7">
            <v>0</v>
          </cell>
          <cell r="V7">
            <v>0</v>
          </cell>
          <cell r="W7">
            <v>0</v>
          </cell>
          <cell r="X7">
            <v>0</v>
          </cell>
          <cell r="Y7">
            <v>0</v>
          </cell>
          <cell r="Z7">
            <v>8.1999999999999993</v>
          </cell>
          <cell r="AA7">
            <v>0</v>
          </cell>
          <cell r="AB7">
            <v>0</v>
          </cell>
          <cell r="AC7">
            <v>0</v>
          </cell>
          <cell r="AD7">
            <v>0.06</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22.559999999999995</v>
          </cell>
          <cell r="AT7">
            <v>422.29170000000005</v>
          </cell>
        </row>
        <row r="8">
          <cell r="D8">
            <v>268.38650000000001</v>
          </cell>
          <cell r="E8">
            <v>7.3</v>
          </cell>
          <cell r="F8">
            <v>252.82650000000001</v>
          </cell>
          <cell r="G8">
            <v>0</v>
          </cell>
          <cell r="H8">
            <v>0</v>
          </cell>
          <cell r="I8">
            <v>0</v>
          </cell>
          <cell r="J8">
            <v>0</v>
          </cell>
          <cell r="K8">
            <v>0</v>
          </cell>
          <cell r="L8">
            <v>0</v>
          </cell>
          <cell r="M8">
            <v>0</v>
          </cell>
          <cell r="N8">
            <v>0</v>
          </cell>
          <cell r="O8">
            <v>0</v>
          </cell>
          <cell r="P8">
            <v>7.3</v>
          </cell>
          <cell r="Q8">
            <v>8.259999999999998</v>
          </cell>
          <cell r="R8">
            <v>0</v>
          </cell>
          <cell r="S8">
            <v>0</v>
          </cell>
          <cell r="T8">
            <v>0</v>
          </cell>
          <cell r="U8">
            <v>0</v>
          </cell>
          <cell r="V8">
            <v>0</v>
          </cell>
          <cell r="W8">
            <v>0</v>
          </cell>
          <cell r="X8">
            <v>0</v>
          </cell>
          <cell r="Y8">
            <v>0</v>
          </cell>
          <cell r="Z8">
            <v>8.1999999999999993</v>
          </cell>
          <cell r="AA8">
            <v>0</v>
          </cell>
          <cell r="AB8">
            <v>0</v>
          </cell>
          <cell r="AC8">
            <v>0</v>
          </cell>
          <cell r="AD8">
            <v>0.06</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15.559999999999997</v>
          </cell>
          <cell r="AT8">
            <v>252.82650000000001</v>
          </cell>
        </row>
        <row r="9">
          <cell r="D9">
            <v>258.90339999999998</v>
          </cell>
          <cell r="E9">
            <v>7.3</v>
          </cell>
          <cell r="F9">
            <v>0</v>
          </cell>
          <cell r="G9">
            <v>243.37339999999998</v>
          </cell>
          <cell r="P9">
            <v>7.3</v>
          </cell>
          <cell r="Q9">
            <v>8.2299999999999986</v>
          </cell>
          <cell r="Z9">
            <v>8.1999999999999993</v>
          </cell>
          <cell r="AD9">
            <v>0.03</v>
          </cell>
          <cell r="AS9">
            <v>15.529999999999998</v>
          </cell>
          <cell r="AT9">
            <v>243.37339999999998</v>
          </cell>
        </row>
        <row r="10">
          <cell r="D10">
            <v>9.4831000000000003</v>
          </cell>
          <cell r="E10">
            <v>0</v>
          </cell>
          <cell r="F10">
            <v>0</v>
          </cell>
          <cell r="H10">
            <v>9.4531000000000009</v>
          </cell>
          <cell r="Q10">
            <v>0.03</v>
          </cell>
          <cell r="AD10">
            <v>0.03</v>
          </cell>
          <cell r="AS10">
            <v>0.03</v>
          </cell>
          <cell r="AT10">
            <v>9.4531000000000009</v>
          </cell>
        </row>
        <row r="11">
          <cell r="D11">
            <v>27.9786</v>
          </cell>
          <cell r="E11">
            <v>0</v>
          </cell>
          <cell r="F11">
            <v>0</v>
          </cell>
          <cell r="I11">
            <v>27.9786</v>
          </cell>
          <cell r="Q11">
            <v>0</v>
          </cell>
          <cell r="AS11">
            <v>0</v>
          </cell>
          <cell r="AT11">
            <v>27.9786</v>
          </cell>
        </row>
        <row r="12">
          <cell r="D12">
            <v>88.063900000000004</v>
          </cell>
          <cell r="E12">
            <v>0</v>
          </cell>
          <cell r="F12">
            <v>0</v>
          </cell>
          <cell r="J12">
            <v>88.063900000000004</v>
          </cell>
          <cell r="Q12">
            <v>0</v>
          </cell>
          <cell r="AS12">
            <v>0</v>
          </cell>
          <cell r="AT12">
            <v>88.063900000000004</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26.838000000000001</v>
          </cell>
          <cell r="E15">
            <v>0.1</v>
          </cell>
          <cell r="F15">
            <v>0</v>
          </cell>
          <cell r="M15">
            <v>26.738</v>
          </cell>
          <cell r="P15">
            <v>0.1</v>
          </cell>
          <cell r="Q15">
            <v>0</v>
          </cell>
          <cell r="AS15">
            <v>0.1</v>
          </cell>
          <cell r="AT15">
            <v>26.738</v>
          </cell>
        </row>
        <row r="16">
          <cell r="D16">
            <v>9.6935000000000002</v>
          </cell>
          <cell r="E16">
            <v>6.9</v>
          </cell>
          <cell r="F16">
            <v>0</v>
          </cell>
          <cell r="N16">
            <v>2.7934999999999999</v>
          </cell>
          <cell r="P16">
            <v>6.9</v>
          </cell>
          <cell r="Q16">
            <v>0</v>
          </cell>
          <cell r="AS16">
            <v>6.9</v>
          </cell>
          <cell r="AT16">
            <v>2.7934999999999999</v>
          </cell>
        </row>
        <row r="17">
          <cell r="D17">
            <v>0</v>
          </cell>
          <cell r="E17">
            <v>0</v>
          </cell>
          <cell r="F17">
            <v>0</v>
          </cell>
          <cell r="O17">
            <v>0</v>
          </cell>
          <cell r="Q17">
            <v>0</v>
          </cell>
          <cell r="AS17">
            <v>0</v>
          </cell>
          <cell r="AT17">
            <v>0</v>
          </cell>
        </row>
        <row r="18">
          <cell r="D18">
            <v>9.5912000000000006</v>
          </cell>
          <cell r="E18">
            <v>0</v>
          </cell>
          <cell r="F18">
            <v>0</v>
          </cell>
          <cell r="P18">
            <v>9.5912000000000006</v>
          </cell>
          <cell r="Q18">
            <v>0</v>
          </cell>
          <cell r="AS18">
            <v>0</v>
          </cell>
          <cell r="AT18">
            <v>23.891200000000001</v>
          </cell>
        </row>
        <row r="19">
          <cell r="D19">
            <v>200.88130000000001</v>
          </cell>
          <cell r="E19">
            <v>0</v>
          </cell>
          <cell r="F19">
            <v>0</v>
          </cell>
          <cell r="G19">
            <v>0</v>
          </cell>
          <cell r="H19">
            <v>0</v>
          </cell>
          <cell r="I19">
            <v>0</v>
          </cell>
          <cell r="J19">
            <v>0</v>
          </cell>
          <cell r="K19">
            <v>0</v>
          </cell>
          <cell r="L19">
            <v>0</v>
          </cell>
          <cell r="M19">
            <v>0</v>
          </cell>
          <cell r="N19">
            <v>0</v>
          </cell>
          <cell r="O19">
            <v>0</v>
          </cell>
          <cell r="P19">
            <v>0</v>
          </cell>
          <cell r="Q19">
            <v>200.88130000000001</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211.4513</v>
          </cell>
        </row>
        <row r="20">
          <cell r="D20">
            <v>8.0459999999999994</v>
          </cell>
          <cell r="E20">
            <v>0</v>
          </cell>
          <cell r="F20">
            <v>0</v>
          </cell>
          <cell r="Q20">
            <v>0</v>
          </cell>
          <cell r="R20">
            <v>8.0459999999999994</v>
          </cell>
          <cell r="AS20">
            <v>0</v>
          </cell>
          <cell r="AT20">
            <v>8.0459999999999994</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1.2</v>
          </cell>
        </row>
        <row r="26">
          <cell r="D26">
            <v>0</v>
          </cell>
          <cell r="E26">
            <v>0</v>
          </cell>
          <cell r="F26">
            <v>0</v>
          </cell>
          <cell r="Q26">
            <v>0</v>
          </cell>
          <cell r="X26">
            <v>0</v>
          </cell>
          <cell r="AS26">
            <v>0</v>
          </cell>
          <cell r="AT26">
            <v>0</v>
          </cell>
        </row>
        <row r="27">
          <cell r="D27">
            <v>0</v>
          </cell>
          <cell r="E27">
            <v>0</v>
          </cell>
          <cell r="F27">
            <v>0</v>
          </cell>
          <cell r="Q27">
            <v>0</v>
          </cell>
          <cell r="Y27">
            <v>0</v>
          </cell>
          <cell r="AS27">
            <v>0</v>
          </cell>
          <cell r="AT27">
            <v>0</v>
          </cell>
        </row>
        <row r="28">
          <cell r="D28">
            <v>107.0355</v>
          </cell>
          <cell r="E28">
            <v>0</v>
          </cell>
          <cell r="F28">
            <v>0</v>
          </cell>
          <cell r="Q28">
            <v>0</v>
          </cell>
          <cell r="Z28">
            <v>107.0355</v>
          </cell>
          <cell r="AS28">
            <v>0</v>
          </cell>
          <cell r="AT28">
            <v>115.2355</v>
          </cell>
        </row>
        <row r="29">
          <cell r="D29">
            <v>0.9214</v>
          </cell>
          <cell r="E29">
            <v>0</v>
          </cell>
          <cell r="F29">
            <v>0</v>
          </cell>
          <cell r="Q29">
            <v>0</v>
          </cell>
          <cell r="AA29">
            <v>0.9214</v>
          </cell>
          <cell r="AS29">
            <v>0</v>
          </cell>
          <cell r="AT29">
            <v>0.9214</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0.6</v>
          </cell>
        </row>
        <row r="32">
          <cell r="D32">
            <v>18.533900000000003</v>
          </cell>
          <cell r="E32">
            <v>0</v>
          </cell>
          <cell r="F32">
            <v>0</v>
          </cell>
          <cell r="Q32">
            <v>0</v>
          </cell>
          <cell r="AD32">
            <v>18.533900000000003</v>
          </cell>
          <cell r="AS32">
            <v>0</v>
          </cell>
          <cell r="AT32">
            <v>19.103900000000003</v>
          </cell>
        </row>
        <row r="33">
          <cell r="D33">
            <v>0</v>
          </cell>
          <cell r="E33">
            <v>0</v>
          </cell>
          <cell r="F33">
            <v>0</v>
          </cell>
          <cell r="Q33">
            <v>0</v>
          </cell>
          <cell r="AE33">
            <v>0</v>
          </cell>
          <cell r="AS33">
            <v>0</v>
          </cell>
          <cell r="AT33">
            <v>0</v>
          </cell>
        </row>
        <row r="34">
          <cell r="D34">
            <v>0.50339999999999996</v>
          </cell>
          <cell r="E34">
            <v>0</v>
          </cell>
          <cell r="F34">
            <v>0</v>
          </cell>
          <cell r="Q34">
            <v>0</v>
          </cell>
          <cell r="AF34">
            <v>0.50339999999999996</v>
          </cell>
          <cell r="AS34">
            <v>0</v>
          </cell>
          <cell r="AT34">
            <v>0.50339999999999996</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v>
          </cell>
          <cell r="E37">
            <v>0</v>
          </cell>
          <cell r="F37">
            <v>0</v>
          </cell>
          <cell r="Q37">
            <v>0</v>
          </cell>
          <cell r="AI37">
            <v>0</v>
          </cell>
          <cell r="AS37">
            <v>0</v>
          </cell>
          <cell r="AT37">
            <v>0</v>
          </cell>
        </row>
        <row r="38">
          <cell r="D38">
            <v>25.0122</v>
          </cell>
          <cell r="E38">
            <v>0</v>
          </cell>
          <cell r="F38">
            <v>0</v>
          </cell>
          <cell r="Q38">
            <v>0</v>
          </cell>
          <cell r="AJ38">
            <v>25.0122</v>
          </cell>
          <cell r="AS38">
            <v>0</v>
          </cell>
          <cell r="AT38">
            <v>25.0122</v>
          </cell>
        </row>
        <row r="39">
          <cell r="D39">
            <v>0</v>
          </cell>
          <cell r="E39">
            <v>0</v>
          </cell>
          <cell r="F39">
            <v>0</v>
          </cell>
          <cell r="Q39">
            <v>0</v>
          </cell>
          <cell r="AK39">
            <v>0</v>
          </cell>
          <cell r="AS39">
            <v>0</v>
          </cell>
          <cell r="AT39">
            <v>0</v>
          </cell>
        </row>
        <row r="40">
          <cell r="D40">
            <v>1.3062</v>
          </cell>
          <cell r="E40">
            <v>0</v>
          </cell>
          <cell r="F40">
            <v>0</v>
          </cell>
          <cell r="Q40">
            <v>0</v>
          </cell>
          <cell r="AL40">
            <v>1.3062</v>
          </cell>
          <cell r="AS40">
            <v>0</v>
          </cell>
          <cell r="AT40">
            <v>1.3062</v>
          </cell>
        </row>
        <row r="41">
          <cell r="D41">
            <v>0</v>
          </cell>
          <cell r="E41">
            <v>0</v>
          </cell>
          <cell r="F41">
            <v>0</v>
          </cell>
          <cell r="Q41">
            <v>0</v>
          </cell>
          <cell r="AM41">
            <v>0</v>
          </cell>
          <cell r="AS41">
            <v>0</v>
          </cell>
          <cell r="AT41">
            <v>0</v>
          </cell>
        </row>
        <row r="42">
          <cell r="D42">
            <v>4.2582000000000004</v>
          </cell>
          <cell r="E42">
            <v>0</v>
          </cell>
          <cell r="F42">
            <v>0</v>
          </cell>
          <cell r="Q42">
            <v>0</v>
          </cell>
          <cell r="AN42">
            <v>4.2582000000000004</v>
          </cell>
          <cell r="AS42">
            <v>0</v>
          </cell>
          <cell r="AT42">
            <v>4.2582000000000004</v>
          </cell>
        </row>
        <row r="43">
          <cell r="D43">
            <v>18.956900000000001</v>
          </cell>
          <cell r="E43">
            <v>0</v>
          </cell>
          <cell r="F43">
            <v>0</v>
          </cell>
          <cell r="Q43">
            <v>0</v>
          </cell>
          <cell r="AO43">
            <v>18.956900000000001</v>
          </cell>
          <cell r="AS43">
            <v>0</v>
          </cell>
          <cell r="AT43">
            <v>18.956900000000001</v>
          </cell>
        </row>
        <row r="44">
          <cell r="D44">
            <v>16.307600000000001</v>
          </cell>
          <cell r="E44">
            <v>0</v>
          </cell>
          <cell r="F44">
            <v>0</v>
          </cell>
          <cell r="Q44">
            <v>0</v>
          </cell>
          <cell r="AP44">
            <v>16.307600000000001</v>
          </cell>
          <cell r="AS44">
            <v>0</v>
          </cell>
          <cell r="AT44">
            <v>16.307600000000001</v>
          </cell>
        </row>
        <row r="45">
          <cell r="D45">
            <v>0</v>
          </cell>
          <cell r="E45">
            <v>0</v>
          </cell>
          <cell r="F45">
            <v>0</v>
          </cell>
          <cell r="Q45">
            <v>0</v>
          </cell>
          <cell r="AQ45">
            <v>0</v>
          </cell>
          <cell r="AS45">
            <v>0</v>
          </cell>
          <cell r="AT45">
            <v>0</v>
          </cell>
        </row>
        <row r="46">
          <cell r="D46">
            <v>94.100000000000009</v>
          </cell>
          <cell r="E46">
            <v>0</v>
          </cell>
          <cell r="F46">
            <v>0</v>
          </cell>
          <cell r="Q46">
            <v>2.3099999999999996</v>
          </cell>
          <cell r="W46">
            <v>1.2</v>
          </cell>
          <cell r="AC46">
            <v>0.6</v>
          </cell>
          <cell r="AD46">
            <v>0.51</v>
          </cell>
          <cell r="AR46">
            <v>91.79</v>
          </cell>
          <cell r="AS46">
            <v>2.3099999999999996</v>
          </cell>
          <cell r="AT46">
            <v>91.79</v>
          </cell>
        </row>
        <row r="47">
          <cell r="E47">
            <v>14.3</v>
          </cell>
          <cell r="F47">
            <v>0</v>
          </cell>
          <cell r="G47">
            <v>0</v>
          </cell>
          <cell r="H47">
            <v>0</v>
          </cell>
          <cell r="I47">
            <v>0</v>
          </cell>
          <cell r="J47">
            <v>0</v>
          </cell>
          <cell r="K47">
            <v>0</v>
          </cell>
          <cell r="L47">
            <v>0</v>
          </cell>
          <cell r="M47">
            <v>0</v>
          </cell>
          <cell r="N47">
            <v>0</v>
          </cell>
          <cell r="O47">
            <v>0</v>
          </cell>
          <cell r="P47">
            <v>14.3</v>
          </cell>
          <cell r="Q47">
            <v>10.569999999999999</v>
          </cell>
          <cell r="R47">
            <v>0</v>
          </cell>
          <cell r="S47">
            <v>0</v>
          </cell>
          <cell r="T47">
            <v>0</v>
          </cell>
          <cell r="U47">
            <v>0</v>
          </cell>
          <cell r="V47">
            <v>0</v>
          </cell>
          <cell r="W47">
            <v>1.2</v>
          </cell>
          <cell r="X47">
            <v>0</v>
          </cell>
          <cell r="Y47">
            <v>0</v>
          </cell>
          <cell r="Z47">
            <v>8.1999999999999993</v>
          </cell>
          <cell r="AA47">
            <v>0</v>
          </cell>
          <cell r="AB47">
            <v>0</v>
          </cell>
          <cell r="AC47">
            <v>0.6</v>
          </cell>
          <cell r="AD47">
            <v>0.57000000000000006</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E48">
            <v>422.29170000000005</v>
          </cell>
          <cell r="F48">
            <v>252.82650000000001</v>
          </cell>
          <cell r="G48">
            <v>243.37339999999998</v>
          </cell>
          <cell r="H48">
            <v>9.4531000000000009</v>
          </cell>
          <cell r="I48">
            <v>27.9786</v>
          </cell>
          <cell r="J48">
            <v>88.063900000000004</v>
          </cell>
          <cell r="K48">
            <v>0</v>
          </cell>
          <cell r="L48">
            <v>0</v>
          </cell>
          <cell r="M48">
            <v>26.738</v>
          </cell>
          <cell r="N48">
            <v>2.7934999999999999</v>
          </cell>
          <cell r="O48">
            <v>0</v>
          </cell>
          <cell r="P48">
            <v>23.891200000000001</v>
          </cell>
          <cell r="Q48">
            <v>211.4513</v>
          </cell>
          <cell r="R48">
            <v>8.0459999999999994</v>
          </cell>
          <cell r="S48">
            <v>0</v>
          </cell>
          <cell r="T48">
            <v>0</v>
          </cell>
          <cell r="U48">
            <v>0</v>
          </cell>
          <cell r="V48">
            <v>0</v>
          </cell>
          <cell r="W48">
            <v>1.2</v>
          </cell>
          <cell r="X48">
            <v>0</v>
          </cell>
          <cell r="Y48">
            <v>0</v>
          </cell>
          <cell r="Z48">
            <v>115.2355</v>
          </cell>
          <cell r="AA48">
            <v>0.9214</v>
          </cell>
          <cell r="AB48">
            <v>0</v>
          </cell>
          <cell r="AC48">
            <v>0.6</v>
          </cell>
          <cell r="AD48">
            <v>19.103900000000003</v>
          </cell>
          <cell r="AE48">
            <v>0</v>
          </cell>
          <cell r="AF48">
            <v>0.50339999999999996</v>
          </cell>
          <cell r="AG48">
            <v>0</v>
          </cell>
          <cell r="AH48">
            <v>0</v>
          </cell>
          <cell r="AI48">
            <v>0</v>
          </cell>
          <cell r="AJ48">
            <v>25.0122</v>
          </cell>
          <cell r="AK48">
            <v>0</v>
          </cell>
          <cell r="AL48">
            <v>1.3062</v>
          </cell>
          <cell r="AM48">
            <v>0</v>
          </cell>
          <cell r="AN48">
            <v>4.2582000000000004</v>
          </cell>
          <cell r="AO48">
            <v>18.956900000000001</v>
          </cell>
          <cell r="AP48">
            <v>16.307600000000001</v>
          </cell>
          <cell r="AQ48">
            <v>0</v>
          </cell>
          <cell r="AR48">
            <v>91.79</v>
          </cell>
        </row>
      </sheetData>
      <sheetData sheetId="29">
        <row r="7">
          <cell r="D7">
            <v>791.30190000000005</v>
          </cell>
          <cell r="E7">
            <v>709.58190000000002</v>
          </cell>
          <cell r="F7">
            <v>0</v>
          </cell>
          <cell r="G7">
            <v>0</v>
          </cell>
          <cell r="H7">
            <v>0</v>
          </cell>
          <cell r="I7">
            <v>0</v>
          </cell>
          <cell r="J7">
            <v>0</v>
          </cell>
          <cell r="K7">
            <v>0</v>
          </cell>
          <cell r="L7">
            <v>0</v>
          </cell>
          <cell r="M7">
            <v>0</v>
          </cell>
          <cell r="N7">
            <v>39.379999999999995</v>
          </cell>
          <cell r="O7">
            <v>0</v>
          </cell>
          <cell r="P7">
            <v>0</v>
          </cell>
          <cell r="Q7">
            <v>42.34</v>
          </cell>
          <cell r="R7">
            <v>0</v>
          </cell>
          <cell r="S7">
            <v>0</v>
          </cell>
          <cell r="T7">
            <v>0</v>
          </cell>
          <cell r="U7">
            <v>0</v>
          </cell>
          <cell r="V7">
            <v>0</v>
          </cell>
          <cell r="W7">
            <v>40</v>
          </cell>
          <cell r="X7">
            <v>0</v>
          </cell>
          <cell r="Y7">
            <v>0</v>
          </cell>
          <cell r="Z7">
            <v>2</v>
          </cell>
          <cell r="AA7">
            <v>0</v>
          </cell>
          <cell r="AB7">
            <v>0</v>
          </cell>
          <cell r="AC7">
            <v>0.02</v>
          </cell>
          <cell r="AD7">
            <v>0.12</v>
          </cell>
          <cell r="AE7">
            <v>0</v>
          </cell>
          <cell r="AF7">
            <v>0</v>
          </cell>
          <cell r="AG7">
            <v>0</v>
          </cell>
          <cell r="AH7">
            <v>0</v>
          </cell>
          <cell r="AI7">
            <v>0</v>
          </cell>
          <cell r="AJ7">
            <v>0</v>
          </cell>
          <cell r="AK7">
            <v>0</v>
          </cell>
          <cell r="AL7">
            <v>0.2</v>
          </cell>
          <cell r="AM7">
            <v>0</v>
          </cell>
          <cell r="AN7">
            <v>0</v>
          </cell>
          <cell r="AO7">
            <v>0</v>
          </cell>
          <cell r="AP7">
            <v>0</v>
          </cell>
          <cell r="AQ7">
            <v>0</v>
          </cell>
          <cell r="AR7">
            <v>0</v>
          </cell>
          <cell r="AS7">
            <v>81.72</v>
          </cell>
          <cell r="AT7">
            <v>811.78190000000006</v>
          </cell>
        </row>
        <row r="8">
          <cell r="D8">
            <v>161.9084</v>
          </cell>
          <cell r="E8">
            <v>0</v>
          </cell>
          <cell r="F8">
            <v>159.70840000000001</v>
          </cell>
          <cell r="G8">
            <v>0</v>
          </cell>
          <cell r="H8">
            <v>0</v>
          </cell>
          <cell r="I8">
            <v>0</v>
          </cell>
          <cell r="J8">
            <v>0</v>
          </cell>
          <cell r="K8">
            <v>0</v>
          </cell>
          <cell r="L8">
            <v>0</v>
          </cell>
          <cell r="M8">
            <v>0</v>
          </cell>
          <cell r="N8">
            <v>0</v>
          </cell>
          <cell r="O8">
            <v>0</v>
          </cell>
          <cell r="P8">
            <v>0</v>
          </cell>
          <cell r="Q8">
            <v>2.2000000000000002</v>
          </cell>
          <cell r="R8">
            <v>0</v>
          </cell>
          <cell r="S8">
            <v>0</v>
          </cell>
          <cell r="T8">
            <v>0</v>
          </cell>
          <cell r="U8">
            <v>0</v>
          </cell>
          <cell r="V8">
            <v>0</v>
          </cell>
          <cell r="W8">
            <v>0</v>
          </cell>
          <cell r="X8">
            <v>0</v>
          </cell>
          <cell r="Y8">
            <v>0</v>
          </cell>
          <cell r="Z8">
            <v>2</v>
          </cell>
          <cell r="AA8">
            <v>0</v>
          </cell>
          <cell r="AB8">
            <v>0</v>
          </cell>
          <cell r="AC8">
            <v>0</v>
          </cell>
          <cell r="AD8">
            <v>0</v>
          </cell>
          <cell r="AE8">
            <v>0</v>
          </cell>
          <cell r="AF8">
            <v>0</v>
          </cell>
          <cell r="AG8">
            <v>0</v>
          </cell>
          <cell r="AH8">
            <v>0</v>
          </cell>
          <cell r="AI8">
            <v>0</v>
          </cell>
          <cell r="AJ8">
            <v>0</v>
          </cell>
          <cell r="AK8">
            <v>0</v>
          </cell>
          <cell r="AL8">
            <v>0.2</v>
          </cell>
          <cell r="AM8">
            <v>0</v>
          </cell>
          <cell r="AN8">
            <v>0</v>
          </cell>
          <cell r="AO8">
            <v>0</v>
          </cell>
          <cell r="AP8">
            <v>0</v>
          </cell>
          <cell r="AQ8">
            <v>0</v>
          </cell>
          <cell r="AR8">
            <v>0</v>
          </cell>
          <cell r="AS8">
            <v>2.2000000000000002</v>
          </cell>
          <cell r="AT8">
            <v>159.70840000000001</v>
          </cell>
        </row>
        <row r="9">
          <cell r="D9">
            <v>160.5112</v>
          </cell>
          <cell r="E9">
            <v>0</v>
          </cell>
          <cell r="F9">
            <v>0</v>
          </cell>
          <cell r="G9">
            <v>158.31120000000001</v>
          </cell>
          <cell r="Q9">
            <v>2.2000000000000002</v>
          </cell>
          <cell r="Z9">
            <v>2</v>
          </cell>
          <cell r="AL9">
            <v>0.2</v>
          </cell>
          <cell r="AS9">
            <v>2.2000000000000002</v>
          </cell>
          <cell r="AT9">
            <v>158.31120000000001</v>
          </cell>
        </row>
        <row r="10">
          <cell r="D10">
            <v>1.3972</v>
          </cell>
          <cell r="E10">
            <v>0</v>
          </cell>
          <cell r="F10">
            <v>0</v>
          </cell>
          <cell r="H10">
            <v>1.3972</v>
          </cell>
          <cell r="Q10">
            <v>0</v>
          </cell>
          <cell r="AS10">
            <v>0</v>
          </cell>
          <cell r="AT10">
            <v>1.3972</v>
          </cell>
        </row>
        <row r="11">
          <cell r="D11">
            <v>103.0234</v>
          </cell>
          <cell r="E11">
            <v>21</v>
          </cell>
          <cell r="F11">
            <v>0</v>
          </cell>
          <cell r="I11">
            <v>81.883399999999995</v>
          </cell>
          <cell r="N11">
            <v>21</v>
          </cell>
          <cell r="Q11">
            <v>0.13999999999999999</v>
          </cell>
          <cell r="AC11">
            <v>0.02</v>
          </cell>
          <cell r="AD11">
            <v>0.12</v>
          </cell>
          <cell r="AS11">
            <v>21.14</v>
          </cell>
          <cell r="AT11">
            <v>111.88339999999999</v>
          </cell>
        </row>
        <row r="12">
          <cell r="D12">
            <v>182.25219999999999</v>
          </cell>
          <cell r="E12">
            <v>0</v>
          </cell>
          <cell r="F12">
            <v>0</v>
          </cell>
          <cell r="J12">
            <v>172.25219999999999</v>
          </cell>
          <cell r="Q12">
            <v>10</v>
          </cell>
          <cell r="W12">
            <v>10</v>
          </cell>
          <cell r="AS12">
            <v>10</v>
          </cell>
          <cell r="AT12">
            <v>172.25219999999999</v>
          </cell>
        </row>
        <row r="13">
          <cell r="D13">
            <v>21.203099999999999</v>
          </cell>
          <cell r="E13">
            <v>0</v>
          </cell>
          <cell r="F13">
            <v>0</v>
          </cell>
          <cell r="K13">
            <v>1.2030999999999992</v>
          </cell>
          <cell r="Q13">
            <v>20</v>
          </cell>
          <cell r="W13">
            <v>20</v>
          </cell>
          <cell r="AS13">
            <v>20</v>
          </cell>
          <cell r="AT13">
            <v>1.2030999999999992</v>
          </cell>
        </row>
        <row r="14">
          <cell r="D14">
            <v>0</v>
          </cell>
          <cell r="E14">
            <v>0</v>
          </cell>
          <cell r="F14">
            <v>0</v>
          </cell>
          <cell r="L14">
            <v>0</v>
          </cell>
          <cell r="Q14">
            <v>0</v>
          </cell>
          <cell r="AS14">
            <v>0</v>
          </cell>
          <cell r="AT14">
            <v>0</v>
          </cell>
        </row>
        <row r="15">
          <cell r="D15">
            <v>182.84040000000002</v>
          </cell>
          <cell r="E15">
            <v>18.38</v>
          </cell>
          <cell r="F15">
            <v>0</v>
          </cell>
          <cell r="M15">
            <v>154.46040000000002</v>
          </cell>
          <cell r="N15">
            <v>18.38</v>
          </cell>
          <cell r="Q15">
            <v>10</v>
          </cell>
          <cell r="W15">
            <v>10</v>
          </cell>
          <cell r="AS15">
            <v>28.38</v>
          </cell>
          <cell r="AT15">
            <v>154.46040000000002</v>
          </cell>
        </row>
        <row r="16">
          <cell r="D16">
            <v>140.0744</v>
          </cell>
          <cell r="E16">
            <v>0</v>
          </cell>
          <cell r="F16">
            <v>0</v>
          </cell>
          <cell r="N16">
            <v>140.0744</v>
          </cell>
          <cell r="Q16">
            <v>0</v>
          </cell>
          <cell r="AS16">
            <v>0</v>
          </cell>
          <cell r="AT16">
            <v>192.27440000000001</v>
          </cell>
        </row>
        <row r="17">
          <cell r="D17">
            <v>0</v>
          </cell>
          <cell r="E17">
            <v>0</v>
          </cell>
          <cell r="F17">
            <v>0</v>
          </cell>
          <cell r="O17">
            <v>0</v>
          </cell>
          <cell r="Q17">
            <v>0</v>
          </cell>
          <cell r="AS17">
            <v>0</v>
          </cell>
          <cell r="AT17">
            <v>0</v>
          </cell>
        </row>
        <row r="18">
          <cell r="D18">
            <v>0</v>
          </cell>
          <cell r="E18">
            <v>0</v>
          </cell>
          <cell r="F18">
            <v>0</v>
          </cell>
          <cell r="P18">
            <v>0</v>
          </cell>
          <cell r="Q18">
            <v>0</v>
          </cell>
          <cell r="AS18">
            <v>0</v>
          </cell>
          <cell r="AT18">
            <v>20</v>
          </cell>
        </row>
        <row r="19">
          <cell r="D19">
            <v>207.44069999999999</v>
          </cell>
          <cell r="E19">
            <v>0</v>
          </cell>
          <cell r="F19">
            <v>0</v>
          </cell>
          <cell r="G19">
            <v>0</v>
          </cell>
          <cell r="H19">
            <v>0</v>
          </cell>
          <cell r="I19">
            <v>0</v>
          </cell>
          <cell r="J19">
            <v>0</v>
          </cell>
          <cell r="K19">
            <v>0</v>
          </cell>
          <cell r="L19">
            <v>0</v>
          </cell>
          <cell r="M19">
            <v>0</v>
          </cell>
          <cell r="N19">
            <v>0</v>
          </cell>
          <cell r="O19">
            <v>0</v>
          </cell>
          <cell r="P19">
            <v>0</v>
          </cell>
          <cell r="Q19">
            <v>206.44069999999999</v>
          </cell>
          <cell r="R19">
            <v>0</v>
          </cell>
          <cell r="S19">
            <v>0</v>
          </cell>
          <cell r="T19">
            <v>0</v>
          </cell>
          <cell r="U19">
            <v>0</v>
          </cell>
          <cell r="V19">
            <v>0</v>
          </cell>
          <cell r="W19">
            <v>1</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1</v>
          </cell>
          <cell r="AT19">
            <v>288.86070000000001</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80</v>
          </cell>
        </row>
        <row r="26">
          <cell r="D26">
            <v>5.8200000000000002E-2</v>
          </cell>
          <cell r="E26">
            <v>0</v>
          </cell>
          <cell r="F26">
            <v>0</v>
          </cell>
          <cell r="Q26">
            <v>0</v>
          </cell>
          <cell r="X26">
            <v>5.8200000000000002E-2</v>
          </cell>
          <cell r="AS26">
            <v>0</v>
          </cell>
          <cell r="AT26">
            <v>5.8200000000000002E-2</v>
          </cell>
        </row>
        <row r="27">
          <cell r="D27">
            <v>0</v>
          </cell>
          <cell r="E27">
            <v>0</v>
          </cell>
          <cell r="F27">
            <v>0</v>
          </cell>
          <cell r="Q27">
            <v>0</v>
          </cell>
          <cell r="Y27">
            <v>0</v>
          </cell>
          <cell r="AS27">
            <v>0</v>
          </cell>
          <cell r="AT27">
            <v>0</v>
          </cell>
        </row>
        <row r="28">
          <cell r="D28">
            <v>123.78439999999999</v>
          </cell>
          <cell r="E28">
            <v>0</v>
          </cell>
          <cell r="F28">
            <v>0</v>
          </cell>
          <cell r="Q28">
            <v>0</v>
          </cell>
          <cell r="Z28">
            <v>123.78439999999999</v>
          </cell>
          <cell r="AS28">
            <v>0</v>
          </cell>
          <cell r="AT28">
            <v>125.78439999999999</v>
          </cell>
        </row>
        <row r="29">
          <cell r="D29">
            <v>2.0478000000000001</v>
          </cell>
          <cell r="E29">
            <v>0</v>
          </cell>
          <cell r="F29">
            <v>0</v>
          </cell>
          <cell r="Q29">
            <v>0</v>
          </cell>
          <cell r="AA29">
            <v>2.0478000000000001</v>
          </cell>
          <cell r="AS29">
            <v>0</v>
          </cell>
          <cell r="AT29">
            <v>2.0478000000000001</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0.04</v>
          </cell>
        </row>
        <row r="32">
          <cell r="D32">
            <v>34.5291</v>
          </cell>
          <cell r="E32">
            <v>0</v>
          </cell>
          <cell r="F32">
            <v>0</v>
          </cell>
          <cell r="Q32">
            <v>1</v>
          </cell>
          <cell r="W32">
            <v>1</v>
          </cell>
          <cell r="AD32">
            <v>33.5291</v>
          </cell>
          <cell r="AS32">
            <v>1</v>
          </cell>
          <cell r="AT32">
            <v>33.709099999999999</v>
          </cell>
        </row>
        <row r="33">
          <cell r="D33">
            <v>0</v>
          </cell>
          <cell r="E33">
            <v>0</v>
          </cell>
          <cell r="F33">
            <v>0</v>
          </cell>
          <cell r="Q33">
            <v>0</v>
          </cell>
          <cell r="AE33">
            <v>0</v>
          </cell>
          <cell r="AS33">
            <v>0</v>
          </cell>
          <cell r="AT33">
            <v>0</v>
          </cell>
        </row>
        <row r="34">
          <cell r="D34">
            <v>0.3574</v>
          </cell>
          <cell r="E34">
            <v>0</v>
          </cell>
          <cell r="F34">
            <v>0</v>
          </cell>
          <cell r="Q34">
            <v>0</v>
          </cell>
          <cell r="AF34">
            <v>0.3574</v>
          </cell>
          <cell r="AS34">
            <v>0</v>
          </cell>
          <cell r="AT34">
            <v>0.3574</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1.0736000000000001</v>
          </cell>
          <cell r="E37">
            <v>0</v>
          </cell>
          <cell r="F37">
            <v>0</v>
          </cell>
          <cell r="Q37">
            <v>0</v>
          </cell>
          <cell r="AI37">
            <v>1.0736000000000001</v>
          </cell>
          <cell r="AS37">
            <v>0</v>
          </cell>
          <cell r="AT37">
            <v>1.0736000000000001</v>
          </cell>
        </row>
        <row r="38">
          <cell r="D38">
            <v>35.060600000000001</v>
          </cell>
          <cell r="E38">
            <v>0</v>
          </cell>
          <cell r="F38">
            <v>0</v>
          </cell>
          <cell r="Q38">
            <v>0</v>
          </cell>
          <cell r="AJ38">
            <v>35.060600000000001</v>
          </cell>
          <cell r="AS38">
            <v>0</v>
          </cell>
          <cell r="AT38">
            <v>35.060600000000001</v>
          </cell>
        </row>
        <row r="39">
          <cell r="D39">
            <v>0</v>
          </cell>
          <cell r="E39">
            <v>0</v>
          </cell>
          <cell r="F39">
            <v>0</v>
          </cell>
          <cell r="Q39">
            <v>0</v>
          </cell>
          <cell r="AK39">
            <v>0</v>
          </cell>
          <cell r="AS39">
            <v>0</v>
          </cell>
          <cell r="AT39">
            <v>0</v>
          </cell>
        </row>
        <row r="40">
          <cell r="D40">
            <v>1.0150999999999999</v>
          </cell>
          <cell r="E40">
            <v>0</v>
          </cell>
          <cell r="F40">
            <v>0</v>
          </cell>
          <cell r="Q40">
            <v>0</v>
          </cell>
          <cell r="AL40">
            <v>1.0150999999999999</v>
          </cell>
          <cell r="AS40">
            <v>0</v>
          </cell>
          <cell r="AT40">
            <v>1.2150999999999998</v>
          </cell>
        </row>
        <row r="41">
          <cell r="D41">
            <v>0</v>
          </cell>
          <cell r="E41">
            <v>0</v>
          </cell>
          <cell r="F41">
            <v>0</v>
          </cell>
          <cell r="Q41">
            <v>0</v>
          </cell>
          <cell r="AM41">
            <v>0</v>
          </cell>
          <cell r="AS41">
            <v>0</v>
          </cell>
          <cell r="AT41">
            <v>0</v>
          </cell>
        </row>
        <row r="42">
          <cell r="D42">
            <v>7.4024000000000001</v>
          </cell>
          <cell r="E42">
            <v>0</v>
          </cell>
          <cell r="F42">
            <v>0</v>
          </cell>
          <cell r="Q42">
            <v>0</v>
          </cell>
          <cell r="AN42">
            <v>7.4024000000000001</v>
          </cell>
          <cell r="AS42">
            <v>0</v>
          </cell>
          <cell r="AT42">
            <v>7.4024000000000001</v>
          </cell>
        </row>
        <row r="43">
          <cell r="D43">
            <v>3.49E-2</v>
          </cell>
          <cell r="E43">
            <v>0</v>
          </cell>
          <cell r="F43">
            <v>0</v>
          </cell>
          <cell r="Q43">
            <v>0</v>
          </cell>
          <cell r="AO43">
            <v>3.49E-2</v>
          </cell>
          <cell r="AS43">
            <v>0</v>
          </cell>
          <cell r="AT43">
            <v>3.49E-2</v>
          </cell>
        </row>
        <row r="44">
          <cell r="D44">
            <v>2.0771999999999999</v>
          </cell>
          <cell r="E44">
            <v>0</v>
          </cell>
          <cell r="F44">
            <v>0</v>
          </cell>
          <cell r="Q44">
            <v>0</v>
          </cell>
          <cell r="AP44">
            <v>2.0771999999999999</v>
          </cell>
          <cell r="AS44">
            <v>0</v>
          </cell>
          <cell r="AT44">
            <v>2.0771999999999999</v>
          </cell>
        </row>
        <row r="45">
          <cell r="D45">
            <v>0</v>
          </cell>
          <cell r="E45">
            <v>0</v>
          </cell>
          <cell r="F45">
            <v>0</v>
          </cell>
          <cell r="Q45">
            <v>0</v>
          </cell>
          <cell r="AQ45">
            <v>0</v>
          </cell>
          <cell r="AS45">
            <v>0</v>
          </cell>
          <cell r="AT45">
            <v>0</v>
          </cell>
        </row>
        <row r="46">
          <cell r="D46">
            <v>193.37</v>
          </cell>
          <cell r="E46">
            <v>62.82</v>
          </cell>
          <cell r="F46">
            <v>0</v>
          </cell>
          <cell r="I46">
            <v>30</v>
          </cell>
          <cell r="N46">
            <v>12.82</v>
          </cell>
          <cell r="P46">
            <v>20</v>
          </cell>
          <cell r="Q46">
            <v>39.080000000000005</v>
          </cell>
          <cell r="W46">
            <v>39</v>
          </cell>
          <cell r="AC46">
            <v>0.02</v>
          </cell>
          <cell r="AD46">
            <v>0.06</v>
          </cell>
          <cell r="AR46">
            <v>91.47</v>
          </cell>
          <cell r="AS46">
            <v>101.9</v>
          </cell>
          <cell r="AT46">
            <v>91.47</v>
          </cell>
        </row>
        <row r="47">
          <cell r="E47">
            <v>102.2</v>
          </cell>
          <cell r="F47">
            <v>0</v>
          </cell>
          <cell r="G47">
            <v>0</v>
          </cell>
          <cell r="H47">
            <v>0</v>
          </cell>
          <cell r="I47">
            <v>30</v>
          </cell>
          <cell r="J47">
            <v>0</v>
          </cell>
          <cell r="K47">
            <v>0</v>
          </cell>
          <cell r="L47">
            <v>0</v>
          </cell>
          <cell r="M47">
            <v>0</v>
          </cell>
          <cell r="N47">
            <v>52.2</v>
          </cell>
          <cell r="O47">
            <v>0</v>
          </cell>
          <cell r="P47">
            <v>20</v>
          </cell>
          <cell r="Q47">
            <v>82.420000000000016</v>
          </cell>
          <cell r="R47">
            <v>0</v>
          </cell>
          <cell r="S47">
            <v>0</v>
          </cell>
          <cell r="T47">
            <v>0</v>
          </cell>
          <cell r="U47">
            <v>0</v>
          </cell>
          <cell r="V47">
            <v>0</v>
          </cell>
          <cell r="W47">
            <v>80</v>
          </cell>
          <cell r="X47">
            <v>0</v>
          </cell>
          <cell r="Y47">
            <v>0</v>
          </cell>
          <cell r="Z47">
            <v>2</v>
          </cell>
          <cell r="AA47">
            <v>0</v>
          </cell>
          <cell r="AB47">
            <v>0</v>
          </cell>
          <cell r="AC47">
            <v>0.04</v>
          </cell>
          <cell r="AD47">
            <v>0.18</v>
          </cell>
          <cell r="AE47">
            <v>0</v>
          </cell>
          <cell r="AF47">
            <v>0</v>
          </cell>
          <cell r="AG47">
            <v>0</v>
          </cell>
          <cell r="AH47">
            <v>0</v>
          </cell>
          <cell r="AI47">
            <v>0</v>
          </cell>
          <cell r="AJ47">
            <v>0</v>
          </cell>
          <cell r="AK47">
            <v>0</v>
          </cell>
          <cell r="AL47">
            <v>0.2</v>
          </cell>
          <cell r="AM47">
            <v>0</v>
          </cell>
          <cell r="AN47">
            <v>0</v>
          </cell>
          <cell r="AO47">
            <v>0</v>
          </cell>
          <cell r="AP47">
            <v>0</v>
          </cell>
          <cell r="AQ47">
            <v>0</v>
          </cell>
          <cell r="AR47">
            <v>0</v>
          </cell>
        </row>
        <row r="48">
          <cell r="E48">
            <v>811.78190000000006</v>
          </cell>
          <cell r="F48">
            <v>159.70840000000001</v>
          </cell>
          <cell r="G48">
            <v>158.31120000000001</v>
          </cell>
          <cell r="H48">
            <v>1.3972</v>
          </cell>
          <cell r="I48">
            <v>111.88339999999999</v>
          </cell>
          <cell r="J48">
            <v>172.25219999999999</v>
          </cell>
          <cell r="K48">
            <v>1.2030999999999992</v>
          </cell>
          <cell r="L48">
            <v>0</v>
          </cell>
          <cell r="M48">
            <v>154.46040000000002</v>
          </cell>
          <cell r="N48">
            <v>192.27440000000001</v>
          </cell>
          <cell r="O48">
            <v>0</v>
          </cell>
          <cell r="P48">
            <v>20</v>
          </cell>
          <cell r="Q48">
            <v>288.86070000000001</v>
          </cell>
          <cell r="R48">
            <v>0</v>
          </cell>
          <cell r="S48">
            <v>0</v>
          </cell>
          <cell r="T48">
            <v>0</v>
          </cell>
          <cell r="U48">
            <v>0</v>
          </cell>
          <cell r="V48">
            <v>0</v>
          </cell>
          <cell r="W48">
            <v>80</v>
          </cell>
          <cell r="X48">
            <v>5.8200000000000002E-2</v>
          </cell>
          <cell r="Y48">
            <v>0</v>
          </cell>
          <cell r="Z48">
            <v>125.78439999999999</v>
          </cell>
          <cell r="AA48">
            <v>2.0478000000000001</v>
          </cell>
          <cell r="AB48">
            <v>0</v>
          </cell>
          <cell r="AC48">
            <v>0.04</v>
          </cell>
          <cell r="AD48">
            <v>33.709099999999999</v>
          </cell>
          <cell r="AE48">
            <v>0</v>
          </cell>
          <cell r="AF48">
            <v>0.3574</v>
          </cell>
          <cell r="AG48">
            <v>0</v>
          </cell>
          <cell r="AH48">
            <v>0</v>
          </cell>
          <cell r="AI48">
            <v>1.0736000000000001</v>
          </cell>
          <cell r="AJ48">
            <v>35.060600000000001</v>
          </cell>
          <cell r="AK48">
            <v>0</v>
          </cell>
          <cell r="AL48">
            <v>1.2150999999999998</v>
          </cell>
          <cell r="AM48">
            <v>0</v>
          </cell>
          <cell r="AN48">
            <v>7.4024000000000001</v>
          </cell>
          <cell r="AO48">
            <v>3.49E-2</v>
          </cell>
          <cell r="AP48">
            <v>2.0771999999999999</v>
          </cell>
          <cell r="AQ48">
            <v>0</v>
          </cell>
          <cell r="AR48">
            <v>91.47</v>
          </cell>
        </row>
      </sheetData>
      <sheetData sheetId="30">
        <row r="7">
          <cell r="D7">
            <v>692.74300000000005</v>
          </cell>
          <cell r="E7">
            <v>661.803</v>
          </cell>
          <cell r="F7">
            <v>0</v>
          </cell>
          <cell r="G7">
            <v>0</v>
          </cell>
          <cell r="H7">
            <v>0</v>
          </cell>
          <cell r="I7">
            <v>0</v>
          </cell>
          <cell r="J7">
            <v>0</v>
          </cell>
          <cell r="K7">
            <v>0</v>
          </cell>
          <cell r="L7">
            <v>0</v>
          </cell>
          <cell r="M7">
            <v>0</v>
          </cell>
          <cell r="N7">
            <v>0</v>
          </cell>
          <cell r="O7">
            <v>0</v>
          </cell>
          <cell r="P7">
            <v>0</v>
          </cell>
          <cell r="Q7">
            <v>30.94</v>
          </cell>
          <cell r="R7">
            <v>0</v>
          </cell>
          <cell r="S7">
            <v>0</v>
          </cell>
          <cell r="T7">
            <v>0</v>
          </cell>
          <cell r="U7">
            <v>0</v>
          </cell>
          <cell r="V7">
            <v>0</v>
          </cell>
          <cell r="W7">
            <v>30</v>
          </cell>
          <cell r="X7">
            <v>0</v>
          </cell>
          <cell r="Y7">
            <v>0</v>
          </cell>
          <cell r="Z7">
            <v>0.33999999999999997</v>
          </cell>
          <cell r="AA7">
            <v>0</v>
          </cell>
          <cell r="AB7">
            <v>0</v>
          </cell>
          <cell r="AC7">
            <v>0</v>
          </cell>
          <cell r="AD7">
            <v>0.6</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30.94</v>
          </cell>
          <cell r="AT7">
            <v>731.803</v>
          </cell>
        </row>
        <row r="8">
          <cell r="D8">
            <v>231.48100000000002</v>
          </cell>
          <cell r="E8">
            <v>0</v>
          </cell>
          <cell r="F8">
            <v>230.64100000000002</v>
          </cell>
          <cell r="G8">
            <v>0</v>
          </cell>
          <cell r="H8">
            <v>0</v>
          </cell>
          <cell r="I8">
            <v>0</v>
          </cell>
          <cell r="J8">
            <v>0</v>
          </cell>
          <cell r="K8">
            <v>0</v>
          </cell>
          <cell r="L8">
            <v>0</v>
          </cell>
          <cell r="M8">
            <v>0</v>
          </cell>
          <cell r="N8">
            <v>0</v>
          </cell>
          <cell r="O8">
            <v>0</v>
          </cell>
          <cell r="P8">
            <v>0</v>
          </cell>
          <cell r="Q8">
            <v>0.84</v>
          </cell>
          <cell r="R8">
            <v>0</v>
          </cell>
          <cell r="S8">
            <v>0</v>
          </cell>
          <cell r="T8">
            <v>0</v>
          </cell>
          <cell r="U8">
            <v>0</v>
          </cell>
          <cell r="V8">
            <v>0</v>
          </cell>
          <cell r="W8">
            <v>0</v>
          </cell>
          <cell r="X8">
            <v>0</v>
          </cell>
          <cell r="Y8">
            <v>0</v>
          </cell>
          <cell r="Z8">
            <v>0.24</v>
          </cell>
          <cell r="AA8">
            <v>0</v>
          </cell>
          <cell r="AB8">
            <v>0</v>
          </cell>
          <cell r="AC8">
            <v>0</v>
          </cell>
          <cell r="AD8">
            <v>0.6</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0.84</v>
          </cell>
          <cell r="AT8">
            <v>230.64100000000002</v>
          </cell>
        </row>
        <row r="9">
          <cell r="D9">
            <v>220.19510000000002</v>
          </cell>
          <cell r="E9">
            <v>0</v>
          </cell>
          <cell r="F9">
            <v>0</v>
          </cell>
          <cell r="G9">
            <v>219.59510000000003</v>
          </cell>
          <cell r="Q9">
            <v>0.6</v>
          </cell>
          <cell r="AD9">
            <v>0.6</v>
          </cell>
          <cell r="AS9">
            <v>0.6</v>
          </cell>
          <cell r="AT9">
            <v>219.59510000000003</v>
          </cell>
        </row>
        <row r="10">
          <cell r="D10">
            <v>11.2859</v>
          </cell>
          <cell r="E10">
            <v>0</v>
          </cell>
          <cell r="F10">
            <v>0</v>
          </cell>
          <cell r="H10">
            <v>11.0459</v>
          </cell>
          <cell r="Q10">
            <v>0.24</v>
          </cell>
          <cell r="Z10">
            <v>0.24</v>
          </cell>
          <cell r="AS10">
            <v>0.24</v>
          </cell>
          <cell r="AT10">
            <v>11.0459</v>
          </cell>
        </row>
        <row r="11">
          <cell r="D11">
            <v>169.14169999999999</v>
          </cell>
          <cell r="E11">
            <v>0</v>
          </cell>
          <cell r="F11">
            <v>0</v>
          </cell>
          <cell r="I11">
            <v>169.14169999999999</v>
          </cell>
          <cell r="Q11">
            <v>0</v>
          </cell>
          <cell r="AS11">
            <v>0</v>
          </cell>
          <cell r="AT11">
            <v>239.14169999999999</v>
          </cell>
        </row>
        <row r="12">
          <cell r="D12">
            <v>189.91970000000001</v>
          </cell>
          <cell r="E12">
            <v>0</v>
          </cell>
          <cell r="F12">
            <v>0</v>
          </cell>
          <cell r="J12">
            <v>179.91970000000001</v>
          </cell>
          <cell r="Q12">
            <v>10</v>
          </cell>
          <cell r="W12">
            <v>10</v>
          </cell>
          <cell r="AS12">
            <v>10</v>
          </cell>
          <cell r="AT12">
            <v>179.91970000000001</v>
          </cell>
        </row>
        <row r="13">
          <cell r="D13">
            <v>16.323499999999999</v>
          </cell>
          <cell r="E13">
            <v>0</v>
          </cell>
          <cell r="F13">
            <v>0</v>
          </cell>
          <cell r="K13">
            <v>16.323499999999999</v>
          </cell>
          <cell r="Q13">
            <v>0</v>
          </cell>
          <cell r="AS13">
            <v>0</v>
          </cell>
          <cell r="AT13">
            <v>16.323499999999999</v>
          </cell>
        </row>
        <row r="14">
          <cell r="D14">
            <v>0</v>
          </cell>
          <cell r="E14">
            <v>0</v>
          </cell>
          <cell r="F14">
            <v>0</v>
          </cell>
          <cell r="L14">
            <v>0</v>
          </cell>
          <cell r="Q14">
            <v>0</v>
          </cell>
          <cell r="AS14">
            <v>0</v>
          </cell>
          <cell r="AT14">
            <v>0</v>
          </cell>
        </row>
        <row r="15">
          <cell r="D15">
            <v>85.357399999999998</v>
          </cell>
          <cell r="E15">
            <v>0</v>
          </cell>
          <cell r="F15">
            <v>0</v>
          </cell>
          <cell r="M15">
            <v>65.25739999999999</v>
          </cell>
          <cell r="Q15">
            <v>20.100000000000001</v>
          </cell>
          <cell r="W15">
            <v>20</v>
          </cell>
          <cell r="Z15">
            <v>0.1</v>
          </cell>
          <cell r="AS15">
            <v>20.100000000000001</v>
          </cell>
          <cell r="AT15">
            <v>65.25739999999999</v>
          </cell>
        </row>
        <row r="16">
          <cell r="D16">
            <v>0.51970000000000005</v>
          </cell>
          <cell r="E16">
            <v>0</v>
          </cell>
          <cell r="F16">
            <v>0</v>
          </cell>
          <cell r="N16">
            <v>0.51970000000000005</v>
          </cell>
          <cell r="Q16">
            <v>0</v>
          </cell>
          <cell r="AS16">
            <v>0</v>
          </cell>
          <cell r="AT16">
            <v>0.51970000000000005</v>
          </cell>
        </row>
        <row r="17">
          <cell r="D17">
            <v>0</v>
          </cell>
          <cell r="E17">
            <v>0</v>
          </cell>
          <cell r="F17">
            <v>0</v>
          </cell>
          <cell r="O17">
            <v>0</v>
          </cell>
          <cell r="Q17">
            <v>0</v>
          </cell>
          <cell r="AS17">
            <v>0</v>
          </cell>
          <cell r="AT17">
            <v>0</v>
          </cell>
        </row>
        <row r="18">
          <cell r="D18">
            <v>0</v>
          </cell>
          <cell r="E18">
            <v>0</v>
          </cell>
          <cell r="F18">
            <v>0</v>
          </cell>
          <cell r="P18">
            <v>0</v>
          </cell>
          <cell r="Q18">
            <v>0</v>
          </cell>
          <cell r="AS18">
            <v>0</v>
          </cell>
          <cell r="AT18">
            <v>0</v>
          </cell>
        </row>
        <row r="19">
          <cell r="D19">
            <v>238.37139999999999</v>
          </cell>
          <cell r="E19">
            <v>0</v>
          </cell>
          <cell r="F19">
            <v>0</v>
          </cell>
          <cell r="G19">
            <v>0</v>
          </cell>
          <cell r="H19">
            <v>0</v>
          </cell>
          <cell r="I19">
            <v>0</v>
          </cell>
          <cell r="J19">
            <v>0</v>
          </cell>
          <cell r="K19">
            <v>0</v>
          </cell>
          <cell r="L19">
            <v>0</v>
          </cell>
          <cell r="M19">
            <v>0</v>
          </cell>
          <cell r="N19">
            <v>0</v>
          </cell>
          <cell r="O19">
            <v>0</v>
          </cell>
          <cell r="P19">
            <v>0</v>
          </cell>
          <cell r="Q19">
            <v>238.37139999999999</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332.3614</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90</v>
          </cell>
        </row>
        <row r="26">
          <cell r="D26">
            <v>0</v>
          </cell>
          <cell r="E26">
            <v>0</v>
          </cell>
          <cell r="F26">
            <v>0</v>
          </cell>
          <cell r="Q26">
            <v>0</v>
          </cell>
          <cell r="X26">
            <v>0</v>
          </cell>
          <cell r="AS26">
            <v>0</v>
          </cell>
          <cell r="AT26">
            <v>0</v>
          </cell>
        </row>
        <row r="27">
          <cell r="D27">
            <v>0</v>
          </cell>
          <cell r="E27">
            <v>0</v>
          </cell>
          <cell r="F27">
            <v>0</v>
          </cell>
          <cell r="Q27">
            <v>0</v>
          </cell>
          <cell r="Y27">
            <v>0</v>
          </cell>
          <cell r="AS27">
            <v>0</v>
          </cell>
          <cell r="AT27">
            <v>0</v>
          </cell>
        </row>
        <row r="28">
          <cell r="D28">
            <v>123.5488</v>
          </cell>
          <cell r="E28">
            <v>0</v>
          </cell>
          <cell r="F28">
            <v>0</v>
          </cell>
          <cell r="Q28">
            <v>0</v>
          </cell>
          <cell r="Z28">
            <v>123.5488</v>
          </cell>
          <cell r="AS28">
            <v>0</v>
          </cell>
          <cell r="AT28">
            <v>126.1388</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1</v>
          </cell>
          <cell r="E31">
            <v>0</v>
          </cell>
          <cell r="F31">
            <v>0</v>
          </cell>
          <cell r="Q31">
            <v>0</v>
          </cell>
          <cell r="AC31">
            <v>1</v>
          </cell>
          <cell r="AS31">
            <v>0</v>
          </cell>
          <cell r="AT31">
            <v>1</v>
          </cell>
        </row>
        <row r="32">
          <cell r="D32">
            <v>35.047800000000002</v>
          </cell>
          <cell r="E32">
            <v>0</v>
          </cell>
          <cell r="F32">
            <v>0</v>
          </cell>
          <cell r="Q32">
            <v>0</v>
          </cell>
          <cell r="AD32">
            <v>35.047800000000002</v>
          </cell>
          <cell r="AS32">
            <v>0</v>
          </cell>
          <cell r="AT32">
            <v>36.447800000000001</v>
          </cell>
        </row>
        <row r="33">
          <cell r="D33">
            <v>0</v>
          </cell>
          <cell r="E33">
            <v>0</v>
          </cell>
          <cell r="F33">
            <v>0</v>
          </cell>
          <cell r="Q33">
            <v>0</v>
          </cell>
          <cell r="AE33">
            <v>0</v>
          </cell>
          <cell r="AS33">
            <v>0</v>
          </cell>
          <cell r="AT33">
            <v>0</v>
          </cell>
        </row>
        <row r="34">
          <cell r="D34">
            <v>0.74460000000000004</v>
          </cell>
          <cell r="E34">
            <v>0</v>
          </cell>
          <cell r="F34">
            <v>0</v>
          </cell>
          <cell r="Q34">
            <v>0</v>
          </cell>
          <cell r="AF34">
            <v>0.74460000000000004</v>
          </cell>
          <cell r="AS34">
            <v>0</v>
          </cell>
          <cell r="AT34">
            <v>0.74460000000000004</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v>
          </cell>
          <cell r="E37">
            <v>0</v>
          </cell>
          <cell r="F37">
            <v>0</v>
          </cell>
          <cell r="Q37">
            <v>0</v>
          </cell>
          <cell r="AI37">
            <v>0</v>
          </cell>
          <cell r="AS37">
            <v>0</v>
          </cell>
          <cell r="AT37">
            <v>0</v>
          </cell>
        </row>
        <row r="38">
          <cell r="D38">
            <v>48.0627</v>
          </cell>
          <cell r="E38">
            <v>0</v>
          </cell>
          <cell r="F38">
            <v>0</v>
          </cell>
          <cell r="Q38">
            <v>0</v>
          </cell>
          <cell r="AJ38">
            <v>48.0627</v>
          </cell>
          <cell r="AS38">
            <v>0</v>
          </cell>
          <cell r="AT38">
            <v>48.0627</v>
          </cell>
        </row>
        <row r="39">
          <cell r="D39">
            <v>0</v>
          </cell>
          <cell r="E39">
            <v>0</v>
          </cell>
          <cell r="F39">
            <v>0</v>
          </cell>
          <cell r="Q39">
            <v>0</v>
          </cell>
          <cell r="AK39">
            <v>0</v>
          </cell>
          <cell r="AS39">
            <v>0</v>
          </cell>
          <cell r="AT39">
            <v>0</v>
          </cell>
        </row>
        <row r="40">
          <cell r="D40">
            <v>1.6793</v>
          </cell>
          <cell r="E40">
            <v>0</v>
          </cell>
          <cell r="F40">
            <v>0</v>
          </cell>
          <cell r="Q40">
            <v>0</v>
          </cell>
          <cell r="AL40">
            <v>1.6793</v>
          </cell>
          <cell r="AS40">
            <v>0</v>
          </cell>
          <cell r="AT40">
            <v>1.6793</v>
          </cell>
        </row>
        <row r="41">
          <cell r="D41">
            <v>0</v>
          </cell>
          <cell r="E41">
            <v>0</v>
          </cell>
          <cell r="F41">
            <v>0</v>
          </cell>
          <cell r="Q41">
            <v>0</v>
          </cell>
          <cell r="AM41">
            <v>0</v>
          </cell>
          <cell r="AS41">
            <v>0</v>
          </cell>
          <cell r="AT41">
            <v>0</v>
          </cell>
        </row>
        <row r="42">
          <cell r="D42">
            <v>1.4351</v>
          </cell>
          <cell r="E42">
            <v>0</v>
          </cell>
          <cell r="F42">
            <v>0</v>
          </cell>
          <cell r="Q42">
            <v>0</v>
          </cell>
          <cell r="AN42">
            <v>1.4351</v>
          </cell>
          <cell r="AS42">
            <v>0</v>
          </cell>
          <cell r="AT42">
            <v>1.4351</v>
          </cell>
        </row>
        <row r="43">
          <cell r="D43">
            <v>9.3074999999999992</v>
          </cell>
          <cell r="E43">
            <v>0</v>
          </cell>
          <cell r="F43">
            <v>0</v>
          </cell>
          <cell r="Q43">
            <v>0</v>
          </cell>
          <cell r="AO43">
            <v>9.3074999999999992</v>
          </cell>
          <cell r="AS43">
            <v>0</v>
          </cell>
          <cell r="AT43">
            <v>9.3074999999999992</v>
          </cell>
        </row>
        <row r="44">
          <cell r="D44">
            <v>17.5456</v>
          </cell>
          <cell r="E44">
            <v>0</v>
          </cell>
          <cell r="F44">
            <v>0</v>
          </cell>
          <cell r="Q44">
            <v>0</v>
          </cell>
          <cell r="AP44">
            <v>17.5456</v>
          </cell>
          <cell r="AS44">
            <v>0</v>
          </cell>
          <cell r="AT44">
            <v>17.5456</v>
          </cell>
        </row>
        <row r="45">
          <cell r="D45">
            <v>0</v>
          </cell>
          <cell r="E45">
            <v>0</v>
          </cell>
          <cell r="F45">
            <v>0</v>
          </cell>
          <cell r="Q45">
            <v>0</v>
          </cell>
          <cell r="AQ45">
            <v>0</v>
          </cell>
          <cell r="AS45">
            <v>0</v>
          </cell>
          <cell r="AT45">
            <v>0</v>
          </cell>
        </row>
        <row r="46">
          <cell r="D46">
            <v>152.51000000000002</v>
          </cell>
          <cell r="E46">
            <v>70</v>
          </cell>
          <cell r="F46">
            <v>0</v>
          </cell>
          <cell r="I46">
            <v>70</v>
          </cell>
          <cell r="Q46">
            <v>63.05</v>
          </cell>
          <cell r="W46">
            <v>60</v>
          </cell>
          <cell r="Z46">
            <v>2.25</v>
          </cell>
          <cell r="AD46">
            <v>0.8</v>
          </cell>
          <cell r="AR46">
            <v>19.460000000000008</v>
          </cell>
          <cell r="AS46">
            <v>133.05000000000001</v>
          </cell>
          <cell r="AT46">
            <v>19.460000000000008</v>
          </cell>
        </row>
        <row r="47">
          <cell r="E47">
            <v>70</v>
          </cell>
          <cell r="F47">
            <v>0</v>
          </cell>
          <cell r="G47">
            <v>0</v>
          </cell>
          <cell r="H47">
            <v>0</v>
          </cell>
          <cell r="I47">
            <v>70</v>
          </cell>
          <cell r="J47">
            <v>0</v>
          </cell>
          <cell r="K47">
            <v>0</v>
          </cell>
          <cell r="L47">
            <v>0</v>
          </cell>
          <cell r="M47">
            <v>0</v>
          </cell>
          <cell r="N47">
            <v>0</v>
          </cell>
          <cell r="O47">
            <v>0</v>
          </cell>
          <cell r="P47">
            <v>0</v>
          </cell>
          <cell r="Q47">
            <v>93.990000000000009</v>
          </cell>
          <cell r="R47">
            <v>0</v>
          </cell>
          <cell r="S47">
            <v>0</v>
          </cell>
          <cell r="T47">
            <v>0</v>
          </cell>
          <cell r="U47">
            <v>0</v>
          </cell>
          <cell r="V47">
            <v>0</v>
          </cell>
          <cell r="W47">
            <v>90</v>
          </cell>
          <cell r="X47">
            <v>0</v>
          </cell>
          <cell r="Y47">
            <v>0</v>
          </cell>
          <cell r="Z47">
            <v>2.5900000000000003</v>
          </cell>
          <cell r="AA47">
            <v>0</v>
          </cell>
          <cell r="AB47">
            <v>0</v>
          </cell>
          <cell r="AC47">
            <v>0</v>
          </cell>
          <cell r="AD47">
            <v>1.4</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E48">
            <v>731.803</v>
          </cell>
          <cell r="F48">
            <v>230.64100000000002</v>
          </cell>
          <cell r="G48">
            <v>219.59510000000003</v>
          </cell>
          <cell r="H48">
            <v>11.0459</v>
          </cell>
          <cell r="I48">
            <v>239.14169999999999</v>
          </cell>
          <cell r="J48">
            <v>179.91970000000001</v>
          </cell>
          <cell r="K48">
            <v>16.323499999999999</v>
          </cell>
          <cell r="L48">
            <v>0</v>
          </cell>
          <cell r="M48">
            <v>65.25739999999999</v>
          </cell>
          <cell r="N48">
            <v>0.51970000000000005</v>
          </cell>
          <cell r="O48">
            <v>0</v>
          </cell>
          <cell r="P48">
            <v>0</v>
          </cell>
          <cell r="Q48">
            <v>332.3614</v>
          </cell>
          <cell r="R48">
            <v>0</v>
          </cell>
          <cell r="S48">
            <v>0</v>
          </cell>
          <cell r="T48">
            <v>0</v>
          </cell>
          <cell r="U48">
            <v>0</v>
          </cell>
          <cell r="V48">
            <v>0</v>
          </cell>
          <cell r="W48">
            <v>90</v>
          </cell>
          <cell r="X48">
            <v>0</v>
          </cell>
          <cell r="Y48">
            <v>0</v>
          </cell>
          <cell r="Z48">
            <v>126.1388</v>
          </cell>
          <cell r="AA48">
            <v>0</v>
          </cell>
          <cell r="AB48">
            <v>0</v>
          </cell>
          <cell r="AC48">
            <v>1</v>
          </cell>
          <cell r="AD48">
            <v>36.447800000000001</v>
          </cell>
          <cell r="AE48">
            <v>0</v>
          </cell>
          <cell r="AF48">
            <v>0.74460000000000004</v>
          </cell>
          <cell r="AG48">
            <v>0</v>
          </cell>
          <cell r="AH48">
            <v>0</v>
          </cell>
          <cell r="AI48">
            <v>0</v>
          </cell>
          <cell r="AJ48">
            <v>48.0627</v>
          </cell>
          <cell r="AK48">
            <v>0</v>
          </cell>
          <cell r="AL48">
            <v>1.6793</v>
          </cell>
          <cell r="AM48">
            <v>0</v>
          </cell>
          <cell r="AN48">
            <v>1.4351</v>
          </cell>
          <cell r="AO48">
            <v>9.3074999999999992</v>
          </cell>
          <cell r="AP48">
            <v>17.5456</v>
          </cell>
          <cell r="AQ48">
            <v>0</v>
          </cell>
          <cell r="AR48">
            <v>19.460000000000008</v>
          </cell>
        </row>
      </sheetData>
      <sheetData sheetId="31">
        <row r="7">
          <cell r="D7">
            <v>784.3237180000001</v>
          </cell>
          <cell r="E7">
            <v>751.96371800000009</v>
          </cell>
          <cell r="F7">
            <v>0</v>
          </cell>
          <cell r="G7">
            <v>0</v>
          </cell>
          <cell r="H7">
            <v>0</v>
          </cell>
          <cell r="I7">
            <v>0</v>
          </cell>
          <cell r="J7">
            <v>0</v>
          </cell>
          <cell r="K7">
            <v>0</v>
          </cell>
          <cell r="L7">
            <v>0</v>
          </cell>
          <cell r="M7">
            <v>0</v>
          </cell>
          <cell r="N7">
            <v>0</v>
          </cell>
          <cell r="O7">
            <v>0</v>
          </cell>
          <cell r="P7">
            <v>10</v>
          </cell>
          <cell r="Q7">
            <v>22.36</v>
          </cell>
          <cell r="R7">
            <v>0</v>
          </cell>
          <cell r="S7">
            <v>0</v>
          </cell>
          <cell r="T7">
            <v>0</v>
          </cell>
          <cell r="U7">
            <v>0</v>
          </cell>
          <cell r="V7">
            <v>0</v>
          </cell>
          <cell r="W7">
            <v>0</v>
          </cell>
          <cell r="X7">
            <v>0.4</v>
          </cell>
          <cell r="Y7">
            <v>0</v>
          </cell>
          <cell r="Z7">
            <v>17</v>
          </cell>
          <cell r="AA7">
            <v>0</v>
          </cell>
          <cell r="AB7">
            <v>0</v>
          </cell>
          <cell r="AC7">
            <v>4</v>
          </cell>
          <cell r="AD7">
            <v>0.96000000000000008</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32.36</v>
          </cell>
          <cell r="AT7">
            <v>762.96371800000009</v>
          </cell>
        </row>
        <row r="8">
          <cell r="D8">
            <v>560.35933199999999</v>
          </cell>
          <cell r="E8">
            <v>6</v>
          </cell>
          <cell r="F8">
            <v>532.19933200000003</v>
          </cell>
          <cell r="G8">
            <v>0</v>
          </cell>
          <cell r="H8">
            <v>0</v>
          </cell>
          <cell r="I8">
            <v>0</v>
          </cell>
          <cell r="J8">
            <v>0</v>
          </cell>
          <cell r="K8">
            <v>0</v>
          </cell>
          <cell r="L8">
            <v>0</v>
          </cell>
          <cell r="M8">
            <v>0</v>
          </cell>
          <cell r="N8">
            <v>0</v>
          </cell>
          <cell r="O8">
            <v>0</v>
          </cell>
          <cell r="P8">
            <v>6</v>
          </cell>
          <cell r="Q8">
            <v>22.16</v>
          </cell>
          <cell r="R8">
            <v>0</v>
          </cell>
          <cell r="S8">
            <v>0</v>
          </cell>
          <cell r="T8">
            <v>0</v>
          </cell>
          <cell r="U8">
            <v>0</v>
          </cell>
          <cell r="V8">
            <v>0</v>
          </cell>
          <cell r="W8">
            <v>0</v>
          </cell>
          <cell r="X8">
            <v>0.2</v>
          </cell>
          <cell r="Y8">
            <v>0</v>
          </cell>
          <cell r="Z8">
            <v>17</v>
          </cell>
          <cell r="AA8">
            <v>0</v>
          </cell>
          <cell r="AB8">
            <v>0</v>
          </cell>
          <cell r="AC8">
            <v>4</v>
          </cell>
          <cell r="AD8">
            <v>0.96000000000000008</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28.16</v>
          </cell>
          <cell r="AT8">
            <v>532.19933200000003</v>
          </cell>
        </row>
        <row r="9">
          <cell r="D9">
            <v>490.051492</v>
          </cell>
          <cell r="E9">
            <v>6</v>
          </cell>
          <cell r="F9">
            <v>0</v>
          </cell>
          <cell r="G9">
            <v>461.89149199999997</v>
          </cell>
          <cell r="P9">
            <v>6</v>
          </cell>
          <cell r="Q9">
            <v>22.16</v>
          </cell>
          <cell r="X9">
            <v>0.2</v>
          </cell>
          <cell r="Z9">
            <v>17</v>
          </cell>
          <cell r="AC9">
            <v>4</v>
          </cell>
          <cell r="AD9">
            <v>0.96000000000000008</v>
          </cell>
          <cell r="AS9">
            <v>28.16</v>
          </cell>
          <cell r="AT9">
            <v>461.89149199999997</v>
          </cell>
        </row>
        <row r="10">
          <cell r="D10">
            <v>70.307839999999999</v>
          </cell>
          <cell r="E10">
            <v>0</v>
          </cell>
          <cell r="F10">
            <v>0</v>
          </cell>
          <cell r="H10">
            <v>70.307839999999999</v>
          </cell>
          <cell r="Q10">
            <v>0</v>
          </cell>
          <cell r="AS10">
            <v>0</v>
          </cell>
          <cell r="AT10">
            <v>70.307839999999999</v>
          </cell>
        </row>
        <row r="11">
          <cell r="D11">
            <v>16.715674</v>
          </cell>
          <cell r="E11">
            <v>0</v>
          </cell>
          <cell r="F11">
            <v>0</v>
          </cell>
          <cell r="I11">
            <v>16.715674</v>
          </cell>
          <cell r="Q11">
            <v>0</v>
          </cell>
          <cell r="AS11">
            <v>0</v>
          </cell>
          <cell r="AT11">
            <v>16.715674</v>
          </cell>
        </row>
        <row r="12">
          <cell r="D12">
            <v>197.692477</v>
          </cell>
          <cell r="E12">
            <v>4</v>
          </cell>
          <cell r="F12">
            <v>0</v>
          </cell>
          <cell r="J12">
            <v>193.49247700000001</v>
          </cell>
          <cell r="P12">
            <v>4</v>
          </cell>
          <cell r="Q12">
            <v>0.2</v>
          </cell>
          <cell r="X12">
            <v>0.2</v>
          </cell>
          <cell r="AS12">
            <v>4.2</v>
          </cell>
          <cell r="AT12">
            <v>193.49247700000001</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2.7651599999999998</v>
          </cell>
          <cell r="E15">
            <v>0</v>
          </cell>
          <cell r="F15">
            <v>0</v>
          </cell>
          <cell r="M15">
            <v>2.7651599999999998</v>
          </cell>
          <cell r="Q15">
            <v>0</v>
          </cell>
          <cell r="AS15">
            <v>0</v>
          </cell>
          <cell r="AT15">
            <v>2.7651599999999998</v>
          </cell>
        </row>
        <row r="16">
          <cell r="D16">
            <v>6.7910750000000002</v>
          </cell>
          <cell r="E16">
            <v>0</v>
          </cell>
          <cell r="F16">
            <v>0</v>
          </cell>
          <cell r="N16">
            <v>6.7910750000000002</v>
          </cell>
          <cell r="Q16">
            <v>0</v>
          </cell>
          <cell r="AS16">
            <v>0</v>
          </cell>
          <cell r="AT16">
            <v>6.7910750000000002</v>
          </cell>
        </row>
        <row r="17">
          <cell r="D17">
            <v>0</v>
          </cell>
          <cell r="E17">
            <v>0</v>
          </cell>
          <cell r="F17">
            <v>0</v>
          </cell>
          <cell r="O17">
            <v>0</v>
          </cell>
          <cell r="Q17">
            <v>0</v>
          </cell>
          <cell r="AS17">
            <v>0</v>
          </cell>
          <cell r="AT17">
            <v>0</v>
          </cell>
        </row>
        <row r="18">
          <cell r="D18">
            <v>0</v>
          </cell>
          <cell r="E18">
            <v>0</v>
          </cell>
          <cell r="F18">
            <v>0</v>
          </cell>
          <cell r="P18">
            <v>0</v>
          </cell>
          <cell r="Q18">
            <v>0</v>
          </cell>
          <cell r="AS18">
            <v>0</v>
          </cell>
          <cell r="AT18">
            <v>11</v>
          </cell>
        </row>
        <row r="19">
          <cell r="D19">
            <v>334.491105</v>
          </cell>
          <cell r="E19">
            <v>0</v>
          </cell>
          <cell r="F19">
            <v>0</v>
          </cell>
          <cell r="G19">
            <v>0</v>
          </cell>
          <cell r="H19">
            <v>0</v>
          </cell>
          <cell r="I19">
            <v>0</v>
          </cell>
          <cell r="J19">
            <v>0</v>
          </cell>
          <cell r="K19">
            <v>0</v>
          </cell>
          <cell r="L19">
            <v>0</v>
          </cell>
          <cell r="M19">
            <v>0</v>
          </cell>
          <cell r="N19">
            <v>0</v>
          </cell>
          <cell r="O19">
            <v>0</v>
          </cell>
          <cell r="P19">
            <v>0</v>
          </cell>
          <cell r="Q19">
            <v>334.44110499999999</v>
          </cell>
          <cell r="R19">
            <v>0</v>
          </cell>
          <cell r="S19">
            <v>0</v>
          </cell>
          <cell r="T19">
            <v>0</v>
          </cell>
          <cell r="U19">
            <v>0</v>
          </cell>
          <cell r="V19">
            <v>0</v>
          </cell>
          <cell r="W19">
            <v>0</v>
          </cell>
          <cell r="X19">
            <v>0</v>
          </cell>
          <cell r="Y19">
            <v>0</v>
          </cell>
          <cell r="Z19">
            <v>0</v>
          </cell>
          <cell r="AA19">
            <v>0</v>
          </cell>
          <cell r="AB19">
            <v>0</v>
          </cell>
          <cell r="AC19">
            <v>0</v>
          </cell>
          <cell r="AD19">
            <v>0.05</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0.05</v>
          </cell>
          <cell r="AT19">
            <v>357.95110499999998</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0</v>
          </cell>
        </row>
        <row r="26">
          <cell r="D26">
            <v>33.141278</v>
          </cell>
          <cell r="E26">
            <v>0</v>
          </cell>
          <cell r="F26">
            <v>0</v>
          </cell>
          <cell r="Q26">
            <v>0</v>
          </cell>
          <cell r="X26">
            <v>33.141278</v>
          </cell>
          <cell r="AS26">
            <v>0</v>
          </cell>
          <cell r="AT26">
            <v>33.941277999999997</v>
          </cell>
        </row>
        <row r="27">
          <cell r="D27">
            <v>0</v>
          </cell>
          <cell r="E27">
            <v>0</v>
          </cell>
          <cell r="F27">
            <v>0</v>
          </cell>
          <cell r="Q27">
            <v>0</v>
          </cell>
          <cell r="Y27">
            <v>0</v>
          </cell>
          <cell r="AS27">
            <v>0</v>
          </cell>
          <cell r="AT27">
            <v>0</v>
          </cell>
        </row>
        <row r="28">
          <cell r="D28">
            <v>157.48851099999999</v>
          </cell>
          <cell r="E28">
            <v>0</v>
          </cell>
          <cell r="F28">
            <v>0</v>
          </cell>
          <cell r="Q28">
            <v>0.05</v>
          </cell>
          <cell r="Z28">
            <v>157.43851099999998</v>
          </cell>
          <cell r="AD28">
            <v>0.05</v>
          </cell>
          <cell r="AS28">
            <v>0.05</v>
          </cell>
          <cell r="AT28">
            <v>175.03851099999997</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4</v>
          </cell>
        </row>
        <row r="32">
          <cell r="D32">
            <v>48.515699999999995</v>
          </cell>
          <cell r="E32">
            <v>0</v>
          </cell>
          <cell r="F32">
            <v>0</v>
          </cell>
          <cell r="Q32">
            <v>0</v>
          </cell>
          <cell r="AD32">
            <v>48.515699999999995</v>
          </cell>
          <cell r="AS32">
            <v>0</v>
          </cell>
          <cell r="AT32">
            <v>49.525699999999993</v>
          </cell>
        </row>
        <row r="33">
          <cell r="D33">
            <v>0</v>
          </cell>
          <cell r="E33">
            <v>0</v>
          </cell>
          <cell r="F33">
            <v>0</v>
          </cell>
          <cell r="Q33">
            <v>0</v>
          </cell>
          <cell r="AE33">
            <v>0</v>
          </cell>
          <cell r="AS33">
            <v>0</v>
          </cell>
          <cell r="AT33">
            <v>0</v>
          </cell>
        </row>
        <row r="34">
          <cell r="D34">
            <v>0.67171199999999998</v>
          </cell>
          <cell r="E34">
            <v>0</v>
          </cell>
          <cell r="F34">
            <v>0</v>
          </cell>
          <cell r="Q34">
            <v>0</v>
          </cell>
          <cell r="AF34">
            <v>0.67171199999999998</v>
          </cell>
          <cell r="AS34">
            <v>0</v>
          </cell>
          <cell r="AT34">
            <v>0.67171199999999998</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v>
          </cell>
          <cell r="E37">
            <v>0</v>
          </cell>
          <cell r="F37">
            <v>0</v>
          </cell>
          <cell r="Q37">
            <v>0</v>
          </cell>
          <cell r="AI37">
            <v>0</v>
          </cell>
          <cell r="AS37">
            <v>0</v>
          </cell>
          <cell r="AT37">
            <v>0</v>
          </cell>
        </row>
        <row r="38">
          <cell r="D38">
            <v>26.446691999999999</v>
          </cell>
          <cell r="E38">
            <v>0</v>
          </cell>
          <cell r="F38">
            <v>0</v>
          </cell>
          <cell r="Q38">
            <v>0</v>
          </cell>
          <cell r="AJ38">
            <v>26.446691999999999</v>
          </cell>
          <cell r="AS38">
            <v>0</v>
          </cell>
          <cell r="AT38">
            <v>26.446691999999999</v>
          </cell>
        </row>
        <row r="39">
          <cell r="D39">
            <v>0</v>
          </cell>
          <cell r="E39">
            <v>0</v>
          </cell>
          <cell r="F39">
            <v>0</v>
          </cell>
          <cell r="Q39">
            <v>0</v>
          </cell>
          <cell r="AK39">
            <v>0</v>
          </cell>
          <cell r="AS39">
            <v>0</v>
          </cell>
          <cell r="AT39">
            <v>0</v>
          </cell>
        </row>
        <row r="40">
          <cell r="D40">
            <v>1.653527</v>
          </cell>
          <cell r="E40">
            <v>0</v>
          </cell>
          <cell r="F40">
            <v>0</v>
          </cell>
          <cell r="Q40">
            <v>0</v>
          </cell>
          <cell r="AL40">
            <v>1.653527</v>
          </cell>
          <cell r="AS40">
            <v>0</v>
          </cell>
          <cell r="AT40">
            <v>1.7535270000000001</v>
          </cell>
        </row>
        <row r="41">
          <cell r="D41">
            <v>0</v>
          </cell>
          <cell r="E41">
            <v>0</v>
          </cell>
          <cell r="F41">
            <v>0</v>
          </cell>
          <cell r="Q41">
            <v>0</v>
          </cell>
          <cell r="AM41">
            <v>0</v>
          </cell>
          <cell r="AS41">
            <v>0</v>
          </cell>
          <cell r="AT41">
            <v>0</v>
          </cell>
        </row>
        <row r="42">
          <cell r="D42">
            <v>3.6063480000000001</v>
          </cell>
          <cell r="E42">
            <v>0</v>
          </cell>
          <cell r="F42">
            <v>0</v>
          </cell>
          <cell r="Q42">
            <v>0</v>
          </cell>
          <cell r="AN42">
            <v>3.6063480000000001</v>
          </cell>
          <cell r="AS42">
            <v>0</v>
          </cell>
          <cell r="AT42">
            <v>3.6063480000000001</v>
          </cell>
        </row>
        <row r="43">
          <cell r="D43">
            <v>24.776185000000002</v>
          </cell>
          <cell r="E43">
            <v>0</v>
          </cell>
          <cell r="F43">
            <v>0</v>
          </cell>
          <cell r="Q43">
            <v>0</v>
          </cell>
          <cell r="AO43">
            <v>24.776185000000002</v>
          </cell>
          <cell r="AS43">
            <v>0</v>
          </cell>
          <cell r="AT43">
            <v>24.776185000000002</v>
          </cell>
        </row>
        <row r="44">
          <cell r="D44">
            <v>38.191152000000002</v>
          </cell>
          <cell r="E44">
            <v>0</v>
          </cell>
          <cell r="F44">
            <v>0</v>
          </cell>
          <cell r="Q44">
            <v>0</v>
          </cell>
          <cell r="AP44">
            <v>38.191152000000002</v>
          </cell>
          <cell r="AS44">
            <v>0</v>
          </cell>
          <cell r="AT44">
            <v>38.191152000000002</v>
          </cell>
        </row>
        <row r="45">
          <cell r="D45">
            <v>0</v>
          </cell>
          <cell r="E45">
            <v>0</v>
          </cell>
          <cell r="F45">
            <v>0</v>
          </cell>
          <cell r="Q45">
            <v>0</v>
          </cell>
          <cell r="AQ45">
            <v>0</v>
          </cell>
          <cell r="AS45">
            <v>0</v>
          </cell>
          <cell r="AT45">
            <v>0</v>
          </cell>
        </row>
        <row r="46">
          <cell r="D46">
            <v>58.39</v>
          </cell>
          <cell r="E46">
            <v>1</v>
          </cell>
          <cell r="F46">
            <v>0</v>
          </cell>
          <cell r="P46">
            <v>1</v>
          </cell>
          <cell r="Q46">
            <v>1.1000000000000001</v>
          </cell>
          <cell r="X46">
            <v>0.4</v>
          </cell>
          <cell r="Z46">
            <v>0.6</v>
          </cell>
          <cell r="AL46">
            <v>0.1</v>
          </cell>
          <cell r="AR46">
            <v>56.29</v>
          </cell>
          <cell r="AS46">
            <v>2.1</v>
          </cell>
          <cell r="AT46">
            <v>56.29</v>
          </cell>
        </row>
        <row r="47">
          <cell r="E47">
            <v>11</v>
          </cell>
          <cell r="F47">
            <v>0</v>
          </cell>
          <cell r="G47">
            <v>0</v>
          </cell>
          <cell r="H47">
            <v>0</v>
          </cell>
          <cell r="I47">
            <v>0</v>
          </cell>
          <cell r="J47">
            <v>0</v>
          </cell>
          <cell r="K47">
            <v>0</v>
          </cell>
          <cell r="L47">
            <v>0</v>
          </cell>
          <cell r="M47">
            <v>0</v>
          </cell>
          <cell r="N47">
            <v>0</v>
          </cell>
          <cell r="O47">
            <v>0</v>
          </cell>
          <cell r="P47">
            <v>11</v>
          </cell>
          <cell r="Q47">
            <v>23.510000000000005</v>
          </cell>
          <cell r="R47">
            <v>0</v>
          </cell>
          <cell r="S47">
            <v>0</v>
          </cell>
          <cell r="T47">
            <v>0</v>
          </cell>
          <cell r="U47">
            <v>0</v>
          </cell>
          <cell r="V47">
            <v>0</v>
          </cell>
          <cell r="W47">
            <v>0</v>
          </cell>
          <cell r="X47">
            <v>0.8</v>
          </cell>
          <cell r="Y47">
            <v>0</v>
          </cell>
          <cell r="Z47">
            <v>17.600000000000001</v>
          </cell>
          <cell r="AA47">
            <v>0</v>
          </cell>
          <cell r="AB47">
            <v>0</v>
          </cell>
          <cell r="AC47">
            <v>4</v>
          </cell>
          <cell r="AD47">
            <v>1.01</v>
          </cell>
          <cell r="AE47">
            <v>0</v>
          </cell>
          <cell r="AF47">
            <v>0</v>
          </cell>
          <cell r="AG47">
            <v>0</v>
          </cell>
          <cell r="AH47">
            <v>0</v>
          </cell>
          <cell r="AI47">
            <v>0</v>
          </cell>
          <cell r="AJ47">
            <v>0</v>
          </cell>
          <cell r="AK47">
            <v>0</v>
          </cell>
          <cell r="AL47">
            <v>0.1</v>
          </cell>
          <cell r="AM47">
            <v>0</v>
          </cell>
          <cell r="AN47">
            <v>0</v>
          </cell>
          <cell r="AO47">
            <v>0</v>
          </cell>
          <cell r="AP47">
            <v>0</v>
          </cell>
          <cell r="AQ47">
            <v>0</v>
          </cell>
          <cell r="AR47">
            <v>0</v>
          </cell>
        </row>
        <row r="48">
          <cell r="E48">
            <v>762.96371800000009</v>
          </cell>
          <cell r="F48">
            <v>532.19933200000003</v>
          </cell>
          <cell r="G48">
            <v>461.89149199999997</v>
          </cell>
          <cell r="H48">
            <v>70.307839999999999</v>
          </cell>
          <cell r="I48">
            <v>16.715674</v>
          </cell>
          <cell r="J48">
            <v>193.49247700000001</v>
          </cell>
          <cell r="K48">
            <v>0</v>
          </cell>
          <cell r="L48">
            <v>0</v>
          </cell>
          <cell r="M48">
            <v>2.7651599999999998</v>
          </cell>
          <cell r="N48">
            <v>6.7910750000000002</v>
          </cell>
          <cell r="O48">
            <v>0</v>
          </cell>
          <cell r="P48">
            <v>11</v>
          </cell>
          <cell r="Q48">
            <v>357.95110499999998</v>
          </cell>
          <cell r="R48">
            <v>0</v>
          </cell>
          <cell r="S48">
            <v>0</v>
          </cell>
          <cell r="T48">
            <v>0</v>
          </cell>
          <cell r="U48">
            <v>0</v>
          </cell>
          <cell r="V48">
            <v>0</v>
          </cell>
          <cell r="W48">
            <v>0</v>
          </cell>
          <cell r="X48">
            <v>33.941277999999997</v>
          </cell>
          <cell r="Y48">
            <v>0</v>
          </cell>
          <cell r="Z48">
            <v>175.03851099999997</v>
          </cell>
          <cell r="AA48">
            <v>0</v>
          </cell>
          <cell r="AB48">
            <v>0</v>
          </cell>
          <cell r="AC48">
            <v>4</v>
          </cell>
          <cell r="AD48">
            <v>49.525699999999993</v>
          </cell>
          <cell r="AE48">
            <v>0</v>
          </cell>
          <cell r="AF48">
            <v>0.67171199999999998</v>
          </cell>
          <cell r="AG48">
            <v>0</v>
          </cell>
          <cell r="AH48">
            <v>0</v>
          </cell>
          <cell r="AI48">
            <v>0</v>
          </cell>
          <cell r="AJ48">
            <v>26.446691999999999</v>
          </cell>
          <cell r="AK48">
            <v>0</v>
          </cell>
          <cell r="AL48">
            <v>1.7535270000000001</v>
          </cell>
          <cell r="AM48">
            <v>0</v>
          </cell>
          <cell r="AN48">
            <v>3.6063480000000001</v>
          </cell>
          <cell r="AO48">
            <v>24.776185000000002</v>
          </cell>
          <cell r="AP48">
            <v>38.191152000000002</v>
          </cell>
          <cell r="AQ48">
            <v>0</v>
          </cell>
          <cell r="AR48">
            <v>56.29</v>
          </cell>
        </row>
      </sheetData>
      <sheetData sheetId="32">
        <row r="7">
          <cell r="D7">
            <v>1905.9526000000001</v>
          </cell>
          <cell r="E7">
            <v>1878.8426000000002</v>
          </cell>
          <cell r="F7">
            <v>0</v>
          </cell>
          <cell r="G7">
            <v>0</v>
          </cell>
          <cell r="H7">
            <v>0</v>
          </cell>
          <cell r="I7">
            <v>0</v>
          </cell>
          <cell r="J7">
            <v>0</v>
          </cell>
          <cell r="K7">
            <v>0</v>
          </cell>
          <cell r="L7">
            <v>0</v>
          </cell>
          <cell r="M7">
            <v>0</v>
          </cell>
          <cell r="N7">
            <v>0</v>
          </cell>
          <cell r="O7">
            <v>0</v>
          </cell>
          <cell r="P7">
            <v>12.5</v>
          </cell>
          <cell r="Q7">
            <v>14.61</v>
          </cell>
          <cell r="R7">
            <v>0</v>
          </cell>
          <cell r="S7">
            <v>0</v>
          </cell>
          <cell r="T7">
            <v>0</v>
          </cell>
          <cell r="U7">
            <v>0</v>
          </cell>
          <cell r="V7">
            <v>0</v>
          </cell>
          <cell r="W7">
            <v>0.34</v>
          </cell>
          <cell r="X7">
            <v>0</v>
          </cell>
          <cell r="Y7">
            <v>0</v>
          </cell>
          <cell r="Z7">
            <v>12.18</v>
          </cell>
          <cell r="AA7">
            <v>0</v>
          </cell>
          <cell r="AB7">
            <v>0</v>
          </cell>
          <cell r="AC7">
            <v>0.04</v>
          </cell>
          <cell r="AD7">
            <v>1.85</v>
          </cell>
          <cell r="AE7">
            <v>0</v>
          </cell>
          <cell r="AF7">
            <v>0</v>
          </cell>
          <cell r="AG7">
            <v>0</v>
          </cell>
          <cell r="AH7">
            <v>0</v>
          </cell>
          <cell r="AI7">
            <v>0</v>
          </cell>
          <cell r="AJ7">
            <v>0</v>
          </cell>
          <cell r="AK7">
            <v>0</v>
          </cell>
          <cell r="AL7">
            <v>0.2</v>
          </cell>
          <cell r="AM7">
            <v>0</v>
          </cell>
          <cell r="AN7">
            <v>0</v>
          </cell>
          <cell r="AO7">
            <v>0</v>
          </cell>
          <cell r="AP7">
            <v>0</v>
          </cell>
          <cell r="AQ7">
            <v>0</v>
          </cell>
          <cell r="AR7">
            <v>0</v>
          </cell>
          <cell r="AS7">
            <v>27.11</v>
          </cell>
          <cell r="AT7">
            <v>1891.3426000000002</v>
          </cell>
        </row>
        <row r="8">
          <cell r="D8">
            <v>530.1875</v>
          </cell>
          <cell r="E8">
            <v>8</v>
          </cell>
          <cell r="F8">
            <v>510.64749999999998</v>
          </cell>
          <cell r="G8">
            <v>0</v>
          </cell>
          <cell r="H8">
            <v>0</v>
          </cell>
          <cell r="I8">
            <v>0</v>
          </cell>
          <cell r="J8">
            <v>0</v>
          </cell>
          <cell r="K8">
            <v>0</v>
          </cell>
          <cell r="L8">
            <v>0</v>
          </cell>
          <cell r="M8">
            <v>0</v>
          </cell>
          <cell r="N8">
            <v>0</v>
          </cell>
          <cell r="O8">
            <v>0</v>
          </cell>
          <cell r="P8">
            <v>8</v>
          </cell>
          <cell r="Q8">
            <v>11.54</v>
          </cell>
          <cell r="R8">
            <v>0</v>
          </cell>
          <cell r="S8">
            <v>0</v>
          </cell>
          <cell r="T8">
            <v>0</v>
          </cell>
          <cell r="U8">
            <v>0</v>
          </cell>
          <cell r="V8">
            <v>0</v>
          </cell>
          <cell r="W8">
            <v>0</v>
          </cell>
          <cell r="X8">
            <v>0</v>
          </cell>
          <cell r="Y8">
            <v>0</v>
          </cell>
          <cell r="Z8">
            <v>9.8800000000000008</v>
          </cell>
          <cell r="AA8">
            <v>0</v>
          </cell>
          <cell r="AB8">
            <v>0</v>
          </cell>
          <cell r="AC8">
            <v>0.04</v>
          </cell>
          <cell r="AD8">
            <v>1.5200000000000002</v>
          </cell>
          <cell r="AE8">
            <v>0</v>
          </cell>
          <cell r="AF8">
            <v>0</v>
          </cell>
          <cell r="AG8">
            <v>0</v>
          </cell>
          <cell r="AH8">
            <v>0</v>
          </cell>
          <cell r="AI8">
            <v>0</v>
          </cell>
          <cell r="AJ8">
            <v>0</v>
          </cell>
          <cell r="AK8">
            <v>0</v>
          </cell>
          <cell r="AL8">
            <v>0.1</v>
          </cell>
          <cell r="AM8">
            <v>0</v>
          </cell>
          <cell r="AN8">
            <v>0</v>
          </cell>
          <cell r="AO8">
            <v>0</v>
          </cell>
          <cell r="AP8">
            <v>0</v>
          </cell>
          <cell r="AQ8">
            <v>0</v>
          </cell>
          <cell r="AR8">
            <v>0</v>
          </cell>
          <cell r="AS8">
            <v>19.54</v>
          </cell>
          <cell r="AT8">
            <v>510.64749999999998</v>
          </cell>
        </row>
        <row r="9">
          <cell r="D9">
            <v>530.1875</v>
          </cell>
          <cell r="E9">
            <v>8</v>
          </cell>
          <cell r="F9">
            <v>0</v>
          </cell>
          <cell r="G9">
            <v>510.64749999999998</v>
          </cell>
          <cell r="P9">
            <v>8</v>
          </cell>
          <cell r="Q9">
            <v>11.54</v>
          </cell>
          <cell r="Z9">
            <v>9.8800000000000008</v>
          </cell>
          <cell r="AC9">
            <v>0.04</v>
          </cell>
          <cell r="AD9">
            <v>1.5200000000000002</v>
          </cell>
          <cell r="AL9">
            <v>0.1</v>
          </cell>
          <cell r="AS9">
            <v>19.54</v>
          </cell>
          <cell r="AT9">
            <v>510.64749999999998</v>
          </cell>
        </row>
        <row r="10">
          <cell r="D10">
            <v>0</v>
          </cell>
          <cell r="E10">
            <v>0</v>
          </cell>
          <cell r="F10">
            <v>0</v>
          </cell>
          <cell r="H10">
            <v>0</v>
          </cell>
          <cell r="Q10">
            <v>0</v>
          </cell>
          <cell r="AS10">
            <v>0</v>
          </cell>
          <cell r="AT10">
            <v>0</v>
          </cell>
        </row>
        <row r="11">
          <cell r="D11">
            <v>52.655999999999999</v>
          </cell>
          <cell r="E11">
            <v>4.5</v>
          </cell>
          <cell r="F11">
            <v>0</v>
          </cell>
          <cell r="I11">
            <v>47.725999999999999</v>
          </cell>
          <cell r="P11">
            <v>4.5</v>
          </cell>
          <cell r="Q11">
            <v>0.42999999999999994</v>
          </cell>
          <cell r="AD11">
            <v>0.32999999999999996</v>
          </cell>
          <cell r="AL11">
            <v>0.1</v>
          </cell>
          <cell r="AS11">
            <v>4.93</v>
          </cell>
          <cell r="AT11">
            <v>47.725999999999999</v>
          </cell>
        </row>
        <row r="12">
          <cell r="D12">
            <v>150.637</v>
          </cell>
          <cell r="E12">
            <v>0</v>
          </cell>
          <cell r="F12">
            <v>0</v>
          </cell>
          <cell r="J12">
            <v>148.33699999999999</v>
          </cell>
          <cell r="Q12">
            <v>2.2999999999999998</v>
          </cell>
          <cell r="Z12">
            <v>2.2999999999999998</v>
          </cell>
          <cell r="AS12">
            <v>2.2999999999999998</v>
          </cell>
          <cell r="AT12">
            <v>148.33699999999999</v>
          </cell>
        </row>
        <row r="13">
          <cell r="D13">
            <v>610.50260000000003</v>
          </cell>
          <cell r="E13">
            <v>0</v>
          </cell>
          <cell r="F13">
            <v>0</v>
          </cell>
          <cell r="K13">
            <v>610.50260000000003</v>
          </cell>
          <cell r="Q13">
            <v>0</v>
          </cell>
          <cell r="AS13">
            <v>0</v>
          </cell>
          <cell r="AT13">
            <v>610.50260000000003</v>
          </cell>
        </row>
        <row r="14">
          <cell r="D14">
            <v>0</v>
          </cell>
          <cell r="E14">
            <v>0</v>
          </cell>
          <cell r="F14">
            <v>0</v>
          </cell>
          <cell r="L14">
            <v>0</v>
          </cell>
          <cell r="Q14">
            <v>0</v>
          </cell>
          <cell r="AS14">
            <v>0</v>
          </cell>
          <cell r="AT14">
            <v>0</v>
          </cell>
        </row>
        <row r="15">
          <cell r="D15">
            <v>523.33040000000005</v>
          </cell>
          <cell r="E15">
            <v>0</v>
          </cell>
          <cell r="F15">
            <v>0</v>
          </cell>
          <cell r="M15">
            <v>523.33040000000005</v>
          </cell>
          <cell r="Q15">
            <v>0</v>
          </cell>
          <cell r="AS15">
            <v>0</v>
          </cell>
          <cell r="AT15">
            <v>523.33040000000005</v>
          </cell>
        </row>
        <row r="16">
          <cell r="D16">
            <v>9.4270999999999994</v>
          </cell>
          <cell r="E16">
            <v>0</v>
          </cell>
          <cell r="F16">
            <v>0</v>
          </cell>
          <cell r="N16">
            <v>9.0870999999999995</v>
          </cell>
          <cell r="Q16">
            <v>0.34</v>
          </cell>
          <cell r="W16">
            <v>0.34</v>
          </cell>
          <cell r="AS16">
            <v>0.34</v>
          </cell>
          <cell r="AT16">
            <v>9.0870999999999995</v>
          </cell>
        </row>
        <row r="17">
          <cell r="D17">
            <v>0</v>
          </cell>
          <cell r="E17">
            <v>0</v>
          </cell>
          <cell r="F17">
            <v>0</v>
          </cell>
          <cell r="O17">
            <v>0</v>
          </cell>
          <cell r="Q17">
            <v>0</v>
          </cell>
          <cell r="AS17">
            <v>0</v>
          </cell>
          <cell r="AT17">
            <v>0</v>
          </cell>
        </row>
        <row r="18">
          <cell r="D18">
            <v>29.212</v>
          </cell>
          <cell r="E18">
            <v>0</v>
          </cell>
          <cell r="F18">
            <v>0</v>
          </cell>
          <cell r="P18">
            <v>29.212</v>
          </cell>
          <cell r="Q18">
            <v>0</v>
          </cell>
          <cell r="AS18">
            <v>0</v>
          </cell>
          <cell r="AT18">
            <v>41.712000000000003</v>
          </cell>
        </row>
        <row r="19">
          <cell r="D19">
            <v>509.66859999999997</v>
          </cell>
          <cell r="E19">
            <v>0</v>
          </cell>
          <cell r="F19">
            <v>0</v>
          </cell>
          <cell r="G19">
            <v>0</v>
          </cell>
          <cell r="H19">
            <v>0</v>
          </cell>
          <cell r="I19">
            <v>0</v>
          </cell>
          <cell r="J19">
            <v>0</v>
          </cell>
          <cell r="K19">
            <v>0</v>
          </cell>
          <cell r="L19">
            <v>0</v>
          </cell>
          <cell r="M19">
            <v>0</v>
          </cell>
          <cell r="N19">
            <v>0</v>
          </cell>
          <cell r="O19">
            <v>0</v>
          </cell>
          <cell r="P19">
            <v>0</v>
          </cell>
          <cell r="Q19">
            <v>509.14859999999999</v>
          </cell>
          <cell r="R19">
            <v>0</v>
          </cell>
          <cell r="S19">
            <v>0</v>
          </cell>
          <cell r="T19">
            <v>0</v>
          </cell>
          <cell r="U19">
            <v>0</v>
          </cell>
          <cell r="V19">
            <v>0</v>
          </cell>
          <cell r="W19">
            <v>0</v>
          </cell>
          <cell r="X19">
            <v>0</v>
          </cell>
          <cell r="Y19">
            <v>0</v>
          </cell>
          <cell r="Z19">
            <v>0.42</v>
          </cell>
          <cell r="AA19">
            <v>0</v>
          </cell>
          <cell r="AB19">
            <v>0</v>
          </cell>
          <cell r="AC19">
            <v>0</v>
          </cell>
          <cell r="AD19">
            <v>0</v>
          </cell>
          <cell r="AE19">
            <v>0</v>
          </cell>
          <cell r="AF19">
            <v>0</v>
          </cell>
          <cell r="AG19">
            <v>0</v>
          </cell>
          <cell r="AH19">
            <v>0</v>
          </cell>
          <cell r="AI19">
            <v>0</v>
          </cell>
          <cell r="AJ19">
            <v>0</v>
          </cell>
          <cell r="AK19">
            <v>0</v>
          </cell>
          <cell r="AL19">
            <v>0.1</v>
          </cell>
          <cell r="AM19">
            <v>0</v>
          </cell>
          <cell r="AN19">
            <v>0</v>
          </cell>
          <cell r="AO19">
            <v>0</v>
          </cell>
          <cell r="AP19">
            <v>0</v>
          </cell>
          <cell r="AQ19">
            <v>0</v>
          </cell>
          <cell r="AR19">
            <v>0</v>
          </cell>
          <cell r="AS19">
            <v>0.52</v>
          </cell>
          <cell r="AT19">
            <v>524.85860000000002</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v>
          </cell>
          <cell r="E25">
            <v>0</v>
          </cell>
          <cell r="F25">
            <v>0</v>
          </cell>
          <cell r="Q25">
            <v>0</v>
          </cell>
          <cell r="W25">
            <v>0</v>
          </cell>
          <cell r="AS25">
            <v>0</v>
          </cell>
          <cell r="AT25">
            <v>0.34</v>
          </cell>
        </row>
        <row r="26">
          <cell r="D26">
            <v>0</v>
          </cell>
          <cell r="E26">
            <v>0</v>
          </cell>
          <cell r="F26">
            <v>0</v>
          </cell>
          <cell r="Q26">
            <v>0</v>
          </cell>
          <cell r="X26">
            <v>0</v>
          </cell>
          <cell r="AS26">
            <v>0</v>
          </cell>
          <cell r="AT26">
            <v>0</v>
          </cell>
        </row>
        <row r="27">
          <cell r="D27">
            <v>0</v>
          </cell>
          <cell r="E27">
            <v>0</v>
          </cell>
          <cell r="F27">
            <v>0</v>
          </cell>
          <cell r="Q27">
            <v>0</v>
          </cell>
          <cell r="Y27">
            <v>0</v>
          </cell>
          <cell r="AS27">
            <v>0</v>
          </cell>
          <cell r="AT27">
            <v>0</v>
          </cell>
        </row>
        <row r="28">
          <cell r="D28">
            <v>374.98650000000004</v>
          </cell>
          <cell r="E28">
            <v>0</v>
          </cell>
          <cell r="F28">
            <v>0</v>
          </cell>
          <cell r="Q28">
            <v>0.1</v>
          </cell>
          <cell r="Z28">
            <v>374.88650000000001</v>
          </cell>
          <cell r="AL28">
            <v>0.1</v>
          </cell>
          <cell r="AS28">
            <v>0.1</v>
          </cell>
          <cell r="AT28">
            <v>387.86650000000003</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7.0000000000000007E-2</v>
          </cell>
        </row>
        <row r="32">
          <cell r="D32">
            <v>94.026200000000003</v>
          </cell>
          <cell r="E32">
            <v>0</v>
          </cell>
          <cell r="F32">
            <v>0</v>
          </cell>
          <cell r="Q32">
            <v>0.42</v>
          </cell>
          <cell r="Z32">
            <v>0.42</v>
          </cell>
          <cell r="AD32">
            <v>93.606200000000001</v>
          </cell>
          <cell r="AS32">
            <v>0.42</v>
          </cell>
          <cell r="AT32">
            <v>95.626199999999997</v>
          </cell>
        </row>
        <row r="33">
          <cell r="D33">
            <v>0</v>
          </cell>
          <cell r="E33">
            <v>0</v>
          </cell>
          <cell r="F33">
            <v>0</v>
          </cell>
          <cell r="Q33">
            <v>0</v>
          </cell>
          <cell r="AE33">
            <v>0</v>
          </cell>
          <cell r="AS33">
            <v>0</v>
          </cell>
          <cell r="AT33">
            <v>0</v>
          </cell>
        </row>
        <row r="34">
          <cell r="D34">
            <v>0.73899999999999999</v>
          </cell>
          <cell r="E34">
            <v>0</v>
          </cell>
          <cell r="F34">
            <v>0</v>
          </cell>
          <cell r="Q34">
            <v>0</v>
          </cell>
          <cell r="AF34">
            <v>0.73899999999999999</v>
          </cell>
          <cell r="AS34">
            <v>0</v>
          </cell>
          <cell r="AT34">
            <v>0.73899999999999999</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0.36780000000000002</v>
          </cell>
          <cell r="E37">
            <v>0</v>
          </cell>
          <cell r="F37">
            <v>0</v>
          </cell>
          <cell r="Q37">
            <v>0</v>
          </cell>
          <cell r="AI37">
            <v>0.36780000000000002</v>
          </cell>
          <cell r="AS37">
            <v>0</v>
          </cell>
          <cell r="AT37">
            <v>0.36780000000000002</v>
          </cell>
        </row>
        <row r="38">
          <cell r="D38">
            <v>14.3035</v>
          </cell>
          <cell r="E38">
            <v>0</v>
          </cell>
          <cell r="F38">
            <v>0</v>
          </cell>
          <cell r="Q38">
            <v>0</v>
          </cell>
          <cell r="AJ38">
            <v>14.3035</v>
          </cell>
          <cell r="AS38">
            <v>0</v>
          </cell>
          <cell r="AT38">
            <v>14.3035</v>
          </cell>
        </row>
        <row r="39">
          <cell r="D39">
            <v>0</v>
          </cell>
          <cell r="E39">
            <v>0</v>
          </cell>
          <cell r="F39">
            <v>0</v>
          </cell>
          <cell r="Q39">
            <v>0</v>
          </cell>
          <cell r="AK39">
            <v>0</v>
          </cell>
          <cell r="AS39">
            <v>0</v>
          </cell>
          <cell r="AT39">
            <v>0</v>
          </cell>
        </row>
        <row r="40">
          <cell r="D40">
            <v>1.7323999999999999</v>
          </cell>
          <cell r="E40">
            <v>0</v>
          </cell>
          <cell r="F40">
            <v>0</v>
          </cell>
          <cell r="Q40">
            <v>0</v>
          </cell>
          <cell r="AL40">
            <v>1.7323999999999999</v>
          </cell>
          <cell r="AS40">
            <v>0</v>
          </cell>
          <cell r="AT40">
            <v>2.0324</v>
          </cell>
        </row>
        <row r="41">
          <cell r="D41">
            <v>0</v>
          </cell>
          <cell r="E41">
            <v>0</v>
          </cell>
          <cell r="F41">
            <v>0</v>
          </cell>
          <cell r="Q41">
            <v>0</v>
          </cell>
          <cell r="AM41">
            <v>0</v>
          </cell>
          <cell r="AS41">
            <v>0</v>
          </cell>
          <cell r="AT41">
            <v>0</v>
          </cell>
        </row>
        <row r="42">
          <cell r="D42">
            <v>1.3104</v>
          </cell>
          <cell r="E42">
            <v>0</v>
          </cell>
          <cell r="F42">
            <v>0</v>
          </cell>
          <cell r="Q42">
            <v>0</v>
          </cell>
          <cell r="AN42">
            <v>1.3104</v>
          </cell>
          <cell r="AS42">
            <v>0</v>
          </cell>
          <cell r="AT42">
            <v>1.3104</v>
          </cell>
        </row>
        <row r="43">
          <cell r="D43">
            <v>17.575500000000002</v>
          </cell>
          <cell r="E43">
            <v>0</v>
          </cell>
          <cell r="F43">
            <v>0</v>
          </cell>
          <cell r="Q43">
            <v>0</v>
          </cell>
          <cell r="AO43">
            <v>17.575500000000002</v>
          </cell>
          <cell r="AS43">
            <v>0</v>
          </cell>
          <cell r="AT43">
            <v>17.575500000000002</v>
          </cell>
        </row>
        <row r="44">
          <cell r="D44">
            <v>4.6273</v>
          </cell>
          <cell r="E44">
            <v>0</v>
          </cell>
          <cell r="F44">
            <v>0</v>
          </cell>
          <cell r="Q44">
            <v>0</v>
          </cell>
          <cell r="AP44">
            <v>4.6273</v>
          </cell>
          <cell r="AS44">
            <v>0</v>
          </cell>
          <cell r="AT44">
            <v>4.6273</v>
          </cell>
        </row>
        <row r="45">
          <cell r="D45">
            <v>0</v>
          </cell>
          <cell r="E45">
            <v>0</v>
          </cell>
          <cell r="F45">
            <v>0</v>
          </cell>
          <cell r="Q45">
            <v>0</v>
          </cell>
          <cell r="AQ45">
            <v>0</v>
          </cell>
          <cell r="AS45">
            <v>0</v>
          </cell>
          <cell r="AT45">
            <v>0</v>
          </cell>
        </row>
        <row r="46">
          <cell r="D46">
            <v>119.5</v>
          </cell>
          <cell r="E46">
            <v>0</v>
          </cell>
          <cell r="F46">
            <v>0</v>
          </cell>
          <cell r="Q46">
            <v>0.58000000000000007</v>
          </cell>
          <cell r="Z46">
            <v>0.38</v>
          </cell>
          <cell r="AC46">
            <v>0.03</v>
          </cell>
          <cell r="AD46">
            <v>0.17</v>
          </cell>
          <cell r="AR46">
            <v>118.92</v>
          </cell>
          <cell r="AS46">
            <v>0.58000000000000007</v>
          </cell>
          <cell r="AT46">
            <v>118.92</v>
          </cell>
        </row>
        <row r="47">
          <cell r="E47">
            <v>12.5</v>
          </cell>
          <cell r="F47">
            <v>0</v>
          </cell>
          <cell r="G47">
            <v>0</v>
          </cell>
          <cell r="H47">
            <v>0</v>
          </cell>
          <cell r="I47">
            <v>0</v>
          </cell>
          <cell r="J47">
            <v>0</v>
          </cell>
          <cell r="K47">
            <v>0</v>
          </cell>
          <cell r="L47">
            <v>0</v>
          </cell>
          <cell r="M47">
            <v>0</v>
          </cell>
          <cell r="N47">
            <v>0</v>
          </cell>
          <cell r="O47">
            <v>0</v>
          </cell>
          <cell r="P47">
            <v>12.5</v>
          </cell>
          <cell r="Q47">
            <v>15.71</v>
          </cell>
          <cell r="R47">
            <v>0</v>
          </cell>
          <cell r="S47">
            <v>0</v>
          </cell>
          <cell r="T47">
            <v>0</v>
          </cell>
          <cell r="U47">
            <v>0</v>
          </cell>
          <cell r="V47">
            <v>0</v>
          </cell>
          <cell r="W47">
            <v>0.34</v>
          </cell>
          <cell r="X47">
            <v>0</v>
          </cell>
          <cell r="Y47">
            <v>0</v>
          </cell>
          <cell r="Z47">
            <v>12.98</v>
          </cell>
          <cell r="AA47">
            <v>0</v>
          </cell>
          <cell r="AB47">
            <v>0</v>
          </cell>
          <cell r="AC47">
            <v>7.0000000000000007E-2</v>
          </cell>
          <cell r="AD47">
            <v>2.02</v>
          </cell>
          <cell r="AE47">
            <v>0</v>
          </cell>
          <cell r="AF47">
            <v>0</v>
          </cell>
          <cell r="AG47">
            <v>0</v>
          </cell>
          <cell r="AH47">
            <v>0</v>
          </cell>
          <cell r="AI47">
            <v>0</v>
          </cell>
          <cell r="AJ47">
            <v>0</v>
          </cell>
          <cell r="AK47">
            <v>0</v>
          </cell>
          <cell r="AL47">
            <v>0.30000000000000004</v>
          </cell>
          <cell r="AM47">
            <v>0</v>
          </cell>
          <cell r="AN47">
            <v>0</v>
          </cell>
          <cell r="AO47">
            <v>0</v>
          </cell>
          <cell r="AP47">
            <v>0</v>
          </cell>
          <cell r="AQ47">
            <v>0</v>
          </cell>
          <cell r="AR47">
            <v>0</v>
          </cell>
        </row>
        <row r="48">
          <cell r="E48">
            <v>1891.3426000000002</v>
          </cell>
          <cell r="F48">
            <v>510.64749999999998</v>
          </cell>
          <cell r="G48">
            <v>510.64749999999998</v>
          </cell>
          <cell r="H48">
            <v>0</v>
          </cell>
          <cell r="I48">
            <v>47.725999999999999</v>
          </cell>
          <cell r="J48">
            <v>148.33699999999999</v>
          </cell>
          <cell r="K48">
            <v>610.50260000000003</v>
          </cell>
          <cell r="L48">
            <v>0</v>
          </cell>
          <cell r="M48">
            <v>523.33040000000005</v>
          </cell>
          <cell r="N48">
            <v>9.0870999999999995</v>
          </cell>
          <cell r="O48">
            <v>0</v>
          </cell>
          <cell r="P48">
            <v>41.712000000000003</v>
          </cell>
          <cell r="Q48">
            <v>524.85860000000002</v>
          </cell>
          <cell r="R48">
            <v>0</v>
          </cell>
          <cell r="S48">
            <v>0</v>
          </cell>
          <cell r="T48">
            <v>0</v>
          </cell>
          <cell r="U48">
            <v>0</v>
          </cell>
          <cell r="V48">
            <v>0</v>
          </cell>
          <cell r="W48">
            <v>0.34</v>
          </cell>
          <cell r="X48">
            <v>0</v>
          </cell>
          <cell r="Y48">
            <v>0</v>
          </cell>
          <cell r="Z48">
            <v>387.86650000000003</v>
          </cell>
          <cell r="AA48">
            <v>0</v>
          </cell>
          <cell r="AB48">
            <v>0</v>
          </cell>
          <cell r="AC48">
            <v>7.0000000000000007E-2</v>
          </cell>
          <cell r="AD48">
            <v>95.626199999999997</v>
          </cell>
          <cell r="AE48">
            <v>0</v>
          </cell>
          <cell r="AF48">
            <v>0.73899999999999999</v>
          </cell>
          <cell r="AG48">
            <v>0</v>
          </cell>
          <cell r="AH48">
            <v>0</v>
          </cell>
          <cell r="AI48">
            <v>0.36780000000000002</v>
          </cell>
          <cell r="AJ48">
            <v>14.3035</v>
          </cell>
          <cell r="AK48">
            <v>0</v>
          </cell>
          <cell r="AL48">
            <v>2.0324</v>
          </cell>
          <cell r="AM48">
            <v>0</v>
          </cell>
          <cell r="AN48">
            <v>1.3104</v>
          </cell>
          <cell r="AO48">
            <v>17.575500000000002</v>
          </cell>
          <cell r="AP48">
            <v>4.6273</v>
          </cell>
          <cell r="AQ48">
            <v>0</v>
          </cell>
          <cell r="AR48">
            <v>118.92</v>
          </cell>
        </row>
      </sheetData>
      <sheetData sheetId="33">
        <row r="7">
          <cell r="D7">
            <v>470.57459999999998</v>
          </cell>
          <cell r="E7">
            <v>462.00459999999998</v>
          </cell>
          <cell r="F7">
            <v>0</v>
          </cell>
          <cell r="G7">
            <v>0</v>
          </cell>
          <cell r="H7">
            <v>0</v>
          </cell>
          <cell r="I7">
            <v>0</v>
          </cell>
          <cell r="J7">
            <v>0</v>
          </cell>
          <cell r="K7">
            <v>0</v>
          </cell>
          <cell r="L7">
            <v>0</v>
          </cell>
          <cell r="M7">
            <v>0</v>
          </cell>
          <cell r="N7">
            <v>0</v>
          </cell>
          <cell r="O7">
            <v>0</v>
          </cell>
          <cell r="P7">
            <v>0</v>
          </cell>
          <cell r="Q7">
            <v>8.57</v>
          </cell>
          <cell r="R7">
            <v>0</v>
          </cell>
          <cell r="S7">
            <v>0</v>
          </cell>
          <cell r="T7">
            <v>0</v>
          </cell>
          <cell r="U7">
            <v>0</v>
          </cell>
          <cell r="V7">
            <v>0</v>
          </cell>
          <cell r="W7">
            <v>0</v>
          </cell>
          <cell r="X7">
            <v>0</v>
          </cell>
          <cell r="Y7">
            <v>0</v>
          </cell>
          <cell r="Z7">
            <v>7.5</v>
          </cell>
          <cell r="AA7">
            <v>0</v>
          </cell>
          <cell r="AB7">
            <v>0</v>
          </cell>
          <cell r="AC7">
            <v>0</v>
          </cell>
          <cell r="AD7">
            <v>1.0699999999999998</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8.57</v>
          </cell>
          <cell r="AT7">
            <v>475.1046</v>
          </cell>
        </row>
        <row r="8">
          <cell r="D8">
            <v>217.42370000000003</v>
          </cell>
          <cell r="E8">
            <v>0</v>
          </cell>
          <cell r="F8">
            <v>215.09370000000001</v>
          </cell>
          <cell r="G8">
            <v>0</v>
          </cell>
          <cell r="H8">
            <v>0</v>
          </cell>
          <cell r="I8">
            <v>0</v>
          </cell>
          <cell r="J8">
            <v>0</v>
          </cell>
          <cell r="K8">
            <v>0</v>
          </cell>
          <cell r="L8">
            <v>0</v>
          </cell>
          <cell r="M8">
            <v>0</v>
          </cell>
          <cell r="N8">
            <v>0</v>
          </cell>
          <cell r="O8">
            <v>0</v>
          </cell>
          <cell r="P8">
            <v>0</v>
          </cell>
          <cell r="Q8">
            <v>2.33</v>
          </cell>
          <cell r="R8">
            <v>0</v>
          </cell>
          <cell r="S8">
            <v>0</v>
          </cell>
          <cell r="T8">
            <v>0</v>
          </cell>
          <cell r="U8">
            <v>0</v>
          </cell>
          <cell r="V8">
            <v>0</v>
          </cell>
          <cell r="W8">
            <v>0</v>
          </cell>
          <cell r="X8">
            <v>0</v>
          </cell>
          <cell r="Y8">
            <v>0</v>
          </cell>
          <cell r="Z8">
            <v>1.26</v>
          </cell>
          <cell r="AA8">
            <v>0</v>
          </cell>
          <cell r="AB8">
            <v>0</v>
          </cell>
          <cell r="AC8">
            <v>0</v>
          </cell>
          <cell r="AD8">
            <v>1.0699999999999998</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2.33</v>
          </cell>
          <cell r="AT8">
            <v>215.09370000000001</v>
          </cell>
        </row>
        <row r="9">
          <cell r="D9">
            <v>187.2431</v>
          </cell>
          <cell r="E9">
            <v>0</v>
          </cell>
          <cell r="F9">
            <v>0</v>
          </cell>
          <cell r="G9">
            <v>184.91309999999999</v>
          </cell>
          <cell r="Q9">
            <v>2.33</v>
          </cell>
          <cell r="Z9">
            <v>1.26</v>
          </cell>
          <cell r="AD9">
            <v>1.0699999999999998</v>
          </cell>
          <cell r="AS9">
            <v>2.33</v>
          </cell>
          <cell r="AT9">
            <v>184.91309999999999</v>
          </cell>
        </row>
        <row r="10">
          <cell r="D10">
            <v>30.180599999999998</v>
          </cell>
          <cell r="E10">
            <v>0</v>
          </cell>
          <cell r="F10">
            <v>0</v>
          </cell>
          <cell r="H10">
            <v>30.180599999999998</v>
          </cell>
          <cell r="Q10">
            <v>0</v>
          </cell>
          <cell r="AS10">
            <v>0</v>
          </cell>
          <cell r="AT10">
            <v>30.180599999999998</v>
          </cell>
        </row>
        <row r="11">
          <cell r="D11">
            <v>62.895599999999995</v>
          </cell>
          <cell r="E11">
            <v>0</v>
          </cell>
          <cell r="F11">
            <v>0</v>
          </cell>
          <cell r="I11">
            <v>60.895599999999995</v>
          </cell>
          <cell r="Q11">
            <v>2</v>
          </cell>
          <cell r="Z11">
            <v>2</v>
          </cell>
          <cell r="AS11">
            <v>2</v>
          </cell>
          <cell r="AT11">
            <v>60.895599999999995</v>
          </cell>
        </row>
        <row r="12">
          <cell r="D12">
            <v>81.660799999999995</v>
          </cell>
          <cell r="E12">
            <v>0</v>
          </cell>
          <cell r="F12">
            <v>0</v>
          </cell>
          <cell r="J12">
            <v>81.4208</v>
          </cell>
          <cell r="Q12">
            <v>0.24</v>
          </cell>
          <cell r="Z12">
            <v>0.24</v>
          </cell>
          <cell r="AS12">
            <v>0.24</v>
          </cell>
          <cell r="AT12">
            <v>81.4208</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0</v>
          </cell>
          <cell r="E15">
            <v>0</v>
          </cell>
          <cell r="F15">
            <v>0</v>
          </cell>
          <cell r="M15">
            <v>0</v>
          </cell>
          <cell r="Q15">
            <v>0</v>
          </cell>
          <cell r="AS15">
            <v>0</v>
          </cell>
          <cell r="AT15">
            <v>0</v>
          </cell>
        </row>
        <row r="16">
          <cell r="D16">
            <v>106.5945</v>
          </cell>
          <cell r="E16">
            <v>0</v>
          </cell>
          <cell r="F16">
            <v>0</v>
          </cell>
          <cell r="N16">
            <v>102.5945</v>
          </cell>
          <cell r="Q16">
            <v>4</v>
          </cell>
          <cell r="Z16">
            <v>4</v>
          </cell>
          <cell r="AS16">
            <v>4</v>
          </cell>
          <cell r="AT16">
            <v>102.5945</v>
          </cell>
        </row>
        <row r="17">
          <cell r="D17">
            <v>0</v>
          </cell>
          <cell r="E17">
            <v>0</v>
          </cell>
          <cell r="F17">
            <v>0</v>
          </cell>
          <cell r="O17">
            <v>0</v>
          </cell>
          <cell r="Q17">
            <v>0</v>
          </cell>
          <cell r="AS17">
            <v>0</v>
          </cell>
          <cell r="AT17">
            <v>0</v>
          </cell>
        </row>
        <row r="18">
          <cell r="D18">
            <v>2</v>
          </cell>
          <cell r="E18">
            <v>0</v>
          </cell>
          <cell r="F18">
            <v>0</v>
          </cell>
          <cell r="P18">
            <v>2</v>
          </cell>
          <cell r="Q18">
            <v>0</v>
          </cell>
          <cell r="AS18">
            <v>0</v>
          </cell>
          <cell r="AT18">
            <v>15.1</v>
          </cell>
        </row>
        <row r="19">
          <cell r="D19">
            <v>296.96600000000001</v>
          </cell>
          <cell r="E19">
            <v>11</v>
          </cell>
          <cell r="F19">
            <v>0</v>
          </cell>
          <cell r="G19">
            <v>0</v>
          </cell>
          <cell r="H19">
            <v>0</v>
          </cell>
          <cell r="I19">
            <v>0</v>
          </cell>
          <cell r="J19">
            <v>0</v>
          </cell>
          <cell r="K19">
            <v>0</v>
          </cell>
          <cell r="L19">
            <v>0</v>
          </cell>
          <cell r="M19">
            <v>0</v>
          </cell>
          <cell r="N19">
            <v>0</v>
          </cell>
          <cell r="O19">
            <v>0</v>
          </cell>
          <cell r="P19">
            <v>11</v>
          </cell>
          <cell r="Q19">
            <v>285.93600000000004</v>
          </cell>
          <cell r="R19">
            <v>0</v>
          </cell>
          <cell r="S19">
            <v>0</v>
          </cell>
          <cell r="T19">
            <v>0</v>
          </cell>
          <cell r="U19">
            <v>0</v>
          </cell>
          <cell r="V19">
            <v>0</v>
          </cell>
          <cell r="W19">
            <v>0</v>
          </cell>
          <cell r="X19">
            <v>0</v>
          </cell>
          <cell r="Y19">
            <v>0</v>
          </cell>
          <cell r="Z19">
            <v>0.03</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11.03</v>
          </cell>
          <cell r="AT19">
            <v>294.53600000000006</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0.03</v>
          </cell>
          <cell r="E25">
            <v>0</v>
          </cell>
          <cell r="F25">
            <v>0</v>
          </cell>
          <cell r="Q25">
            <v>0</v>
          </cell>
          <cell r="W25">
            <v>0.03</v>
          </cell>
          <cell r="AS25">
            <v>0</v>
          </cell>
          <cell r="AT25">
            <v>0.03</v>
          </cell>
        </row>
        <row r="26">
          <cell r="D26">
            <v>0</v>
          </cell>
          <cell r="E26">
            <v>0</v>
          </cell>
          <cell r="F26">
            <v>0</v>
          </cell>
          <cell r="Q26">
            <v>0</v>
          </cell>
          <cell r="X26">
            <v>0</v>
          </cell>
          <cell r="AS26">
            <v>0</v>
          </cell>
          <cell r="AT26">
            <v>0</v>
          </cell>
        </row>
        <row r="27">
          <cell r="D27">
            <v>0</v>
          </cell>
          <cell r="E27">
            <v>0</v>
          </cell>
          <cell r="F27">
            <v>0</v>
          </cell>
          <cell r="Q27">
            <v>0</v>
          </cell>
          <cell r="Y27">
            <v>0</v>
          </cell>
          <cell r="AS27">
            <v>0</v>
          </cell>
          <cell r="AT27">
            <v>0</v>
          </cell>
        </row>
        <row r="28">
          <cell r="D28">
            <v>126.3793</v>
          </cell>
          <cell r="E28">
            <v>0</v>
          </cell>
          <cell r="F28">
            <v>0</v>
          </cell>
          <cell r="Q28">
            <v>0</v>
          </cell>
          <cell r="Z28">
            <v>126.3793</v>
          </cell>
          <cell r="AS28">
            <v>0</v>
          </cell>
          <cell r="AT28">
            <v>133.9093</v>
          </cell>
        </row>
        <row r="29">
          <cell r="D29">
            <v>0</v>
          </cell>
          <cell r="E29">
            <v>0</v>
          </cell>
          <cell r="F29">
            <v>0</v>
          </cell>
          <cell r="Q29">
            <v>0</v>
          </cell>
          <cell r="AA29">
            <v>0</v>
          </cell>
          <cell r="AS29">
            <v>0</v>
          </cell>
          <cell r="AT29">
            <v>0</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v>
          </cell>
        </row>
        <row r="32">
          <cell r="D32">
            <v>33.190899999999999</v>
          </cell>
          <cell r="E32">
            <v>0</v>
          </cell>
          <cell r="F32">
            <v>0</v>
          </cell>
          <cell r="Q32">
            <v>0.03</v>
          </cell>
          <cell r="Z32">
            <v>0.03</v>
          </cell>
          <cell r="AD32">
            <v>33.160899999999998</v>
          </cell>
          <cell r="AS32">
            <v>0.03</v>
          </cell>
          <cell r="AT32">
            <v>34.230899999999998</v>
          </cell>
        </row>
        <row r="33">
          <cell r="D33">
            <v>0</v>
          </cell>
          <cell r="E33">
            <v>0</v>
          </cell>
          <cell r="F33">
            <v>0</v>
          </cell>
          <cell r="Q33">
            <v>0</v>
          </cell>
          <cell r="AE33">
            <v>0</v>
          </cell>
          <cell r="AS33">
            <v>0</v>
          </cell>
          <cell r="AT33">
            <v>0</v>
          </cell>
        </row>
        <row r="34">
          <cell r="D34">
            <v>0.56200000000000006</v>
          </cell>
          <cell r="E34">
            <v>0</v>
          </cell>
          <cell r="F34">
            <v>0</v>
          </cell>
          <cell r="Q34">
            <v>0</v>
          </cell>
          <cell r="AF34">
            <v>0.56200000000000006</v>
          </cell>
          <cell r="AS34">
            <v>0</v>
          </cell>
          <cell r="AT34">
            <v>0.56200000000000006</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1.0833999999999999</v>
          </cell>
          <cell r="E37">
            <v>0</v>
          </cell>
          <cell r="F37">
            <v>0</v>
          </cell>
          <cell r="Q37">
            <v>0</v>
          </cell>
          <cell r="AI37">
            <v>1.0833999999999999</v>
          </cell>
          <cell r="AS37">
            <v>0</v>
          </cell>
          <cell r="AT37">
            <v>1.0833999999999999</v>
          </cell>
        </row>
        <row r="38">
          <cell r="D38">
            <v>5.8282999999999996</v>
          </cell>
          <cell r="E38">
            <v>0</v>
          </cell>
          <cell r="F38">
            <v>0</v>
          </cell>
          <cell r="Q38">
            <v>0</v>
          </cell>
          <cell r="AJ38">
            <v>5.8282999999999996</v>
          </cell>
          <cell r="AS38">
            <v>0</v>
          </cell>
          <cell r="AT38">
            <v>5.8282999999999996</v>
          </cell>
        </row>
        <row r="39">
          <cell r="D39">
            <v>0.67749999999999999</v>
          </cell>
          <cell r="E39">
            <v>0</v>
          </cell>
          <cell r="F39">
            <v>0</v>
          </cell>
          <cell r="Q39">
            <v>0</v>
          </cell>
          <cell r="AK39">
            <v>0.67749999999999999</v>
          </cell>
          <cell r="AS39">
            <v>0</v>
          </cell>
          <cell r="AT39">
            <v>0.67749999999999999</v>
          </cell>
        </row>
        <row r="40">
          <cell r="D40">
            <v>1.9616</v>
          </cell>
          <cell r="E40">
            <v>0</v>
          </cell>
          <cell r="F40">
            <v>0</v>
          </cell>
          <cell r="Q40">
            <v>0</v>
          </cell>
          <cell r="AL40">
            <v>1.9616</v>
          </cell>
          <cell r="AS40">
            <v>0</v>
          </cell>
          <cell r="AT40">
            <v>1.9616</v>
          </cell>
        </row>
        <row r="41">
          <cell r="D41">
            <v>0</v>
          </cell>
          <cell r="E41">
            <v>0</v>
          </cell>
          <cell r="F41">
            <v>0</v>
          </cell>
          <cell r="Q41">
            <v>0</v>
          </cell>
          <cell r="AM41">
            <v>0</v>
          </cell>
          <cell r="AS41">
            <v>0</v>
          </cell>
          <cell r="AT41">
            <v>0</v>
          </cell>
        </row>
        <row r="42">
          <cell r="D42">
            <v>1.6447000000000001</v>
          </cell>
          <cell r="E42">
            <v>0</v>
          </cell>
          <cell r="F42">
            <v>0</v>
          </cell>
          <cell r="Q42">
            <v>0</v>
          </cell>
          <cell r="AN42">
            <v>1.6447000000000001</v>
          </cell>
          <cell r="AS42">
            <v>0</v>
          </cell>
          <cell r="AT42">
            <v>1.6447000000000001</v>
          </cell>
        </row>
        <row r="43">
          <cell r="D43">
            <v>77.550899999999999</v>
          </cell>
          <cell r="E43">
            <v>0</v>
          </cell>
          <cell r="F43">
            <v>0</v>
          </cell>
          <cell r="Q43">
            <v>0</v>
          </cell>
          <cell r="AO43">
            <v>77.550899999999999</v>
          </cell>
          <cell r="AS43">
            <v>0</v>
          </cell>
          <cell r="AT43">
            <v>77.550899999999999</v>
          </cell>
        </row>
        <row r="44">
          <cell r="D44">
            <v>48.057400000000001</v>
          </cell>
          <cell r="E44">
            <v>11</v>
          </cell>
          <cell r="F44">
            <v>0</v>
          </cell>
          <cell r="P44">
            <v>11</v>
          </cell>
          <cell r="Q44">
            <v>0</v>
          </cell>
          <cell r="AP44">
            <v>37.057400000000001</v>
          </cell>
          <cell r="AS44">
            <v>11</v>
          </cell>
          <cell r="AT44">
            <v>37.057400000000001</v>
          </cell>
        </row>
        <row r="45">
          <cell r="D45">
            <v>0</v>
          </cell>
          <cell r="E45">
            <v>0</v>
          </cell>
          <cell r="F45">
            <v>0</v>
          </cell>
          <cell r="Q45">
            <v>0</v>
          </cell>
          <cell r="AQ45">
            <v>0</v>
          </cell>
          <cell r="AS45">
            <v>0</v>
          </cell>
          <cell r="AT45">
            <v>0</v>
          </cell>
        </row>
        <row r="46">
          <cell r="D46">
            <v>16.57</v>
          </cell>
          <cell r="E46">
            <v>2.1</v>
          </cell>
          <cell r="F46">
            <v>0</v>
          </cell>
          <cell r="P46">
            <v>2.1</v>
          </cell>
          <cell r="Q46">
            <v>0</v>
          </cell>
          <cell r="AR46">
            <v>14.47</v>
          </cell>
          <cell r="AS46">
            <v>2.1</v>
          </cell>
          <cell r="AT46">
            <v>14.47</v>
          </cell>
        </row>
        <row r="47">
          <cell r="E47">
            <v>13.1</v>
          </cell>
          <cell r="F47">
            <v>0</v>
          </cell>
          <cell r="G47">
            <v>0</v>
          </cell>
          <cell r="H47">
            <v>0</v>
          </cell>
          <cell r="I47">
            <v>0</v>
          </cell>
          <cell r="J47">
            <v>0</v>
          </cell>
          <cell r="K47">
            <v>0</v>
          </cell>
          <cell r="L47">
            <v>0</v>
          </cell>
          <cell r="M47">
            <v>0</v>
          </cell>
          <cell r="N47">
            <v>0</v>
          </cell>
          <cell r="O47">
            <v>0</v>
          </cell>
          <cell r="P47">
            <v>13.1</v>
          </cell>
          <cell r="Q47">
            <v>8.6</v>
          </cell>
          <cell r="R47">
            <v>0</v>
          </cell>
          <cell r="S47">
            <v>0</v>
          </cell>
          <cell r="T47">
            <v>0</v>
          </cell>
          <cell r="U47">
            <v>0</v>
          </cell>
          <cell r="V47">
            <v>0</v>
          </cell>
          <cell r="W47">
            <v>0</v>
          </cell>
          <cell r="X47">
            <v>0</v>
          </cell>
          <cell r="Y47">
            <v>0</v>
          </cell>
          <cell r="Z47">
            <v>7.53</v>
          </cell>
          <cell r="AA47">
            <v>0</v>
          </cell>
          <cell r="AB47">
            <v>0</v>
          </cell>
          <cell r="AC47">
            <v>0</v>
          </cell>
          <cell r="AD47">
            <v>1.0699999999999998</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E48">
            <v>475.1046</v>
          </cell>
          <cell r="F48">
            <v>215.09370000000001</v>
          </cell>
          <cell r="G48">
            <v>184.91309999999999</v>
          </cell>
          <cell r="H48">
            <v>30.180599999999998</v>
          </cell>
          <cell r="I48">
            <v>60.895599999999995</v>
          </cell>
          <cell r="J48">
            <v>81.4208</v>
          </cell>
          <cell r="K48">
            <v>0</v>
          </cell>
          <cell r="L48">
            <v>0</v>
          </cell>
          <cell r="M48">
            <v>0</v>
          </cell>
          <cell r="N48">
            <v>102.5945</v>
          </cell>
          <cell r="O48">
            <v>0</v>
          </cell>
          <cell r="P48">
            <v>15.1</v>
          </cell>
          <cell r="Q48">
            <v>294.53600000000006</v>
          </cell>
          <cell r="R48">
            <v>0</v>
          </cell>
          <cell r="S48">
            <v>0</v>
          </cell>
          <cell r="T48">
            <v>0</v>
          </cell>
          <cell r="U48">
            <v>0</v>
          </cell>
          <cell r="V48">
            <v>0</v>
          </cell>
          <cell r="W48">
            <v>0.03</v>
          </cell>
          <cell r="X48">
            <v>0</v>
          </cell>
          <cell r="Y48">
            <v>0</v>
          </cell>
          <cell r="Z48">
            <v>133.9093</v>
          </cell>
          <cell r="AA48">
            <v>0</v>
          </cell>
          <cell r="AB48">
            <v>0</v>
          </cell>
          <cell r="AC48">
            <v>0</v>
          </cell>
          <cell r="AD48">
            <v>34.230899999999998</v>
          </cell>
          <cell r="AE48">
            <v>0</v>
          </cell>
          <cell r="AF48">
            <v>0.56200000000000006</v>
          </cell>
          <cell r="AG48">
            <v>0</v>
          </cell>
          <cell r="AH48">
            <v>0</v>
          </cell>
          <cell r="AI48">
            <v>1.0833999999999999</v>
          </cell>
          <cell r="AJ48">
            <v>5.8282999999999996</v>
          </cell>
          <cell r="AK48">
            <v>0.67749999999999999</v>
          </cell>
          <cell r="AL48">
            <v>1.9616</v>
          </cell>
          <cell r="AM48">
            <v>0</v>
          </cell>
          <cell r="AN48">
            <v>1.6447000000000001</v>
          </cell>
          <cell r="AO48">
            <v>77.550899999999999</v>
          </cell>
          <cell r="AP48">
            <v>37.057400000000001</v>
          </cell>
          <cell r="AQ48">
            <v>0</v>
          </cell>
          <cell r="AR48">
            <v>14.47</v>
          </cell>
        </row>
      </sheetData>
      <sheetData sheetId="34">
        <row r="7">
          <cell r="D7">
            <v>373.85489999999999</v>
          </cell>
          <cell r="E7">
            <v>367.70490000000001</v>
          </cell>
          <cell r="F7">
            <v>0</v>
          </cell>
          <cell r="G7">
            <v>0</v>
          </cell>
          <cell r="H7">
            <v>0</v>
          </cell>
          <cell r="I7">
            <v>3.5</v>
          </cell>
          <cell r="J7">
            <v>0</v>
          </cell>
          <cell r="K7">
            <v>0</v>
          </cell>
          <cell r="L7">
            <v>0</v>
          </cell>
          <cell r="M7">
            <v>0</v>
          </cell>
          <cell r="N7">
            <v>0</v>
          </cell>
          <cell r="O7">
            <v>0</v>
          </cell>
          <cell r="P7">
            <v>0</v>
          </cell>
          <cell r="Q7">
            <v>2.6500000000000004</v>
          </cell>
          <cell r="R7">
            <v>0</v>
          </cell>
          <cell r="S7">
            <v>0</v>
          </cell>
          <cell r="T7">
            <v>0</v>
          </cell>
          <cell r="U7">
            <v>0</v>
          </cell>
          <cell r="V7">
            <v>0</v>
          </cell>
          <cell r="W7">
            <v>0.30000000000000004</v>
          </cell>
          <cell r="X7">
            <v>0</v>
          </cell>
          <cell r="Y7">
            <v>0</v>
          </cell>
          <cell r="Z7">
            <v>0.3</v>
          </cell>
          <cell r="AA7">
            <v>0</v>
          </cell>
          <cell r="AB7">
            <v>0</v>
          </cell>
          <cell r="AC7">
            <v>0</v>
          </cell>
          <cell r="AD7">
            <v>0.60000000000000009</v>
          </cell>
          <cell r="AE7">
            <v>0</v>
          </cell>
          <cell r="AF7">
            <v>0</v>
          </cell>
          <cell r="AG7">
            <v>0</v>
          </cell>
          <cell r="AH7">
            <v>0</v>
          </cell>
          <cell r="AI7">
            <v>0</v>
          </cell>
          <cell r="AJ7">
            <v>0</v>
          </cell>
          <cell r="AK7">
            <v>0</v>
          </cell>
          <cell r="AL7">
            <v>1.22</v>
          </cell>
          <cell r="AM7">
            <v>0</v>
          </cell>
          <cell r="AN7">
            <v>0.23</v>
          </cell>
          <cell r="AO7">
            <v>0</v>
          </cell>
          <cell r="AP7">
            <v>0</v>
          </cell>
          <cell r="AQ7">
            <v>0</v>
          </cell>
          <cell r="AR7">
            <v>0</v>
          </cell>
          <cell r="AS7">
            <v>6.15</v>
          </cell>
          <cell r="AT7">
            <v>371.20490000000001</v>
          </cell>
        </row>
        <row r="8">
          <cell r="D8">
            <v>264.36439999999999</v>
          </cell>
          <cell r="E8">
            <v>3.5</v>
          </cell>
          <cell r="F8">
            <v>259.88439999999997</v>
          </cell>
          <cell r="G8">
            <v>0</v>
          </cell>
          <cell r="H8">
            <v>0</v>
          </cell>
          <cell r="I8">
            <v>3.5</v>
          </cell>
          <cell r="J8">
            <v>0</v>
          </cell>
          <cell r="K8">
            <v>0</v>
          </cell>
          <cell r="L8">
            <v>0</v>
          </cell>
          <cell r="M8">
            <v>0</v>
          </cell>
          <cell r="N8">
            <v>0</v>
          </cell>
          <cell r="O8">
            <v>0</v>
          </cell>
          <cell r="P8">
            <v>0</v>
          </cell>
          <cell r="Q8">
            <v>0.98</v>
          </cell>
          <cell r="R8">
            <v>0</v>
          </cell>
          <cell r="S8">
            <v>0</v>
          </cell>
          <cell r="T8">
            <v>0</v>
          </cell>
          <cell r="U8">
            <v>0</v>
          </cell>
          <cell r="V8">
            <v>0</v>
          </cell>
          <cell r="W8">
            <v>0.15</v>
          </cell>
          <cell r="X8">
            <v>0</v>
          </cell>
          <cell r="Y8">
            <v>0</v>
          </cell>
          <cell r="Z8">
            <v>0.3</v>
          </cell>
          <cell r="AA8">
            <v>0</v>
          </cell>
          <cell r="AB8">
            <v>0</v>
          </cell>
          <cell r="AC8">
            <v>0</v>
          </cell>
          <cell r="AD8">
            <v>0.3</v>
          </cell>
          <cell r="AE8">
            <v>0</v>
          </cell>
          <cell r="AF8">
            <v>0</v>
          </cell>
          <cell r="AG8">
            <v>0</v>
          </cell>
          <cell r="AH8">
            <v>0</v>
          </cell>
          <cell r="AI8">
            <v>0</v>
          </cell>
          <cell r="AJ8">
            <v>0</v>
          </cell>
          <cell r="AK8">
            <v>0</v>
          </cell>
          <cell r="AL8">
            <v>0</v>
          </cell>
          <cell r="AM8">
            <v>0</v>
          </cell>
          <cell r="AN8">
            <v>0.23</v>
          </cell>
          <cell r="AO8">
            <v>0</v>
          </cell>
          <cell r="AP8">
            <v>0</v>
          </cell>
          <cell r="AQ8">
            <v>0</v>
          </cell>
          <cell r="AR8">
            <v>0</v>
          </cell>
          <cell r="AS8">
            <v>4.4800000000000004</v>
          </cell>
          <cell r="AT8">
            <v>259.88439999999997</v>
          </cell>
        </row>
        <row r="9">
          <cell r="D9">
            <v>254.0215</v>
          </cell>
          <cell r="E9">
            <v>0.5</v>
          </cell>
          <cell r="F9">
            <v>0</v>
          </cell>
          <cell r="G9">
            <v>252.9915</v>
          </cell>
          <cell r="I9">
            <v>0.5</v>
          </cell>
          <cell r="Q9">
            <v>0.53</v>
          </cell>
          <cell r="Z9">
            <v>0.3</v>
          </cell>
          <cell r="AN9">
            <v>0.23</v>
          </cell>
          <cell r="AS9">
            <v>1.03</v>
          </cell>
          <cell r="AT9">
            <v>252.9915</v>
          </cell>
        </row>
        <row r="10">
          <cell r="D10">
            <v>10.3429</v>
          </cell>
          <cell r="E10">
            <v>3</v>
          </cell>
          <cell r="F10">
            <v>0</v>
          </cell>
          <cell r="H10">
            <v>6.8929</v>
          </cell>
          <cell r="I10">
            <v>3</v>
          </cell>
          <cell r="Q10">
            <v>0.44999999999999996</v>
          </cell>
          <cell r="W10">
            <v>0.15</v>
          </cell>
          <cell r="AD10">
            <v>0.3</v>
          </cell>
          <cell r="AS10">
            <v>3.45</v>
          </cell>
          <cell r="AT10">
            <v>6.8929</v>
          </cell>
        </row>
        <row r="11">
          <cell r="D11">
            <v>21.1065</v>
          </cell>
          <cell r="E11">
            <v>0</v>
          </cell>
          <cell r="F11">
            <v>0</v>
          </cell>
          <cell r="I11">
            <v>21.1065</v>
          </cell>
          <cell r="Q11">
            <v>0</v>
          </cell>
          <cell r="AS11">
            <v>0</v>
          </cell>
          <cell r="AT11">
            <v>24.6065</v>
          </cell>
        </row>
        <row r="12">
          <cell r="D12">
            <v>85.298000000000002</v>
          </cell>
          <cell r="E12">
            <v>0</v>
          </cell>
          <cell r="F12">
            <v>0</v>
          </cell>
          <cell r="J12">
            <v>83.927999999999997</v>
          </cell>
          <cell r="Q12">
            <v>1.37</v>
          </cell>
          <cell r="W12">
            <v>0.15000000000000002</v>
          </cell>
          <cell r="AL12">
            <v>1.22</v>
          </cell>
          <cell r="AS12">
            <v>1.37</v>
          </cell>
          <cell r="AT12">
            <v>83.927999999999997</v>
          </cell>
        </row>
        <row r="13">
          <cell r="D13">
            <v>0</v>
          </cell>
          <cell r="E13">
            <v>0</v>
          </cell>
          <cell r="F13">
            <v>0</v>
          </cell>
          <cell r="K13">
            <v>0</v>
          </cell>
          <cell r="Q13">
            <v>0</v>
          </cell>
          <cell r="AS13">
            <v>0</v>
          </cell>
          <cell r="AT13">
            <v>0</v>
          </cell>
        </row>
        <row r="14">
          <cell r="D14">
            <v>0</v>
          </cell>
          <cell r="E14">
            <v>0</v>
          </cell>
          <cell r="F14">
            <v>0</v>
          </cell>
          <cell r="L14">
            <v>0</v>
          </cell>
          <cell r="Q14">
            <v>0</v>
          </cell>
          <cell r="AS14">
            <v>0</v>
          </cell>
          <cell r="AT14">
            <v>0</v>
          </cell>
        </row>
        <row r="15">
          <cell r="D15">
            <v>0</v>
          </cell>
          <cell r="E15">
            <v>0</v>
          </cell>
          <cell r="F15">
            <v>0</v>
          </cell>
          <cell r="M15">
            <v>0</v>
          </cell>
          <cell r="Q15">
            <v>0</v>
          </cell>
          <cell r="AS15">
            <v>0</v>
          </cell>
          <cell r="AT15">
            <v>0</v>
          </cell>
        </row>
        <row r="16">
          <cell r="D16">
            <v>3.0859999999999999</v>
          </cell>
          <cell r="E16">
            <v>0</v>
          </cell>
          <cell r="F16">
            <v>0</v>
          </cell>
          <cell r="N16">
            <v>2.7859999999999996</v>
          </cell>
          <cell r="Q16">
            <v>0.30000000000000004</v>
          </cell>
          <cell r="AD16">
            <v>0.30000000000000004</v>
          </cell>
          <cell r="AS16">
            <v>0.30000000000000004</v>
          </cell>
          <cell r="AT16">
            <v>2.7859999999999996</v>
          </cell>
        </row>
        <row r="17">
          <cell r="D17">
            <v>0</v>
          </cell>
          <cell r="E17">
            <v>0</v>
          </cell>
          <cell r="F17">
            <v>0</v>
          </cell>
          <cell r="O17">
            <v>0</v>
          </cell>
          <cell r="Q17">
            <v>0</v>
          </cell>
          <cell r="AS17">
            <v>0</v>
          </cell>
          <cell r="AT17">
            <v>0</v>
          </cell>
        </row>
        <row r="18">
          <cell r="D18">
            <v>0</v>
          </cell>
          <cell r="E18">
            <v>0</v>
          </cell>
          <cell r="F18">
            <v>0</v>
          </cell>
          <cell r="P18">
            <v>0</v>
          </cell>
          <cell r="Q18">
            <v>0</v>
          </cell>
          <cell r="AS18">
            <v>0</v>
          </cell>
          <cell r="AT18">
            <v>0</v>
          </cell>
        </row>
        <row r="19">
          <cell r="D19">
            <v>193.16330000000002</v>
          </cell>
          <cell r="E19">
            <v>0</v>
          </cell>
          <cell r="F19">
            <v>0</v>
          </cell>
          <cell r="G19">
            <v>0</v>
          </cell>
          <cell r="H19">
            <v>0</v>
          </cell>
          <cell r="I19">
            <v>0</v>
          </cell>
          <cell r="J19">
            <v>0</v>
          </cell>
          <cell r="K19">
            <v>0</v>
          </cell>
          <cell r="L19">
            <v>0</v>
          </cell>
          <cell r="M19">
            <v>0</v>
          </cell>
          <cell r="N19">
            <v>0</v>
          </cell>
          <cell r="O19">
            <v>0</v>
          </cell>
          <cell r="P19">
            <v>0</v>
          </cell>
          <cell r="Q19">
            <v>192.66330000000002</v>
          </cell>
          <cell r="R19">
            <v>0</v>
          </cell>
          <cell r="S19">
            <v>0</v>
          </cell>
          <cell r="T19">
            <v>0</v>
          </cell>
          <cell r="U19">
            <v>0</v>
          </cell>
          <cell r="V19">
            <v>0</v>
          </cell>
          <cell r="W19">
            <v>0</v>
          </cell>
          <cell r="X19">
            <v>0</v>
          </cell>
          <cell r="Y19">
            <v>0</v>
          </cell>
          <cell r="Z19">
            <v>0.4</v>
          </cell>
          <cell r="AA19">
            <v>0</v>
          </cell>
          <cell r="AB19">
            <v>0</v>
          </cell>
          <cell r="AC19">
            <v>0</v>
          </cell>
          <cell r="AD19">
            <v>0.1</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0.5</v>
          </cell>
          <cell r="AT19">
            <v>197.71330000000003</v>
          </cell>
        </row>
        <row r="20">
          <cell r="D20">
            <v>0</v>
          </cell>
          <cell r="E20">
            <v>0</v>
          </cell>
          <cell r="F20">
            <v>0</v>
          </cell>
          <cell r="Q20">
            <v>0</v>
          </cell>
          <cell r="R20">
            <v>0</v>
          </cell>
          <cell r="AS20">
            <v>0</v>
          </cell>
          <cell r="AT20">
            <v>0</v>
          </cell>
        </row>
        <row r="21">
          <cell r="D21">
            <v>0</v>
          </cell>
          <cell r="E21">
            <v>0</v>
          </cell>
          <cell r="F21">
            <v>0</v>
          </cell>
          <cell r="Q21">
            <v>0</v>
          </cell>
          <cell r="S21">
            <v>0</v>
          </cell>
          <cell r="AS21">
            <v>0</v>
          </cell>
          <cell r="AT21">
            <v>0</v>
          </cell>
        </row>
        <row r="22">
          <cell r="D22">
            <v>0</v>
          </cell>
          <cell r="E22">
            <v>0</v>
          </cell>
          <cell r="F22">
            <v>0</v>
          </cell>
          <cell r="Q22">
            <v>0</v>
          </cell>
          <cell r="T22">
            <v>0</v>
          </cell>
          <cell r="AS22">
            <v>0</v>
          </cell>
          <cell r="AT22">
            <v>0</v>
          </cell>
        </row>
        <row r="23">
          <cell r="D23">
            <v>0</v>
          </cell>
          <cell r="E23">
            <v>0</v>
          </cell>
          <cell r="F23">
            <v>0</v>
          </cell>
          <cell r="Q23">
            <v>0</v>
          </cell>
          <cell r="U23">
            <v>0</v>
          </cell>
          <cell r="AS23">
            <v>0</v>
          </cell>
          <cell r="AT23">
            <v>0</v>
          </cell>
        </row>
        <row r="24">
          <cell r="D24">
            <v>0</v>
          </cell>
          <cell r="E24">
            <v>0</v>
          </cell>
          <cell r="F24">
            <v>0</v>
          </cell>
          <cell r="Q24">
            <v>0</v>
          </cell>
          <cell r="V24">
            <v>0</v>
          </cell>
          <cell r="AS24">
            <v>0</v>
          </cell>
          <cell r="AT24">
            <v>0</v>
          </cell>
        </row>
        <row r="25">
          <cell r="D25">
            <v>0.46810000000000002</v>
          </cell>
          <cell r="E25">
            <v>0</v>
          </cell>
          <cell r="F25">
            <v>0</v>
          </cell>
          <cell r="Q25">
            <v>0</v>
          </cell>
          <cell r="W25">
            <v>0.46810000000000002</v>
          </cell>
          <cell r="AS25">
            <v>0</v>
          </cell>
          <cell r="AT25">
            <v>0.81810000000000005</v>
          </cell>
        </row>
        <row r="26">
          <cell r="D26">
            <v>0</v>
          </cell>
          <cell r="E26">
            <v>0</v>
          </cell>
          <cell r="F26">
            <v>0</v>
          </cell>
          <cell r="Q26">
            <v>0</v>
          </cell>
          <cell r="X26">
            <v>0</v>
          </cell>
          <cell r="AS26">
            <v>0</v>
          </cell>
          <cell r="AT26">
            <v>0</v>
          </cell>
        </row>
        <row r="27">
          <cell r="D27">
            <v>0</v>
          </cell>
          <cell r="E27">
            <v>0</v>
          </cell>
          <cell r="F27">
            <v>0</v>
          </cell>
          <cell r="Q27">
            <v>0</v>
          </cell>
          <cell r="Y27">
            <v>0</v>
          </cell>
          <cell r="AS27">
            <v>0</v>
          </cell>
          <cell r="AT27">
            <v>0</v>
          </cell>
        </row>
        <row r="28">
          <cell r="D28">
            <v>88.520399999999995</v>
          </cell>
          <cell r="E28">
            <v>0</v>
          </cell>
          <cell r="F28">
            <v>0</v>
          </cell>
          <cell r="Q28">
            <v>0</v>
          </cell>
          <cell r="Z28">
            <v>88.520399999999995</v>
          </cell>
          <cell r="AS28">
            <v>0</v>
          </cell>
          <cell r="AT28">
            <v>89.850399999999993</v>
          </cell>
        </row>
        <row r="29">
          <cell r="D29">
            <v>4.0555000000000003</v>
          </cell>
          <cell r="E29">
            <v>0</v>
          </cell>
          <cell r="F29">
            <v>0</v>
          </cell>
          <cell r="Q29">
            <v>0</v>
          </cell>
          <cell r="AA29">
            <v>4.0555000000000003</v>
          </cell>
          <cell r="AS29">
            <v>0</v>
          </cell>
          <cell r="AT29">
            <v>4.0555000000000003</v>
          </cell>
        </row>
        <row r="30">
          <cell r="D30">
            <v>0</v>
          </cell>
          <cell r="E30">
            <v>0</v>
          </cell>
          <cell r="F30">
            <v>0</v>
          </cell>
          <cell r="Q30">
            <v>0</v>
          </cell>
          <cell r="AB30">
            <v>0</v>
          </cell>
          <cell r="AS30">
            <v>0</v>
          </cell>
          <cell r="AT30">
            <v>0</v>
          </cell>
        </row>
        <row r="31">
          <cell r="D31">
            <v>0</v>
          </cell>
          <cell r="E31">
            <v>0</v>
          </cell>
          <cell r="F31">
            <v>0</v>
          </cell>
          <cell r="Q31">
            <v>0</v>
          </cell>
          <cell r="AC31">
            <v>0</v>
          </cell>
          <cell r="AS31">
            <v>0</v>
          </cell>
          <cell r="AT31">
            <v>0</v>
          </cell>
        </row>
        <row r="32">
          <cell r="D32">
            <v>21.009800000000002</v>
          </cell>
          <cell r="E32">
            <v>0</v>
          </cell>
          <cell r="F32">
            <v>0</v>
          </cell>
          <cell r="Q32">
            <v>0.4</v>
          </cell>
          <cell r="Z32">
            <v>0.4</v>
          </cell>
          <cell r="AD32">
            <v>20.609800000000003</v>
          </cell>
          <cell r="AS32">
            <v>0.4</v>
          </cell>
          <cell r="AT32">
            <v>22.509800000000006</v>
          </cell>
        </row>
        <row r="33">
          <cell r="D33">
            <v>0</v>
          </cell>
          <cell r="E33">
            <v>0</v>
          </cell>
          <cell r="F33">
            <v>0</v>
          </cell>
          <cell r="Q33">
            <v>0</v>
          </cell>
          <cell r="AE33">
            <v>0</v>
          </cell>
          <cell r="AS33">
            <v>0</v>
          </cell>
          <cell r="AT33">
            <v>0</v>
          </cell>
        </row>
        <row r="34">
          <cell r="D34">
            <v>0.71489999999999998</v>
          </cell>
          <cell r="E34">
            <v>0</v>
          </cell>
          <cell r="F34">
            <v>0</v>
          </cell>
          <cell r="Q34">
            <v>0</v>
          </cell>
          <cell r="AF34">
            <v>0.71489999999999998</v>
          </cell>
          <cell r="AS34">
            <v>0</v>
          </cell>
          <cell r="AT34">
            <v>0.71489999999999998</v>
          </cell>
        </row>
        <row r="35">
          <cell r="D35">
            <v>0</v>
          </cell>
          <cell r="E35">
            <v>0</v>
          </cell>
          <cell r="F35">
            <v>0</v>
          </cell>
          <cell r="Q35">
            <v>0</v>
          </cell>
          <cell r="AG35">
            <v>0</v>
          </cell>
          <cell r="AS35">
            <v>0</v>
          </cell>
          <cell r="AT35">
            <v>0</v>
          </cell>
        </row>
        <row r="36">
          <cell r="D36">
            <v>0</v>
          </cell>
          <cell r="E36">
            <v>0</v>
          </cell>
          <cell r="F36">
            <v>0</v>
          </cell>
          <cell r="Q36">
            <v>0</v>
          </cell>
          <cell r="AH36">
            <v>0</v>
          </cell>
          <cell r="AS36">
            <v>0</v>
          </cell>
          <cell r="AT36">
            <v>0</v>
          </cell>
        </row>
        <row r="37">
          <cell r="D37">
            <v>0.31040000000000001</v>
          </cell>
          <cell r="E37">
            <v>0</v>
          </cell>
          <cell r="F37">
            <v>0</v>
          </cell>
          <cell r="Q37">
            <v>0</v>
          </cell>
          <cell r="AI37">
            <v>0.31040000000000001</v>
          </cell>
          <cell r="AS37">
            <v>0</v>
          </cell>
          <cell r="AT37">
            <v>0.31040000000000001</v>
          </cell>
        </row>
        <row r="38">
          <cell r="D38">
            <v>27.561800000000002</v>
          </cell>
          <cell r="E38">
            <v>0</v>
          </cell>
          <cell r="F38">
            <v>0</v>
          </cell>
          <cell r="Q38">
            <v>0</v>
          </cell>
          <cell r="AJ38">
            <v>27.561800000000002</v>
          </cell>
          <cell r="AS38">
            <v>0</v>
          </cell>
          <cell r="AT38">
            <v>27.561800000000002</v>
          </cell>
        </row>
        <row r="39">
          <cell r="D39">
            <v>0</v>
          </cell>
          <cell r="E39">
            <v>0</v>
          </cell>
          <cell r="F39">
            <v>0</v>
          </cell>
          <cell r="Q39">
            <v>0</v>
          </cell>
          <cell r="AK39">
            <v>0</v>
          </cell>
          <cell r="AS39">
            <v>0</v>
          </cell>
          <cell r="AT39">
            <v>0</v>
          </cell>
        </row>
        <row r="40">
          <cell r="D40">
            <v>0.26819999999999999</v>
          </cell>
          <cell r="E40">
            <v>0</v>
          </cell>
          <cell r="F40">
            <v>0</v>
          </cell>
          <cell r="Q40">
            <v>0.1</v>
          </cell>
          <cell r="AD40">
            <v>0.1</v>
          </cell>
          <cell r="AL40">
            <v>0.16819999999999999</v>
          </cell>
          <cell r="AS40">
            <v>0.1</v>
          </cell>
          <cell r="AT40">
            <v>1.3881999999999999</v>
          </cell>
        </row>
        <row r="41">
          <cell r="D41">
            <v>0</v>
          </cell>
          <cell r="E41">
            <v>0</v>
          </cell>
          <cell r="F41">
            <v>0</v>
          </cell>
          <cell r="Q41">
            <v>0</v>
          </cell>
          <cell r="AM41">
            <v>0</v>
          </cell>
          <cell r="AS41">
            <v>0</v>
          </cell>
          <cell r="AT41">
            <v>0</v>
          </cell>
        </row>
        <row r="42">
          <cell r="D42">
            <v>1.4475</v>
          </cell>
          <cell r="E42">
            <v>0</v>
          </cell>
          <cell r="F42">
            <v>0</v>
          </cell>
          <cell r="Q42">
            <v>0</v>
          </cell>
          <cell r="AN42">
            <v>1.4475</v>
          </cell>
          <cell r="AS42">
            <v>0</v>
          </cell>
          <cell r="AT42">
            <v>1.6975</v>
          </cell>
        </row>
        <row r="43">
          <cell r="D43">
            <v>41.005000000000003</v>
          </cell>
          <cell r="E43">
            <v>0</v>
          </cell>
          <cell r="F43">
            <v>0</v>
          </cell>
          <cell r="Q43">
            <v>0</v>
          </cell>
          <cell r="AO43">
            <v>41.005000000000003</v>
          </cell>
          <cell r="AS43">
            <v>0</v>
          </cell>
          <cell r="AT43">
            <v>41.005000000000003</v>
          </cell>
        </row>
        <row r="44">
          <cell r="D44">
            <v>7.8017000000000003</v>
          </cell>
          <cell r="E44">
            <v>0</v>
          </cell>
          <cell r="F44">
            <v>0</v>
          </cell>
          <cell r="Q44">
            <v>0</v>
          </cell>
          <cell r="AP44">
            <v>7.8017000000000003</v>
          </cell>
          <cell r="AS44">
            <v>0</v>
          </cell>
          <cell r="AT44">
            <v>7.8017000000000003</v>
          </cell>
        </row>
        <row r="45">
          <cell r="D45">
            <v>0</v>
          </cell>
          <cell r="E45">
            <v>0</v>
          </cell>
          <cell r="F45">
            <v>0</v>
          </cell>
          <cell r="Q45">
            <v>0</v>
          </cell>
          <cell r="AQ45">
            <v>0</v>
          </cell>
          <cell r="AS45">
            <v>0</v>
          </cell>
          <cell r="AT45">
            <v>0</v>
          </cell>
        </row>
        <row r="46">
          <cell r="D46">
            <v>40.24</v>
          </cell>
          <cell r="E46">
            <v>0</v>
          </cell>
          <cell r="F46">
            <v>0</v>
          </cell>
          <cell r="Q46">
            <v>1.9000000000000004</v>
          </cell>
          <cell r="W46">
            <v>0.05</v>
          </cell>
          <cell r="Z46">
            <v>0.63</v>
          </cell>
          <cell r="AD46">
            <v>1.2000000000000002</v>
          </cell>
          <cell r="AN46">
            <v>0.02</v>
          </cell>
          <cell r="AR46">
            <v>38.340000000000003</v>
          </cell>
          <cell r="AS46">
            <v>1.9000000000000004</v>
          </cell>
          <cell r="AT46">
            <v>38.340000000000003</v>
          </cell>
        </row>
        <row r="47">
          <cell r="E47">
            <v>3.5</v>
          </cell>
          <cell r="F47">
            <v>0</v>
          </cell>
          <cell r="G47">
            <v>0</v>
          </cell>
          <cell r="H47">
            <v>0</v>
          </cell>
          <cell r="I47">
            <v>3.5</v>
          </cell>
          <cell r="J47">
            <v>0</v>
          </cell>
          <cell r="K47">
            <v>0</v>
          </cell>
          <cell r="L47">
            <v>0</v>
          </cell>
          <cell r="M47">
            <v>0</v>
          </cell>
          <cell r="N47">
            <v>0</v>
          </cell>
          <cell r="O47">
            <v>0</v>
          </cell>
          <cell r="P47">
            <v>0</v>
          </cell>
          <cell r="Q47">
            <v>5.0500000000000007</v>
          </cell>
          <cell r="R47">
            <v>0</v>
          </cell>
          <cell r="S47">
            <v>0</v>
          </cell>
          <cell r="T47">
            <v>0</v>
          </cell>
          <cell r="U47">
            <v>0</v>
          </cell>
          <cell r="V47">
            <v>0</v>
          </cell>
          <cell r="W47">
            <v>0.35000000000000003</v>
          </cell>
          <cell r="X47">
            <v>0</v>
          </cell>
          <cell r="Y47">
            <v>0</v>
          </cell>
          <cell r="Z47">
            <v>1.33</v>
          </cell>
          <cell r="AA47">
            <v>0</v>
          </cell>
          <cell r="AB47">
            <v>0</v>
          </cell>
          <cell r="AC47">
            <v>0</v>
          </cell>
          <cell r="AD47">
            <v>1.9000000000000004</v>
          </cell>
          <cell r="AE47">
            <v>0</v>
          </cell>
          <cell r="AF47">
            <v>0</v>
          </cell>
          <cell r="AG47">
            <v>0</v>
          </cell>
          <cell r="AH47">
            <v>0</v>
          </cell>
          <cell r="AI47">
            <v>0</v>
          </cell>
          <cell r="AJ47">
            <v>0</v>
          </cell>
          <cell r="AK47">
            <v>0</v>
          </cell>
          <cell r="AL47">
            <v>1.22</v>
          </cell>
          <cell r="AM47">
            <v>0</v>
          </cell>
          <cell r="AN47">
            <v>0.25</v>
          </cell>
          <cell r="AO47">
            <v>0</v>
          </cell>
          <cell r="AP47">
            <v>0</v>
          </cell>
          <cell r="AQ47">
            <v>0</v>
          </cell>
          <cell r="AR47">
            <v>0</v>
          </cell>
        </row>
        <row r="48">
          <cell r="E48">
            <v>371.20490000000001</v>
          </cell>
          <cell r="F48">
            <v>259.88439999999997</v>
          </cell>
          <cell r="G48">
            <v>252.9915</v>
          </cell>
          <cell r="H48">
            <v>6.8929</v>
          </cell>
          <cell r="I48">
            <v>24.6065</v>
          </cell>
          <cell r="J48">
            <v>83.927999999999997</v>
          </cell>
          <cell r="K48">
            <v>0</v>
          </cell>
          <cell r="L48">
            <v>0</v>
          </cell>
          <cell r="M48">
            <v>0</v>
          </cell>
          <cell r="N48">
            <v>2.7859999999999996</v>
          </cell>
          <cell r="O48">
            <v>0</v>
          </cell>
          <cell r="P48">
            <v>0</v>
          </cell>
          <cell r="Q48">
            <v>197.71330000000003</v>
          </cell>
          <cell r="R48">
            <v>0</v>
          </cell>
          <cell r="S48">
            <v>0</v>
          </cell>
          <cell r="T48">
            <v>0</v>
          </cell>
          <cell r="U48">
            <v>0</v>
          </cell>
          <cell r="V48">
            <v>0</v>
          </cell>
          <cell r="W48">
            <v>0.81810000000000005</v>
          </cell>
          <cell r="X48">
            <v>0</v>
          </cell>
          <cell r="Y48">
            <v>0</v>
          </cell>
          <cell r="Z48">
            <v>89.850399999999993</v>
          </cell>
          <cell r="AA48">
            <v>4.0555000000000003</v>
          </cell>
          <cell r="AB48">
            <v>0</v>
          </cell>
          <cell r="AC48">
            <v>0</v>
          </cell>
          <cell r="AD48">
            <v>22.509800000000006</v>
          </cell>
          <cell r="AE48">
            <v>0</v>
          </cell>
          <cell r="AF48">
            <v>0.71489999999999998</v>
          </cell>
          <cell r="AG48">
            <v>0</v>
          </cell>
          <cell r="AH48">
            <v>0</v>
          </cell>
          <cell r="AI48">
            <v>0.31040000000000001</v>
          </cell>
          <cell r="AJ48">
            <v>27.561800000000002</v>
          </cell>
          <cell r="AK48">
            <v>0</v>
          </cell>
          <cell r="AL48">
            <v>1.3881999999999999</v>
          </cell>
          <cell r="AM48">
            <v>0</v>
          </cell>
          <cell r="AN48">
            <v>1.6975</v>
          </cell>
          <cell r="AO48">
            <v>41.005000000000003</v>
          </cell>
          <cell r="AP48">
            <v>7.8017000000000003</v>
          </cell>
          <cell r="AQ48">
            <v>0</v>
          </cell>
          <cell r="AR48">
            <v>38.340000000000003</v>
          </cell>
        </row>
      </sheetData>
      <sheetData sheetId="35">
        <row r="7">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row>
        <row r="8">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row>
        <row r="9">
          <cell r="E9">
            <v>0</v>
          </cell>
          <cell r="F9">
            <v>0</v>
          </cell>
          <cell r="G9">
            <v>0</v>
          </cell>
          <cell r="Q9">
            <v>0</v>
          </cell>
          <cell r="AS9">
            <v>0</v>
          </cell>
          <cell r="AT9">
            <v>0</v>
          </cell>
        </row>
        <row r="10">
          <cell r="E10">
            <v>0</v>
          </cell>
          <cell r="F10">
            <v>0</v>
          </cell>
          <cell r="H10">
            <v>0</v>
          </cell>
          <cell r="Q10">
            <v>0</v>
          </cell>
          <cell r="AS10">
            <v>0</v>
          </cell>
          <cell r="AT10">
            <v>0</v>
          </cell>
        </row>
        <row r="11">
          <cell r="E11">
            <v>0</v>
          </cell>
          <cell r="F11">
            <v>0</v>
          </cell>
          <cell r="I11">
            <v>0</v>
          </cell>
          <cell r="Q11">
            <v>0</v>
          </cell>
          <cell r="AS11">
            <v>0</v>
          </cell>
          <cell r="AT11">
            <v>0</v>
          </cell>
        </row>
        <row r="12">
          <cell r="E12">
            <v>0</v>
          </cell>
          <cell r="F12">
            <v>0</v>
          </cell>
          <cell r="J12">
            <v>0</v>
          </cell>
          <cell r="Q12">
            <v>0</v>
          </cell>
          <cell r="AS12">
            <v>0</v>
          </cell>
          <cell r="AT12">
            <v>0</v>
          </cell>
        </row>
        <row r="13">
          <cell r="E13">
            <v>0</v>
          </cell>
          <cell r="F13">
            <v>0</v>
          </cell>
          <cell r="K13">
            <v>0</v>
          </cell>
          <cell r="Q13">
            <v>0</v>
          </cell>
          <cell r="AS13">
            <v>0</v>
          </cell>
          <cell r="AT13">
            <v>0</v>
          </cell>
        </row>
        <row r="14">
          <cell r="E14">
            <v>0</v>
          </cell>
          <cell r="F14">
            <v>0</v>
          </cell>
          <cell r="L14">
            <v>0</v>
          </cell>
          <cell r="Q14">
            <v>0</v>
          </cell>
          <cell r="AS14">
            <v>0</v>
          </cell>
          <cell r="AT14">
            <v>0</v>
          </cell>
        </row>
        <row r="15">
          <cell r="E15">
            <v>0</v>
          </cell>
          <cell r="F15">
            <v>0</v>
          </cell>
          <cell r="M15">
            <v>0</v>
          </cell>
          <cell r="Q15">
            <v>0</v>
          </cell>
          <cell r="AS15">
            <v>0</v>
          </cell>
          <cell r="AT15">
            <v>0</v>
          </cell>
        </row>
        <row r="16">
          <cell r="E16">
            <v>0</v>
          </cell>
          <cell r="F16">
            <v>0</v>
          </cell>
          <cell r="N16">
            <v>0</v>
          </cell>
          <cell r="Q16">
            <v>0</v>
          </cell>
          <cell r="AS16">
            <v>0</v>
          </cell>
          <cell r="AT16">
            <v>0</v>
          </cell>
        </row>
        <row r="17">
          <cell r="E17">
            <v>0</v>
          </cell>
          <cell r="F17">
            <v>0</v>
          </cell>
          <cell r="O17">
            <v>0</v>
          </cell>
          <cell r="Q17">
            <v>0</v>
          </cell>
          <cell r="AS17">
            <v>0</v>
          </cell>
          <cell r="AT17">
            <v>0</v>
          </cell>
        </row>
        <row r="18">
          <cell r="E18">
            <v>0</v>
          </cell>
          <cell r="F18">
            <v>0</v>
          </cell>
          <cell r="P18">
            <v>0</v>
          </cell>
          <cell r="Q18">
            <v>0</v>
          </cell>
          <cell r="AS18">
            <v>0</v>
          </cell>
          <cell r="AT18">
            <v>0</v>
          </cell>
        </row>
        <row r="19">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row>
        <row r="20">
          <cell r="E20">
            <v>0</v>
          </cell>
          <cell r="F20">
            <v>0</v>
          </cell>
          <cell r="Q20">
            <v>0</v>
          </cell>
          <cell r="R20">
            <v>0</v>
          </cell>
          <cell r="AS20">
            <v>0</v>
          </cell>
          <cell r="AT20">
            <v>0</v>
          </cell>
        </row>
        <row r="21">
          <cell r="E21">
            <v>0</v>
          </cell>
          <cell r="F21">
            <v>0</v>
          </cell>
          <cell r="Q21">
            <v>0</v>
          </cell>
          <cell r="S21">
            <v>0</v>
          </cell>
          <cell r="AS21">
            <v>0</v>
          </cell>
          <cell r="AT21">
            <v>0</v>
          </cell>
        </row>
        <row r="22">
          <cell r="E22">
            <v>0</v>
          </cell>
          <cell r="F22">
            <v>0</v>
          </cell>
          <cell r="Q22">
            <v>0</v>
          </cell>
          <cell r="T22">
            <v>0</v>
          </cell>
          <cell r="AS22">
            <v>0</v>
          </cell>
          <cell r="AT22">
            <v>0</v>
          </cell>
        </row>
        <row r="23">
          <cell r="E23">
            <v>0</v>
          </cell>
          <cell r="F23">
            <v>0</v>
          </cell>
          <cell r="Q23">
            <v>0</v>
          </cell>
          <cell r="U23">
            <v>0</v>
          </cell>
          <cell r="AS23">
            <v>0</v>
          </cell>
          <cell r="AT23">
            <v>0</v>
          </cell>
        </row>
        <row r="24">
          <cell r="E24">
            <v>0</v>
          </cell>
          <cell r="F24">
            <v>0</v>
          </cell>
          <cell r="Q24">
            <v>0</v>
          </cell>
          <cell r="V24">
            <v>0</v>
          </cell>
          <cell r="AS24">
            <v>0</v>
          </cell>
          <cell r="AT24">
            <v>0</v>
          </cell>
        </row>
        <row r="25">
          <cell r="E25">
            <v>0</v>
          </cell>
          <cell r="F25">
            <v>0</v>
          </cell>
          <cell r="Q25">
            <v>0</v>
          </cell>
          <cell r="W25">
            <v>0</v>
          </cell>
          <cell r="AS25">
            <v>0</v>
          </cell>
          <cell r="AT25">
            <v>0</v>
          </cell>
        </row>
        <row r="26">
          <cell r="E26">
            <v>0</v>
          </cell>
          <cell r="F26">
            <v>0</v>
          </cell>
          <cell r="Q26">
            <v>0</v>
          </cell>
          <cell r="X26">
            <v>0</v>
          </cell>
          <cell r="AS26">
            <v>0</v>
          </cell>
          <cell r="AT26">
            <v>0</v>
          </cell>
        </row>
        <row r="27">
          <cell r="E27">
            <v>0</v>
          </cell>
          <cell r="F27">
            <v>0</v>
          </cell>
          <cell r="Q27">
            <v>0</v>
          </cell>
          <cell r="Y27">
            <v>0</v>
          </cell>
          <cell r="AS27">
            <v>0</v>
          </cell>
          <cell r="AT27">
            <v>0</v>
          </cell>
        </row>
        <row r="28">
          <cell r="E28">
            <v>0</v>
          </cell>
          <cell r="F28">
            <v>0</v>
          </cell>
          <cell r="Q28">
            <v>0</v>
          </cell>
          <cell r="Z28">
            <v>0</v>
          </cell>
          <cell r="AS28">
            <v>0</v>
          </cell>
          <cell r="AT28">
            <v>0</v>
          </cell>
        </row>
        <row r="29">
          <cell r="E29">
            <v>0</v>
          </cell>
          <cell r="F29">
            <v>0</v>
          </cell>
          <cell r="Q29">
            <v>0</v>
          </cell>
          <cell r="AA29">
            <v>0</v>
          </cell>
          <cell r="AS29">
            <v>0</v>
          </cell>
          <cell r="AT29">
            <v>0</v>
          </cell>
        </row>
        <row r="30">
          <cell r="E30">
            <v>0</v>
          </cell>
          <cell r="F30">
            <v>0</v>
          </cell>
          <cell r="Q30">
            <v>0</v>
          </cell>
          <cell r="AB30">
            <v>0</v>
          </cell>
          <cell r="AS30">
            <v>0</v>
          </cell>
          <cell r="AT30">
            <v>0</v>
          </cell>
        </row>
        <row r="31">
          <cell r="E31">
            <v>0</v>
          </cell>
          <cell r="F31">
            <v>0</v>
          </cell>
          <cell r="Q31">
            <v>0</v>
          </cell>
          <cell r="AC31">
            <v>0</v>
          </cell>
          <cell r="AS31">
            <v>0</v>
          </cell>
          <cell r="AT31">
            <v>0</v>
          </cell>
        </row>
        <row r="32">
          <cell r="E32">
            <v>0</v>
          </cell>
          <cell r="F32">
            <v>0</v>
          </cell>
          <cell r="Q32">
            <v>0</v>
          </cell>
          <cell r="AD32">
            <v>0</v>
          </cell>
          <cell r="AS32">
            <v>0</v>
          </cell>
          <cell r="AT32">
            <v>0</v>
          </cell>
        </row>
        <row r="33">
          <cell r="E33">
            <v>0</v>
          </cell>
          <cell r="F33">
            <v>0</v>
          </cell>
          <cell r="Q33">
            <v>0</v>
          </cell>
          <cell r="AE33">
            <v>0</v>
          </cell>
          <cell r="AS33">
            <v>0</v>
          </cell>
          <cell r="AT33">
            <v>0</v>
          </cell>
        </row>
        <row r="34">
          <cell r="E34">
            <v>0</v>
          </cell>
          <cell r="F34">
            <v>0</v>
          </cell>
          <cell r="Q34">
            <v>0</v>
          </cell>
          <cell r="AF34">
            <v>0</v>
          </cell>
          <cell r="AS34">
            <v>0</v>
          </cell>
          <cell r="AT34">
            <v>0</v>
          </cell>
        </row>
        <row r="35">
          <cell r="E35">
            <v>0</v>
          </cell>
          <cell r="F35">
            <v>0</v>
          </cell>
          <cell r="Q35">
            <v>0</v>
          </cell>
          <cell r="AG35">
            <v>0</v>
          </cell>
          <cell r="AS35">
            <v>0</v>
          </cell>
          <cell r="AT35">
            <v>0</v>
          </cell>
        </row>
        <row r="36">
          <cell r="E36">
            <v>0</v>
          </cell>
          <cell r="F36">
            <v>0</v>
          </cell>
          <cell r="Q36">
            <v>0</v>
          </cell>
          <cell r="AH36">
            <v>0</v>
          </cell>
          <cell r="AS36">
            <v>0</v>
          </cell>
          <cell r="AT36">
            <v>0</v>
          </cell>
        </row>
        <row r="37">
          <cell r="E37">
            <v>0</v>
          </cell>
          <cell r="F37">
            <v>0</v>
          </cell>
          <cell r="Q37">
            <v>0</v>
          </cell>
          <cell r="AI37">
            <v>0</v>
          </cell>
          <cell r="AS37">
            <v>0</v>
          </cell>
          <cell r="AT37">
            <v>0</v>
          </cell>
        </row>
        <row r="38">
          <cell r="E38">
            <v>0</v>
          </cell>
          <cell r="F38">
            <v>0</v>
          </cell>
          <cell r="Q38">
            <v>0</v>
          </cell>
          <cell r="AJ38">
            <v>0</v>
          </cell>
          <cell r="AS38">
            <v>0</v>
          </cell>
          <cell r="AT38">
            <v>0</v>
          </cell>
        </row>
        <row r="39">
          <cell r="E39">
            <v>0</v>
          </cell>
          <cell r="F39">
            <v>0</v>
          </cell>
          <cell r="Q39">
            <v>0</v>
          </cell>
          <cell r="AK39">
            <v>0</v>
          </cell>
          <cell r="AS39">
            <v>0</v>
          </cell>
          <cell r="AT39">
            <v>0</v>
          </cell>
        </row>
        <row r="40">
          <cell r="E40">
            <v>0</v>
          </cell>
          <cell r="F40">
            <v>0</v>
          </cell>
          <cell r="Q40">
            <v>0</v>
          </cell>
          <cell r="AL40">
            <v>0</v>
          </cell>
          <cell r="AS40">
            <v>0</v>
          </cell>
          <cell r="AT40">
            <v>0</v>
          </cell>
        </row>
        <row r="41">
          <cell r="E41">
            <v>0</v>
          </cell>
          <cell r="F41">
            <v>0</v>
          </cell>
          <cell r="Q41">
            <v>0</v>
          </cell>
          <cell r="AM41">
            <v>0</v>
          </cell>
          <cell r="AS41">
            <v>0</v>
          </cell>
          <cell r="AT41">
            <v>0</v>
          </cell>
        </row>
        <row r="42">
          <cell r="E42">
            <v>0</v>
          </cell>
          <cell r="F42">
            <v>0</v>
          </cell>
          <cell r="Q42">
            <v>0</v>
          </cell>
          <cell r="AN42">
            <v>0</v>
          </cell>
          <cell r="AS42">
            <v>0</v>
          </cell>
          <cell r="AT42">
            <v>0</v>
          </cell>
        </row>
        <row r="43">
          <cell r="E43">
            <v>0</v>
          </cell>
          <cell r="F43">
            <v>0</v>
          </cell>
          <cell r="Q43">
            <v>0</v>
          </cell>
          <cell r="AO43">
            <v>0</v>
          </cell>
          <cell r="AS43">
            <v>0</v>
          </cell>
          <cell r="AT43">
            <v>0</v>
          </cell>
        </row>
        <row r="44">
          <cell r="E44">
            <v>0</v>
          </cell>
          <cell r="F44">
            <v>0</v>
          </cell>
          <cell r="Q44">
            <v>0</v>
          </cell>
          <cell r="AP44">
            <v>0</v>
          </cell>
          <cell r="AS44">
            <v>0</v>
          </cell>
          <cell r="AT44">
            <v>0</v>
          </cell>
        </row>
        <row r="45">
          <cell r="E45">
            <v>0</v>
          </cell>
          <cell r="F45">
            <v>0</v>
          </cell>
          <cell r="Q45">
            <v>0</v>
          </cell>
          <cell r="AQ45">
            <v>0</v>
          </cell>
          <cell r="AS45">
            <v>0</v>
          </cell>
          <cell r="AT45">
            <v>0</v>
          </cell>
        </row>
        <row r="46">
          <cell r="E46">
            <v>0</v>
          </cell>
          <cell r="F46">
            <v>0</v>
          </cell>
          <cell r="Q46">
            <v>0</v>
          </cell>
          <cell r="AR46">
            <v>0</v>
          </cell>
          <cell r="AS46">
            <v>0</v>
          </cell>
          <cell r="AT46">
            <v>0</v>
          </cell>
        </row>
        <row r="47">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sheetData>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showZeros="0" zoomScale="145" zoomScaleNormal="145" workbookViewId="0">
      <selection activeCell="Q9" sqref="Q9"/>
    </sheetView>
  </sheetViews>
  <sheetFormatPr defaultRowHeight="15.75"/>
  <cols>
    <col min="1" max="1" width="3.28515625" style="12" customWidth="1"/>
    <col min="2" max="2" width="20.5703125" style="12" customWidth="1"/>
    <col min="3" max="3" width="3.5703125" style="13" customWidth="1"/>
    <col min="4" max="4" width="6.7109375" style="12" customWidth="1"/>
    <col min="5" max="5" width="5.28515625" style="12" customWidth="1"/>
    <col min="6" max="7" width="6" style="12" customWidth="1"/>
    <col min="8" max="8" width="5.85546875" style="12" customWidth="1"/>
    <col min="9" max="9" width="5.28515625" style="12" customWidth="1"/>
    <col min="10" max="10" width="5.42578125" style="12" customWidth="1"/>
    <col min="11" max="11" width="5.28515625" style="12" customWidth="1"/>
    <col min="12" max="12" width="5.85546875" style="12" customWidth="1"/>
    <col min="13" max="13" width="5.42578125" style="12" customWidth="1"/>
    <col min="14" max="14" width="5.5703125" style="12" customWidth="1"/>
    <col min="15" max="18" width="5.28515625" style="12" customWidth="1"/>
    <col min="19" max="19" width="5.85546875" style="12" customWidth="1"/>
    <col min="20" max="23" width="5.28515625" style="12" customWidth="1"/>
    <col min="24" max="25" width="5.42578125" style="12" customWidth="1"/>
    <col min="26" max="26" width="5.28515625" style="12" customWidth="1"/>
    <col min="27" max="28" width="5.42578125" style="12" customWidth="1"/>
    <col min="29" max="29" width="5.28515625" style="12" customWidth="1"/>
    <col min="30" max="30" width="5.5703125" style="12" customWidth="1"/>
    <col min="31" max="32" width="5.28515625" style="12" customWidth="1"/>
    <col min="33" max="33" width="5.85546875" style="12" customWidth="1"/>
    <col min="34" max="35" width="5.28515625" style="12" customWidth="1"/>
    <col min="36" max="36" width="7.42578125" style="12" hidden="1" customWidth="1"/>
    <col min="37" max="39" width="9.140625" style="12"/>
    <col min="40" max="40" width="17.28515625" style="12" bestFit="1" customWidth="1"/>
    <col min="41" max="16384" width="9.140625" style="12"/>
  </cols>
  <sheetData>
    <row r="1" spans="1:38" ht="6.75" customHeight="1">
      <c r="A1" s="113"/>
      <c r="B1" s="113"/>
      <c r="C1" s="113"/>
      <c r="D1" s="113"/>
      <c r="E1" s="113"/>
      <c r="F1" s="113"/>
      <c r="G1" s="113"/>
      <c r="H1" s="113"/>
      <c r="I1" s="113"/>
      <c r="J1" s="113"/>
      <c r="K1" s="113"/>
      <c r="L1" s="113"/>
      <c r="M1" s="113"/>
      <c r="N1" s="113"/>
      <c r="O1" s="113"/>
      <c r="P1" s="113"/>
      <c r="Q1" s="113"/>
      <c r="R1" s="70"/>
      <c r="S1" s="70"/>
    </row>
    <row r="2" spans="1:38" ht="33.75" customHeight="1">
      <c r="A2" s="530"/>
      <c r="B2" s="626" t="s">
        <v>2009</v>
      </c>
      <c r="C2" s="626"/>
      <c r="D2" s="626"/>
      <c r="E2" s="626"/>
      <c r="F2" s="626"/>
      <c r="G2" s="539"/>
      <c r="H2" s="539"/>
      <c r="I2" s="539"/>
      <c r="K2" s="555"/>
      <c r="L2" s="555"/>
      <c r="M2" s="555"/>
      <c r="N2" s="555"/>
      <c r="O2" s="555"/>
      <c r="P2" s="555"/>
      <c r="Q2" s="555"/>
      <c r="R2" s="555"/>
      <c r="S2" s="555"/>
      <c r="T2" s="555"/>
      <c r="U2" s="555"/>
      <c r="V2" s="555"/>
      <c r="W2" s="624" t="s">
        <v>2005</v>
      </c>
      <c r="X2" s="624"/>
      <c r="Y2" s="624"/>
      <c r="Z2" s="624"/>
      <c r="AA2" s="624"/>
      <c r="AB2" s="624"/>
      <c r="AC2" s="624"/>
      <c r="AD2" s="624"/>
      <c r="AE2" s="624"/>
      <c r="AF2" s="624"/>
      <c r="AG2" s="624"/>
      <c r="AH2" s="624"/>
      <c r="AI2" s="624"/>
    </row>
    <row r="3" spans="1:38" ht="9" customHeight="1">
      <c r="A3" s="531"/>
      <c r="B3" s="532"/>
      <c r="C3" s="533"/>
      <c r="D3" s="531"/>
      <c r="E3" s="532"/>
      <c r="F3" s="533"/>
      <c r="G3" s="531"/>
      <c r="H3" s="532"/>
      <c r="I3" s="533"/>
      <c r="J3" s="531"/>
      <c r="K3" s="532"/>
      <c r="L3" s="533"/>
      <c r="M3" s="532"/>
      <c r="N3" s="532"/>
      <c r="O3" s="532"/>
      <c r="P3" s="532"/>
      <c r="Q3" s="532"/>
      <c r="R3" s="532"/>
      <c r="S3" s="532"/>
      <c r="T3" s="531"/>
      <c r="U3" s="532"/>
      <c r="V3" s="533"/>
      <c r="W3" s="531"/>
      <c r="X3" s="532"/>
      <c r="Y3" s="533"/>
      <c r="Z3" s="531"/>
      <c r="AA3" s="532"/>
      <c r="AB3" s="533"/>
      <c r="AC3" s="532"/>
      <c r="AD3" s="532"/>
      <c r="AE3" s="532"/>
      <c r="AF3" s="532"/>
      <c r="AG3" s="532"/>
      <c r="AH3" s="532"/>
      <c r="AI3" s="532"/>
      <c r="AJ3" s="532"/>
    </row>
    <row r="4" spans="1:38" ht="25.5" customHeight="1">
      <c r="A4" s="627" t="s">
        <v>2004</v>
      </c>
      <c r="B4" s="627"/>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553"/>
    </row>
    <row r="5" spans="1:38" ht="20.25" customHeight="1">
      <c r="A5" s="625" t="s">
        <v>2011</v>
      </c>
      <c r="B5" s="625"/>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554"/>
      <c r="AL5" s="554"/>
    </row>
    <row r="6" spans="1:38" ht="13.5" customHeight="1">
      <c r="A6" s="59"/>
      <c r="B6" s="59"/>
      <c r="C6" s="59"/>
      <c r="D6" s="59"/>
      <c r="E6" s="482"/>
      <c r="F6" s="482"/>
      <c r="G6" s="482"/>
      <c r="H6" s="482"/>
      <c r="I6" s="482"/>
      <c r="J6" s="482"/>
      <c r="K6" s="482"/>
      <c r="L6" s="482"/>
      <c r="M6" s="482"/>
      <c r="N6" s="482"/>
      <c r="O6" s="482"/>
      <c r="P6" s="482"/>
      <c r="Q6" s="618"/>
      <c r="R6" s="618"/>
      <c r="S6" s="618"/>
      <c r="T6" s="59"/>
      <c r="U6" s="482"/>
      <c r="V6" s="482"/>
      <c r="W6" s="482"/>
      <c r="X6" s="482"/>
      <c r="Y6" s="482"/>
      <c r="Z6" s="482"/>
      <c r="AA6" s="482"/>
      <c r="AB6" s="482"/>
      <c r="AC6" s="482"/>
      <c r="AD6" s="482"/>
      <c r="AE6" s="482"/>
      <c r="AF6" s="482"/>
      <c r="AG6" s="618" t="s">
        <v>37</v>
      </c>
      <c r="AH6" s="618"/>
      <c r="AI6" s="618"/>
      <c r="AJ6" s="482"/>
    </row>
    <row r="7" spans="1:38" ht="15.75" customHeight="1">
      <c r="A7" s="628" t="s">
        <v>25</v>
      </c>
      <c r="B7" s="630" t="s">
        <v>175</v>
      </c>
      <c r="C7" s="630" t="s">
        <v>29</v>
      </c>
      <c r="D7" s="616" t="s">
        <v>154</v>
      </c>
      <c r="E7" s="621" t="s">
        <v>183</v>
      </c>
      <c r="F7" s="622"/>
      <c r="G7" s="622"/>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2"/>
      <c r="AI7" s="623"/>
      <c r="AJ7" s="22"/>
    </row>
    <row r="8" spans="1:38" ht="30.75" customHeight="1">
      <c r="A8" s="629"/>
      <c r="B8" s="630"/>
      <c r="C8" s="629"/>
      <c r="D8" s="617"/>
      <c r="E8" s="606" t="s">
        <v>2012</v>
      </c>
      <c r="F8" s="544" t="s">
        <v>227</v>
      </c>
      <c r="G8" s="544" t="s">
        <v>228</v>
      </c>
      <c r="H8" s="544" t="s">
        <v>229</v>
      </c>
      <c r="I8" s="544" t="s">
        <v>230</v>
      </c>
      <c r="J8" s="544" t="s">
        <v>231</v>
      </c>
      <c r="K8" s="544" t="s">
        <v>232</v>
      </c>
      <c r="L8" s="544" t="s">
        <v>233</v>
      </c>
      <c r="M8" s="544" t="s">
        <v>234</v>
      </c>
      <c r="N8" s="544" t="s">
        <v>235</v>
      </c>
      <c r="O8" s="544" t="s">
        <v>236</v>
      </c>
      <c r="P8" s="544" t="s">
        <v>237</v>
      </c>
      <c r="Q8" s="544" t="s">
        <v>238</v>
      </c>
      <c r="R8" s="544" t="s">
        <v>239</v>
      </c>
      <c r="S8" s="544" t="s">
        <v>240</v>
      </c>
      <c r="T8" s="544" t="s">
        <v>241</v>
      </c>
      <c r="U8" s="544" t="s">
        <v>242</v>
      </c>
      <c r="V8" s="544" t="s">
        <v>243</v>
      </c>
      <c r="W8" s="544" t="s">
        <v>244</v>
      </c>
      <c r="X8" s="544" t="s">
        <v>245</v>
      </c>
      <c r="Y8" s="544" t="s">
        <v>246</v>
      </c>
      <c r="Z8" s="544" t="s">
        <v>247</v>
      </c>
      <c r="AA8" s="544" t="s">
        <v>248</v>
      </c>
      <c r="AB8" s="544" t="s">
        <v>249</v>
      </c>
      <c r="AC8" s="544" t="s">
        <v>250</v>
      </c>
      <c r="AD8" s="544" t="s">
        <v>251</v>
      </c>
      <c r="AE8" s="544" t="s">
        <v>252</v>
      </c>
      <c r="AF8" s="544" t="s">
        <v>253</v>
      </c>
      <c r="AG8" s="544" t="s">
        <v>254</v>
      </c>
      <c r="AH8" s="544" t="s">
        <v>255</v>
      </c>
      <c r="AI8" s="544" t="s">
        <v>256</v>
      </c>
      <c r="AJ8" s="21" t="s">
        <v>223</v>
      </c>
    </row>
    <row r="9" spans="1:38" s="543" customFormat="1" ht="19.5" customHeight="1">
      <c r="A9" s="547">
        <v>-1</v>
      </c>
      <c r="B9" s="547">
        <v>-2</v>
      </c>
      <c r="C9" s="547">
        <v>-3</v>
      </c>
      <c r="D9" s="547" t="s">
        <v>1918</v>
      </c>
      <c r="E9" s="547">
        <v>-5</v>
      </c>
      <c r="F9" s="547">
        <v>-6</v>
      </c>
      <c r="G9" s="547">
        <v>-7</v>
      </c>
      <c r="H9" s="547">
        <v>-8</v>
      </c>
      <c r="I9" s="547">
        <v>-9</v>
      </c>
      <c r="J9" s="547">
        <v>-10</v>
      </c>
      <c r="K9" s="547">
        <v>-11</v>
      </c>
      <c r="L9" s="547">
        <v>-12</v>
      </c>
      <c r="M9" s="547">
        <v>-13</v>
      </c>
      <c r="N9" s="547">
        <v>-14</v>
      </c>
      <c r="O9" s="547">
        <v>-15</v>
      </c>
      <c r="P9" s="547">
        <v>-16</v>
      </c>
      <c r="Q9" s="547">
        <v>-17</v>
      </c>
      <c r="R9" s="547">
        <v>-18</v>
      </c>
      <c r="S9" s="547">
        <v>-19</v>
      </c>
      <c r="T9" s="547">
        <v>-20</v>
      </c>
      <c r="U9" s="547">
        <v>-21</v>
      </c>
      <c r="V9" s="547">
        <v>-22</v>
      </c>
      <c r="W9" s="547">
        <v>-23</v>
      </c>
      <c r="X9" s="547">
        <v>-24</v>
      </c>
      <c r="Y9" s="547">
        <v>-25</v>
      </c>
      <c r="Z9" s="547">
        <v>-26</v>
      </c>
      <c r="AA9" s="547">
        <v>-27</v>
      </c>
      <c r="AB9" s="547">
        <v>-28</v>
      </c>
      <c r="AC9" s="547">
        <v>-29</v>
      </c>
      <c r="AD9" s="547">
        <v>-30</v>
      </c>
      <c r="AE9" s="547">
        <v>-31</v>
      </c>
      <c r="AF9" s="547">
        <v>-32</v>
      </c>
      <c r="AG9" s="547">
        <v>-33</v>
      </c>
      <c r="AH9" s="547">
        <v>-34</v>
      </c>
      <c r="AI9" s="547">
        <v>-35</v>
      </c>
      <c r="AJ9" s="542" t="s">
        <v>40</v>
      </c>
    </row>
    <row r="10" spans="1:38" s="610" customFormat="1" ht="15.75" customHeight="1">
      <c r="A10" s="544">
        <v>1</v>
      </c>
      <c r="B10" s="548" t="s">
        <v>38</v>
      </c>
      <c r="C10" s="544" t="s">
        <v>30</v>
      </c>
      <c r="D10" s="563">
        <v>23498.839999999997</v>
      </c>
      <c r="E10" s="563">
        <v>494.83</v>
      </c>
      <c r="F10" s="563">
        <v>1779.91</v>
      </c>
      <c r="G10" s="563">
        <v>1730.9399999999998</v>
      </c>
      <c r="H10" s="563">
        <v>1496.31</v>
      </c>
      <c r="I10" s="563">
        <v>424.53999999999996</v>
      </c>
      <c r="J10" s="563">
        <v>533.84999999999991</v>
      </c>
      <c r="K10" s="563">
        <v>663.12</v>
      </c>
      <c r="L10" s="563">
        <v>2187.2199999999998</v>
      </c>
      <c r="M10" s="563">
        <v>346.15</v>
      </c>
      <c r="N10" s="563">
        <v>662.52</v>
      </c>
      <c r="O10" s="563">
        <v>749.75000000000011</v>
      </c>
      <c r="P10" s="563">
        <v>411.45</v>
      </c>
      <c r="Q10" s="563">
        <v>570.01</v>
      </c>
      <c r="R10" s="563">
        <v>559.07000000000005</v>
      </c>
      <c r="S10" s="563">
        <v>704.13</v>
      </c>
      <c r="T10" s="563">
        <v>338.5</v>
      </c>
      <c r="U10" s="563">
        <v>546.64</v>
      </c>
      <c r="V10" s="563">
        <v>322.20000000000005</v>
      </c>
      <c r="W10" s="563">
        <v>421.91</v>
      </c>
      <c r="X10" s="563">
        <v>794.12</v>
      </c>
      <c r="Y10" s="563">
        <v>637.93000000000006</v>
      </c>
      <c r="Z10" s="563">
        <v>535.80999999999995</v>
      </c>
      <c r="AA10" s="563">
        <v>638.53000000000009</v>
      </c>
      <c r="AB10" s="563">
        <v>405.25</v>
      </c>
      <c r="AC10" s="563">
        <v>433.91999999999996</v>
      </c>
      <c r="AD10" s="563">
        <v>849.65000000000009</v>
      </c>
      <c r="AE10" s="563">
        <v>752.56000000000006</v>
      </c>
      <c r="AF10" s="563">
        <v>773.07</v>
      </c>
      <c r="AG10" s="563">
        <v>1894.59</v>
      </c>
      <c r="AH10" s="563">
        <v>471.44000000000005</v>
      </c>
      <c r="AI10" s="563">
        <v>368.92000000000007</v>
      </c>
      <c r="AJ10" s="611">
        <v>0</v>
      </c>
    </row>
    <row r="11" spans="1:38" s="1" customFormat="1" ht="18.75">
      <c r="A11" s="546" t="s">
        <v>10</v>
      </c>
      <c r="B11" s="549" t="s">
        <v>81</v>
      </c>
      <c r="C11" s="546" t="s">
        <v>82</v>
      </c>
      <c r="D11" s="557">
        <v>9446.7200000000012</v>
      </c>
      <c r="E11" s="557">
        <v>320.77</v>
      </c>
      <c r="F11" s="557">
        <v>376.35</v>
      </c>
      <c r="G11" s="557">
        <v>216.35000000000002</v>
      </c>
      <c r="H11" s="557">
        <v>142.23999999999998</v>
      </c>
      <c r="I11" s="557">
        <v>362.43</v>
      </c>
      <c r="J11" s="557">
        <v>41.24</v>
      </c>
      <c r="K11" s="557">
        <v>472.04</v>
      </c>
      <c r="L11" s="557">
        <v>421.19</v>
      </c>
      <c r="M11" s="557">
        <v>187.94</v>
      </c>
      <c r="N11" s="557">
        <v>29.779999999999998</v>
      </c>
      <c r="O11" s="557">
        <v>429.91</v>
      </c>
      <c r="P11" s="557">
        <v>344.41</v>
      </c>
      <c r="Q11" s="557">
        <v>328.19</v>
      </c>
      <c r="R11" s="557">
        <v>256.58999999999997</v>
      </c>
      <c r="S11" s="557">
        <v>282.58</v>
      </c>
      <c r="T11" s="557">
        <v>253.52</v>
      </c>
      <c r="U11" s="557">
        <v>419.42</v>
      </c>
      <c r="V11" s="557">
        <v>157.16999999999999</v>
      </c>
      <c r="W11" s="557">
        <v>300.59000000000003</v>
      </c>
      <c r="X11" s="557">
        <v>507.89</v>
      </c>
      <c r="Y11" s="557">
        <v>186.10000000000002</v>
      </c>
      <c r="Z11" s="557">
        <v>450.57</v>
      </c>
      <c r="AA11" s="557">
        <v>468.10999999999996</v>
      </c>
      <c r="AB11" s="557">
        <v>282.89</v>
      </c>
      <c r="AC11" s="557">
        <v>252.73000000000002</v>
      </c>
      <c r="AD11" s="557">
        <v>161.16</v>
      </c>
      <c r="AE11" s="557">
        <v>232.44</v>
      </c>
      <c r="AF11" s="557">
        <v>552.6</v>
      </c>
      <c r="AG11" s="558">
        <v>539.69000000000005</v>
      </c>
      <c r="AH11" s="557">
        <v>217.39000000000001</v>
      </c>
      <c r="AI11" s="557">
        <v>252.44</v>
      </c>
      <c r="AJ11" s="118">
        <v>0</v>
      </c>
    </row>
    <row r="12" spans="1:38" s="4" customFormat="1" ht="15.75" customHeight="1">
      <c r="A12" s="551"/>
      <c r="B12" s="550" t="s">
        <v>79</v>
      </c>
      <c r="C12" s="551" t="s">
        <v>80</v>
      </c>
      <c r="D12" s="559">
        <v>8520.9600000000009</v>
      </c>
      <c r="E12" s="559">
        <v>314.70999999999998</v>
      </c>
      <c r="F12" s="559">
        <v>333.32</v>
      </c>
      <c r="G12" s="559">
        <v>216.35000000000002</v>
      </c>
      <c r="H12" s="559">
        <v>142.23999999999998</v>
      </c>
      <c r="I12" s="559">
        <v>362.43</v>
      </c>
      <c r="J12" s="559">
        <v>0</v>
      </c>
      <c r="K12" s="559">
        <v>469.64000000000004</v>
      </c>
      <c r="L12" s="559">
        <v>421.19</v>
      </c>
      <c r="M12" s="559">
        <v>119.68</v>
      </c>
      <c r="N12" s="559">
        <v>0</v>
      </c>
      <c r="O12" s="559">
        <v>409.62</v>
      </c>
      <c r="P12" s="559">
        <v>339.52</v>
      </c>
      <c r="Q12" s="559">
        <v>300.06000000000006</v>
      </c>
      <c r="R12" s="559">
        <v>137.09</v>
      </c>
      <c r="S12" s="559">
        <v>30.419999999999998</v>
      </c>
      <c r="T12" s="559">
        <v>245.1</v>
      </c>
      <c r="U12" s="559">
        <v>393.78000000000003</v>
      </c>
      <c r="V12" s="559">
        <v>155.10999999999999</v>
      </c>
      <c r="W12" s="559">
        <v>300.59000000000003</v>
      </c>
      <c r="X12" s="559">
        <v>507.46</v>
      </c>
      <c r="Y12" s="559">
        <v>186.10000000000002</v>
      </c>
      <c r="Z12" s="559">
        <v>450.57</v>
      </c>
      <c r="AA12" s="559">
        <v>326.06999999999994</v>
      </c>
      <c r="AB12" s="559">
        <v>278.28999999999996</v>
      </c>
      <c r="AC12" s="559">
        <v>245.05</v>
      </c>
      <c r="AD12" s="559">
        <v>159.76</v>
      </c>
      <c r="AE12" s="559">
        <v>221.39000000000001</v>
      </c>
      <c r="AF12" s="559">
        <v>482.3</v>
      </c>
      <c r="AG12" s="560">
        <v>539.69000000000005</v>
      </c>
      <c r="AH12" s="559">
        <v>187.73</v>
      </c>
      <c r="AI12" s="559">
        <v>245.70000000000002</v>
      </c>
      <c r="AJ12" s="119">
        <v>0</v>
      </c>
    </row>
    <row r="13" spans="1:38" s="4" customFormat="1" ht="15.75" customHeight="1">
      <c r="A13" s="551"/>
      <c r="B13" s="550" t="s">
        <v>214</v>
      </c>
      <c r="C13" s="551" t="s">
        <v>212</v>
      </c>
      <c r="D13" s="559">
        <v>919.70999999999958</v>
      </c>
      <c r="E13" s="559">
        <v>0</v>
      </c>
      <c r="F13" s="559">
        <v>43.03</v>
      </c>
      <c r="G13" s="559">
        <v>0</v>
      </c>
      <c r="H13" s="559">
        <v>0</v>
      </c>
      <c r="I13" s="559">
        <v>0</v>
      </c>
      <c r="J13" s="559">
        <v>41.24</v>
      </c>
      <c r="K13" s="559">
        <v>2.41</v>
      </c>
      <c r="L13" s="559">
        <v>0</v>
      </c>
      <c r="M13" s="559">
        <v>68.259999999999991</v>
      </c>
      <c r="N13" s="559">
        <v>29.779999999999998</v>
      </c>
      <c r="O13" s="559">
        <v>20.29</v>
      </c>
      <c r="P13" s="559">
        <v>4.8899999999999997</v>
      </c>
      <c r="Q13" s="559">
        <v>28.130000000000003</v>
      </c>
      <c r="R13" s="559">
        <v>119.51</v>
      </c>
      <c r="S13" s="559">
        <v>252.15</v>
      </c>
      <c r="T13" s="559">
        <v>8.42</v>
      </c>
      <c r="U13" s="559">
        <v>25.65</v>
      </c>
      <c r="V13" s="559">
        <v>2.06</v>
      </c>
      <c r="W13" s="559">
        <v>0</v>
      </c>
      <c r="X13" s="559">
        <v>0.43</v>
      </c>
      <c r="Y13" s="559">
        <v>0</v>
      </c>
      <c r="Z13" s="559">
        <v>0</v>
      </c>
      <c r="AA13" s="559">
        <v>142.04</v>
      </c>
      <c r="AB13" s="559">
        <v>4.59</v>
      </c>
      <c r="AC13" s="559">
        <v>7.68</v>
      </c>
      <c r="AD13" s="559">
        <v>1.4</v>
      </c>
      <c r="AE13" s="559">
        <v>11.049999999999999</v>
      </c>
      <c r="AF13" s="559">
        <v>70.3</v>
      </c>
      <c r="AG13" s="559">
        <v>0</v>
      </c>
      <c r="AH13" s="559">
        <v>29.660000000000004</v>
      </c>
      <c r="AI13" s="559">
        <v>6.7399999999999993</v>
      </c>
      <c r="AJ13" s="119">
        <v>0</v>
      </c>
    </row>
    <row r="14" spans="1:38" s="1" customFormat="1" ht="15.75" customHeight="1">
      <c r="A14" s="546" t="s">
        <v>11</v>
      </c>
      <c r="B14" s="549" t="s">
        <v>109</v>
      </c>
      <c r="C14" s="546" t="s">
        <v>56</v>
      </c>
      <c r="D14" s="557">
        <v>1669.1499999999999</v>
      </c>
      <c r="E14" s="557">
        <v>26.22</v>
      </c>
      <c r="F14" s="557">
        <v>52.33</v>
      </c>
      <c r="G14" s="557">
        <v>33.369999999999997</v>
      </c>
      <c r="H14" s="557">
        <v>99.37</v>
      </c>
      <c r="I14" s="557">
        <v>0.62000000000000011</v>
      </c>
      <c r="J14" s="557">
        <v>19.089999999999996</v>
      </c>
      <c r="K14" s="557">
        <v>25.169999999999998</v>
      </c>
      <c r="L14" s="557">
        <v>19.880000000000003</v>
      </c>
      <c r="M14" s="557">
        <v>74.290000000000006</v>
      </c>
      <c r="N14" s="557">
        <v>155.54999999999998</v>
      </c>
      <c r="O14" s="557">
        <v>62.910000000000004</v>
      </c>
      <c r="P14" s="557">
        <v>2.5099999999999998</v>
      </c>
      <c r="Q14" s="557">
        <v>29.970000000000002</v>
      </c>
      <c r="R14" s="557">
        <v>167.32999999999998</v>
      </c>
      <c r="S14" s="557">
        <v>89.61999999999999</v>
      </c>
      <c r="T14" s="557">
        <v>14.02</v>
      </c>
      <c r="U14" s="557">
        <v>13.759999999999998</v>
      </c>
      <c r="V14" s="557">
        <v>36.900000000000006</v>
      </c>
      <c r="W14" s="557">
        <v>8.6900000000000013</v>
      </c>
      <c r="X14" s="557">
        <v>44.9</v>
      </c>
      <c r="Y14" s="557">
        <v>77.430000000000007</v>
      </c>
      <c r="Z14" s="557">
        <v>6.66</v>
      </c>
      <c r="AA14" s="557">
        <v>13.959999999999999</v>
      </c>
      <c r="AB14" s="557">
        <v>22.369999999999997</v>
      </c>
      <c r="AC14" s="557">
        <v>29.029999999999998</v>
      </c>
      <c r="AD14" s="557">
        <v>153.75</v>
      </c>
      <c r="AE14" s="557">
        <v>238.96</v>
      </c>
      <c r="AF14" s="557">
        <v>15.419999999999998</v>
      </c>
      <c r="AG14" s="557">
        <v>46.769999999999996</v>
      </c>
      <c r="AH14" s="557">
        <v>62.75</v>
      </c>
      <c r="AI14" s="557">
        <v>25.55</v>
      </c>
      <c r="AJ14" s="118">
        <v>0</v>
      </c>
    </row>
    <row r="15" spans="1:38" s="1" customFormat="1" ht="15.75" customHeight="1">
      <c r="A15" s="546" t="s">
        <v>12</v>
      </c>
      <c r="B15" s="549" t="s">
        <v>41</v>
      </c>
      <c r="C15" s="546" t="s">
        <v>46</v>
      </c>
      <c r="D15" s="557">
        <v>3751.54</v>
      </c>
      <c r="E15" s="557">
        <v>118.47</v>
      </c>
      <c r="F15" s="557">
        <v>91.2</v>
      </c>
      <c r="G15" s="557">
        <v>149.34</v>
      </c>
      <c r="H15" s="557">
        <v>648.46</v>
      </c>
      <c r="I15" s="557">
        <v>51.37</v>
      </c>
      <c r="J15" s="557">
        <v>41.91</v>
      </c>
      <c r="K15" s="557">
        <v>112.16</v>
      </c>
      <c r="L15" s="557">
        <v>198.08</v>
      </c>
      <c r="M15" s="557">
        <v>19.760000000000002</v>
      </c>
      <c r="N15" s="557">
        <v>92.91</v>
      </c>
      <c r="O15" s="557">
        <v>147.41</v>
      </c>
      <c r="P15" s="557">
        <v>51.25</v>
      </c>
      <c r="Q15" s="557">
        <v>63.4</v>
      </c>
      <c r="R15" s="557">
        <v>20.95</v>
      </c>
      <c r="S15" s="557">
        <v>62.37</v>
      </c>
      <c r="T15" s="557">
        <v>57.66</v>
      </c>
      <c r="U15" s="557">
        <v>67.38</v>
      </c>
      <c r="V15" s="557">
        <v>94.87</v>
      </c>
      <c r="W15" s="557">
        <v>88.580000000000013</v>
      </c>
      <c r="X15" s="557">
        <v>187</v>
      </c>
      <c r="Y15" s="557">
        <v>173.79999999999998</v>
      </c>
      <c r="Z15" s="557">
        <v>56.07</v>
      </c>
      <c r="AA15" s="557">
        <v>115.9</v>
      </c>
      <c r="AB15" s="557">
        <v>85.87</v>
      </c>
      <c r="AC15" s="557">
        <v>86.16</v>
      </c>
      <c r="AD15" s="557">
        <v>179.95</v>
      </c>
      <c r="AE15" s="557">
        <v>189.12</v>
      </c>
      <c r="AF15" s="557">
        <v>184.5</v>
      </c>
      <c r="AG15" s="557">
        <v>150.28</v>
      </c>
      <c r="AH15" s="557">
        <v>80.599999999999994</v>
      </c>
      <c r="AI15" s="557">
        <v>84.759999999999991</v>
      </c>
      <c r="AJ15" s="118">
        <v>0</v>
      </c>
    </row>
    <row r="16" spans="1:38" s="1" customFormat="1" ht="15.75" customHeight="1">
      <c r="A16" s="546" t="s">
        <v>13</v>
      </c>
      <c r="B16" s="549" t="s">
        <v>20</v>
      </c>
      <c r="C16" s="546" t="s">
        <v>31</v>
      </c>
      <c r="D16" s="557">
        <v>2990.4699999999993</v>
      </c>
      <c r="E16" s="557">
        <v>2.54</v>
      </c>
      <c r="F16" s="557">
        <v>409.15</v>
      </c>
      <c r="G16" s="557">
        <v>432.93</v>
      </c>
      <c r="H16" s="557">
        <v>209.63</v>
      </c>
      <c r="I16" s="557">
        <v>0</v>
      </c>
      <c r="J16" s="557">
        <v>208.60999999999999</v>
      </c>
      <c r="K16" s="557">
        <v>0</v>
      </c>
      <c r="L16" s="557">
        <v>797.24</v>
      </c>
      <c r="M16" s="557">
        <v>27.93</v>
      </c>
      <c r="N16" s="557">
        <v>187.99</v>
      </c>
      <c r="O16" s="557">
        <v>12.34</v>
      </c>
      <c r="P16" s="557">
        <v>0</v>
      </c>
      <c r="Q16" s="557">
        <v>0</v>
      </c>
      <c r="R16" s="557">
        <v>28.89</v>
      </c>
      <c r="S16" s="557">
        <v>20.97</v>
      </c>
      <c r="T16" s="557">
        <v>0</v>
      </c>
      <c r="U16" s="557">
        <v>0</v>
      </c>
      <c r="V16" s="557">
        <v>0</v>
      </c>
      <c r="W16" s="557">
        <v>0</v>
      </c>
      <c r="X16" s="557">
        <v>0</v>
      </c>
      <c r="Y16" s="557">
        <v>12.69</v>
      </c>
      <c r="Z16" s="557">
        <v>0</v>
      </c>
      <c r="AA16" s="557">
        <v>0</v>
      </c>
      <c r="AB16" s="557">
        <v>0</v>
      </c>
      <c r="AC16" s="557">
        <v>0</v>
      </c>
      <c r="AD16" s="557">
        <v>17.2</v>
      </c>
      <c r="AE16" s="557">
        <v>16.32</v>
      </c>
      <c r="AF16" s="557">
        <v>0</v>
      </c>
      <c r="AG16" s="557">
        <v>606.04</v>
      </c>
      <c r="AH16" s="557">
        <v>0</v>
      </c>
      <c r="AI16" s="557">
        <v>0</v>
      </c>
      <c r="AJ16" s="118">
        <v>0</v>
      </c>
    </row>
    <row r="17" spans="1:36" s="1" customFormat="1" ht="14.25" customHeight="1">
      <c r="A17" s="546" t="s">
        <v>14</v>
      </c>
      <c r="B17" s="549" t="s">
        <v>21</v>
      </c>
      <c r="C17" s="546" t="s">
        <v>32</v>
      </c>
      <c r="D17" s="557">
        <v>0</v>
      </c>
      <c r="E17" s="557">
        <v>0</v>
      </c>
      <c r="F17" s="557">
        <v>0</v>
      </c>
      <c r="G17" s="557">
        <v>0</v>
      </c>
      <c r="H17" s="557">
        <v>0</v>
      </c>
      <c r="I17" s="557">
        <v>0</v>
      </c>
      <c r="J17" s="557">
        <v>0</v>
      </c>
      <c r="K17" s="557">
        <v>0</v>
      </c>
      <c r="L17" s="557">
        <v>0</v>
      </c>
      <c r="M17" s="557">
        <v>0</v>
      </c>
      <c r="N17" s="557">
        <v>0</v>
      </c>
      <c r="O17" s="557">
        <v>0</v>
      </c>
      <c r="P17" s="557">
        <v>0</v>
      </c>
      <c r="Q17" s="557">
        <v>0</v>
      </c>
      <c r="R17" s="557">
        <v>0</v>
      </c>
      <c r="S17" s="557">
        <v>0</v>
      </c>
      <c r="T17" s="557">
        <v>0</v>
      </c>
      <c r="U17" s="557">
        <v>0</v>
      </c>
      <c r="V17" s="557">
        <v>0</v>
      </c>
      <c r="W17" s="557">
        <v>0</v>
      </c>
      <c r="X17" s="557">
        <v>0</v>
      </c>
      <c r="Y17" s="557">
        <v>0</v>
      </c>
      <c r="Z17" s="557">
        <v>0</v>
      </c>
      <c r="AA17" s="557">
        <v>0</v>
      </c>
      <c r="AB17" s="557">
        <v>0</v>
      </c>
      <c r="AC17" s="557">
        <v>0</v>
      </c>
      <c r="AD17" s="557">
        <v>0</v>
      </c>
      <c r="AE17" s="557">
        <v>0</v>
      </c>
      <c r="AF17" s="557">
        <v>0</v>
      </c>
      <c r="AG17" s="557">
        <v>0</v>
      </c>
      <c r="AH17" s="557">
        <v>0</v>
      </c>
      <c r="AI17" s="557">
        <v>0</v>
      </c>
      <c r="AJ17" s="118">
        <v>0</v>
      </c>
    </row>
    <row r="18" spans="1:36" s="1" customFormat="1" ht="15.75" customHeight="1">
      <c r="A18" s="546" t="s">
        <v>43</v>
      </c>
      <c r="B18" s="549" t="s">
        <v>42</v>
      </c>
      <c r="C18" s="546" t="s">
        <v>47</v>
      </c>
      <c r="D18" s="557">
        <v>4213.82</v>
      </c>
      <c r="E18" s="557">
        <v>0</v>
      </c>
      <c r="F18" s="557">
        <v>823.68999999999994</v>
      </c>
      <c r="G18" s="557">
        <v>874.52</v>
      </c>
      <c r="H18" s="557">
        <v>312.41000000000003</v>
      </c>
      <c r="I18" s="557">
        <v>0</v>
      </c>
      <c r="J18" s="557">
        <v>94.02000000000001</v>
      </c>
      <c r="K18" s="557">
        <v>0</v>
      </c>
      <c r="L18" s="557">
        <v>718.88</v>
      </c>
      <c r="M18" s="557">
        <v>22.84</v>
      </c>
      <c r="N18" s="557">
        <v>178.92</v>
      </c>
      <c r="O18" s="557">
        <v>81.06</v>
      </c>
      <c r="P18" s="557">
        <v>0</v>
      </c>
      <c r="Q18" s="557">
        <v>0</v>
      </c>
      <c r="R18" s="557">
        <v>60.27</v>
      </c>
      <c r="S18" s="557">
        <v>153.41999999999999</v>
      </c>
      <c r="T18" s="557">
        <v>0</v>
      </c>
      <c r="U18" s="557">
        <v>0</v>
      </c>
      <c r="V18" s="557">
        <v>0</v>
      </c>
      <c r="W18" s="557">
        <v>0</v>
      </c>
      <c r="X18" s="557">
        <v>30.39</v>
      </c>
      <c r="Y18" s="557">
        <v>44.21</v>
      </c>
      <c r="Z18" s="557">
        <v>0</v>
      </c>
      <c r="AA18" s="557">
        <v>0</v>
      </c>
      <c r="AB18" s="557">
        <v>0</v>
      </c>
      <c r="AC18" s="557">
        <v>33.74</v>
      </c>
      <c r="AD18" s="557">
        <v>184.51</v>
      </c>
      <c r="AE18" s="557">
        <v>75.2</v>
      </c>
      <c r="AF18" s="557">
        <v>2.77</v>
      </c>
      <c r="AG18" s="557">
        <v>522.97</v>
      </c>
      <c r="AH18" s="557">
        <v>0</v>
      </c>
      <c r="AI18" s="557">
        <v>0</v>
      </c>
      <c r="AJ18" s="118">
        <v>0</v>
      </c>
    </row>
    <row r="19" spans="1:36" s="1" customFormat="1" ht="15.75" customHeight="1">
      <c r="A19" s="546" t="s">
        <v>44</v>
      </c>
      <c r="B19" s="549" t="s">
        <v>86</v>
      </c>
      <c r="C19" s="546" t="s">
        <v>74</v>
      </c>
      <c r="D19" s="557">
        <v>1092.31</v>
      </c>
      <c r="E19" s="557">
        <v>24.08</v>
      </c>
      <c r="F19" s="557">
        <v>10.85</v>
      </c>
      <c r="G19" s="557">
        <v>12.42</v>
      </c>
      <c r="H19" s="557">
        <v>75.209999999999994</v>
      </c>
      <c r="I19" s="557">
        <v>4.8900000000000006</v>
      </c>
      <c r="J19" s="557">
        <v>60.96</v>
      </c>
      <c r="K19" s="557">
        <v>31.96</v>
      </c>
      <c r="L19" s="557">
        <v>10.16</v>
      </c>
      <c r="M19" s="557">
        <v>13.389999999999999</v>
      </c>
      <c r="N19" s="557">
        <v>17.37</v>
      </c>
      <c r="O19" s="557">
        <v>11.51</v>
      </c>
      <c r="P19" s="557">
        <v>8.0300000000000011</v>
      </c>
      <c r="Q19" s="557">
        <v>148.44</v>
      </c>
      <c r="R19" s="557">
        <v>18.059999999999999</v>
      </c>
      <c r="S19" s="557">
        <v>91.17</v>
      </c>
      <c r="T19" s="557">
        <v>9.51</v>
      </c>
      <c r="U19" s="557">
        <v>39.46</v>
      </c>
      <c r="V19" s="557">
        <v>33.26</v>
      </c>
      <c r="W19" s="557">
        <v>3.85</v>
      </c>
      <c r="X19" s="557">
        <v>10.95</v>
      </c>
      <c r="Y19" s="557">
        <v>138.70000000000002</v>
      </c>
      <c r="Z19" s="557">
        <v>18.619999999999997</v>
      </c>
      <c r="AA19" s="557">
        <v>36.29</v>
      </c>
      <c r="AB19" s="557">
        <v>14.13</v>
      </c>
      <c r="AC19" s="557">
        <v>6.24</v>
      </c>
      <c r="AD19" s="557">
        <v>119.95</v>
      </c>
      <c r="AE19" s="557">
        <v>0.52</v>
      </c>
      <c r="AF19" s="557">
        <v>6.79</v>
      </c>
      <c r="AG19" s="557">
        <v>9.43</v>
      </c>
      <c r="AH19" s="557">
        <v>104.76</v>
      </c>
      <c r="AI19" s="557">
        <v>1.3499999999999996</v>
      </c>
      <c r="AJ19" s="118">
        <v>0</v>
      </c>
    </row>
    <row r="20" spans="1:36" s="4" customFormat="1" ht="15.75" customHeight="1">
      <c r="A20" s="546" t="s">
        <v>53</v>
      </c>
      <c r="B20" s="549" t="s">
        <v>51</v>
      </c>
      <c r="C20" s="546" t="s">
        <v>52</v>
      </c>
      <c r="D20" s="557">
        <v>68.03</v>
      </c>
      <c r="E20" s="559">
        <v>0</v>
      </c>
      <c r="F20" s="559">
        <v>0</v>
      </c>
      <c r="G20" s="559">
        <v>0</v>
      </c>
      <c r="H20" s="559">
        <v>0</v>
      </c>
      <c r="I20" s="559">
        <v>0</v>
      </c>
      <c r="J20" s="559">
        <v>68.03</v>
      </c>
      <c r="K20" s="559">
        <v>0</v>
      </c>
      <c r="L20" s="559">
        <v>0</v>
      </c>
      <c r="M20" s="559">
        <v>0</v>
      </c>
      <c r="N20" s="559">
        <v>0</v>
      </c>
      <c r="O20" s="559">
        <v>0</v>
      </c>
      <c r="P20" s="559">
        <v>0</v>
      </c>
      <c r="Q20" s="559">
        <v>0</v>
      </c>
      <c r="R20" s="559">
        <v>0</v>
      </c>
      <c r="S20" s="559">
        <v>0</v>
      </c>
      <c r="T20" s="559">
        <v>0</v>
      </c>
      <c r="U20" s="559">
        <v>0</v>
      </c>
      <c r="V20" s="559">
        <v>0</v>
      </c>
      <c r="W20" s="559">
        <v>0</v>
      </c>
      <c r="X20" s="559">
        <v>0</v>
      </c>
      <c r="Y20" s="559">
        <v>0</v>
      </c>
      <c r="Z20" s="559">
        <v>0</v>
      </c>
      <c r="AA20" s="559">
        <v>0</v>
      </c>
      <c r="AB20" s="559">
        <v>0</v>
      </c>
      <c r="AC20" s="559">
        <v>0</v>
      </c>
      <c r="AD20" s="559">
        <v>0</v>
      </c>
      <c r="AE20" s="559">
        <v>0</v>
      </c>
      <c r="AF20" s="559">
        <v>0</v>
      </c>
      <c r="AG20" s="559">
        <v>0</v>
      </c>
      <c r="AH20" s="559">
        <v>0</v>
      </c>
      <c r="AI20" s="559">
        <v>0</v>
      </c>
      <c r="AJ20" s="119">
        <v>0</v>
      </c>
    </row>
    <row r="21" spans="1:36" s="4" customFormat="1" ht="15.75" customHeight="1">
      <c r="A21" s="546" t="s">
        <v>194</v>
      </c>
      <c r="B21" s="549" t="s">
        <v>57</v>
      </c>
      <c r="C21" s="546" t="s">
        <v>58</v>
      </c>
      <c r="D21" s="557">
        <v>266.8</v>
      </c>
      <c r="E21" s="559">
        <v>2.76</v>
      </c>
      <c r="F21" s="559">
        <v>16.34</v>
      </c>
      <c r="G21" s="559">
        <v>12</v>
      </c>
      <c r="H21" s="559">
        <v>9</v>
      </c>
      <c r="I21" s="559">
        <v>5.23</v>
      </c>
      <c r="J21" s="559">
        <v>0</v>
      </c>
      <c r="K21" s="559">
        <v>21.79</v>
      </c>
      <c r="L21" s="559">
        <v>21.77</v>
      </c>
      <c r="M21" s="559">
        <v>0</v>
      </c>
      <c r="N21" s="559">
        <v>0</v>
      </c>
      <c r="O21" s="559">
        <v>4.6100000000000003</v>
      </c>
      <c r="P21" s="559">
        <v>5.25</v>
      </c>
      <c r="Q21" s="559">
        <v>0</v>
      </c>
      <c r="R21" s="559">
        <v>6.9700000000000006</v>
      </c>
      <c r="S21" s="559">
        <v>4</v>
      </c>
      <c r="T21" s="559">
        <v>3.8000000000000003</v>
      </c>
      <c r="U21" s="559">
        <v>6.62</v>
      </c>
      <c r="V21" s="559">
        <v>0</v>
      </c>
      <c r="W21" s="559">
        <v>20.200000000000003</v>
      </c>
      <c r="X21" s="559">
        <v>13</v>
      </c>
      <c r="Y21" s="559">
        <v>5</v>
      </c>
      <c r="Z21" s="559">
        <v>3.89</v>
      </c>
      <c r="AA21" s="559">
        <v>4.2699999999999996</v>
      </c>
      <c r="AB21" s="559">
        <v>0</v>
      </c>
      <c r="AC21" s="559">
        <v>26.02</v>
      </c>
      <c r="AD21" s="559">
        <v>33.120000000000005</v>
      </c>
      <c r="AE21" s="559">
        <v>0</v>
      </c>
      <c r="AF21" s="559">
        <v>11</v>
      </c>
      <c r="AG21" s="559">
        <v>19.41</v>
      </c>
      <c r="AH21" s="559">
        <v>5.93</v>
      </c>
      <c r="AI21" s="559">
        <v>4.82</v>
      </c>
      <c r="AJ21" s="119">
        <v>0</v>
      </c>
    </row>
    <row r="22" spans="1:36" s="610" customFormat="1" ht="15.75" customHeight="1">
      <c r="A22" s="544">
        <v>2</v>
      </c>
      <c r="B22" s="548" t="s">
        <v>39</v>
      </c>
      <c r="C22" s="544" t="s">
        <v>33</v>
      </c>
      <c r="D22" s="563">
        <v>9850.4899999999961</v>
      </c>
      <c r="E22" s="608">
        <v>335.19000000000005</v>
      </c>
      <c r="F22" s="608">
        <v>381.28</v>
      </c>
      <c r="G22" s="608">
        <v>345.67000000000007</v>
      </c>
      <c r="H22" s="608">
        <v>415.98999999999995</v>
      </c>
      <c r="I22" s="608">
        <v>233.74</v>
      </c>
      <c r="J22" s="608">
        <v>570.63000000000011</v>
      </c>
      <c r="K22" s="608">
        <v>366.15999999999997</v>
      </c>
      <c r="L22" s="608">
        <v>380.28</v>
      </c>
      <c r="M22" s="608">
        <v>424.94</v>
      </c>
      <c r="N22" s="608">
        <v>412.48</v>
      </c>
      <c r="O22" s="608">
        <v>260.52999999999997</v>
      </c>
      <c r="P22" s="608">
        <v>189.60999999999999</v>
      </c>
      <c r="Q22" s="608">
        <v>327.7</v>
      </c>
      <c r="R22" s="608">
        <v>350.86</v>
      </c>
      <c r="S22" s="608">
        <v>359.56</v>
      </c>
      <c r="T22" s="608">
        <v>155.56</v>
      </c>
      <c r="U22" s="608">
        <v>297.55</v>
      </c>
      <c r="V22" s="608">
        <v>238.45</v>
      </c>
      <c r="W22" s="608">
        <v>230.46000000000004</v>
      </c>
      <c r="X22" s="608">
        <v>331.65</v>
      </c>
      <c r="Y22" s="608">
        <v>365.32</v>
      </c>
      <c r="Z22" s="608">
        <v>382.01</v>
      </c>
      <c r="AA22" s="608">
        <v>219.57999999999998</v>
      </c>
      <c r="AB22" s="608">
        <v>215.27999999999997</v>
      </c>
      <c r="AC22" s="608">
        <v>212.52999999999997</v>
      </c>
      <c r="AD22" s="608">
        <v>226.38</v>
      </c>
      <c r="AE22" s="608">
        <v>237.36999999999998</v>
      </c>
      <c r="AF22" s="608">
        <v>352.8</v>
      </c>
      <c r="AG22" s="608">
        <v>522.23</v>
      </c>
      <c r="AH22" s="608">
        <v>299.05000000000007</v>
      </c>
      <c r="AI22" s="608">
        <v>209.64999999999998</v>
      </c>
      <c r="AJ22" s="609">
        <v>0</v>
      </c>
    </row>
    <row r="23" spans="1:36" s="1" customFormat="1" ht="15.75" customHeight="1">
      <c r="A23" s="546" t="s">
        <v>26</v>
      </c>
      <c r="B23" s="549" t="s">
        <v>22</v>
      </c>
      <c r="C23" s="546" t="s">
        <v>34</v>
      </c>
      <c r="D23" s="557">
        <v>147.5</v>
      </c>
      <c r="E23" s="557">
        <v>0.47</v>
      </c>
      <c r="F23" s="557">
        <v>0</v>
      </c>
      <c r="G23" s="557">
        <v>36</v>
      </c>
      <c r="H23" s="557">
        <v>99.66</v>
      </c>
      <c r="I23" s="557">
        <v>0</v>
      </c>
      <c r="J23" s="557">
        <v>0.32</v>
      </c>
      <c r="K23" s="557">
        <v>0</v>
      </c>
      <c r="L23" s="557">
        <v>0</v>
      </c>
      <c r="M23" s="557">
        <v>0</v>
      </c>
      <c r="N23" s="557">
        <v>0</v>
      </c>
      <c r="O23" s="557">
        <v>0</v>
      </c>
      <c r="P23" s="557">
        <v>0</v>
      </c>
      <c r="Q23" s="557">
        <v>0</v>
      </c>
      <c r="R23" s="557">
        <v>0</v>
      </c>
      <c r="S23" s="557">
        <v>0</v>
      </c>
      <c r="T23" s="557">
        <v>0</v>
      </c>
      <c r="U23" s="557">
        <v>0</v>
      </c>
      <c r="V23" s="557">
        <v>0</v>
      </c>
      <c r="W23" s="557">
        <v>0</v>
      </c>
      <c r="X23" s="557">
        <v>0</v>
      </c>
      <c r="Y23" s="557">
        <v>0</v>
      </c>
      <c r="Z23" s="557">
        <v>3</v>
      </c>
      <c r="AA23" s="557">
        <v>0</v>
      </c>
      <c r="AB23" s="557">
        <v>0</v>
      </c>
      <c r="AC23" s="557">
        <v>8.0500000000000007</v>
      </c>
      <c r="AD23" s="557">
        <v>0</v>
      </c>
      <c r="AE23" s="557">
        <v>0</v>
      </c>
      <c r="AF23" s="557">
        <v>0</v>
      </c>
      <c r="AG23" s="557">
        <v>0</v>
      </c>
      <c r="AH23" s="557">
        <v>0</v>
      </c>
      <c r="AI23" s="557">
        <v>0</v>
      </c>
      <c r="AJ23" s="118">
        <v>0</v>
      </c>
    </row>
    <row r="24" spans="1:36" s="1" customFormat="1" ht="15.75" customHeight="1">
      <c r="A24" s="546" t="s">
        <v>15</v>
      </c>
      <c r="B24" s="549" t="s">
        <v>23</v>
      </c>
      <c r="C24" s="546" t="s">
        <v>35</v>
      </c>
      <c r="D24" s="557">
        <v>72.319999999999993</v>
      </c>
      <c r="E24" s="557">
        <v>1.1599999999999999</v>
      </c>
      <c r="F24" s="557">
        <v>0</v>
      </c>
      <c r="G24" s="557">
        <v>0</v>
      </c>
      <c r="H24" s="557">
        <v>0</v>
      </c>
      <c r="I24" s="557">
        <v>0</v>
      </c>
      <c r="J24" s="557">
        <v>0</v>
      </c>
      <c r="K24" s="557">
        <v>0</v>
      </c>
      <c r="L24" s="557">
        <v>2.17</v>
      </c>
      <c r="M24" s="557">
        <v>0</v>
      </c>
      <c r="N24" s="557">
        <v>0</v>
      </c>
      <c r="O24" s="557">
        <v>0</v>
      </c>
      <c r="P24" s="557">
        <v>0</v>
      </c>
      <c r="Q24" s="557">
        <v>0</v>
      </c>
      <c r="R24" s="557">
        <v>0.8</v>
      </c>
      <c r="S24" s="557">
        <v>0</v>
      </c>
      <c r="T24" s="557">
        <v>0</v>
      </c>
      <c r="U24" s="557">
        <v>0</v>
      </c>
      <c r="V24" s="557">
        <v>0</v>
      </c>
      <c r="W24" s="557">
        <v>68.19</v>
      </c>
      <c r="X24" s="557">
        <v>0</v>
      </c>
      <c r="Y24" s="557">
        <v>0</v>
      </c>
      <c r="Z24" s="557">
        <v>0</v>
      </c>
      <c r="AA24" s="557">
        <v>0</v>
      </c>
      <c r="AB24" s="557">
        <v>0</v>
      </c>
      <c r="AC24" s="557">
        <v>0</v>
      </c>
      <c r="AD24" s="557">
        <v>0</v>
      </c>
      <c r="AE24" s="557">
        <v>0</v>
      </c>
      <c r="AF24" s="557">
        <v>0</v>
      </c>
      <c r="AG24" s="557">
        <v>0</v>
      </c>
      <c r="AH24" s="557">
        <v>0</v>
      </c>
      <c r="AI24" s="557">
        <v>0</v>
      </c>
      <c r="AJ24" s="118">
        <v>0</v>
      </c>
    </row>
    <row r="25" spans="1:36" s="1" customFormat="1" ht="13.5" customHeight="1">
      <c r="A25" s="546" t="s">
        <v>16</v>
      </c>
      <c r="B25" s="549" t="s">
        <v>24</v>
      </c>
      <c r="C25" s="546" t="s">
        <v>127</v>
      </c>
      <c r="D25" s="557">
        <v>0</v>
      </c>
      <c r="E25" s="557">
        <v>0</v>
      </c>
      <c r="F25" s="557">
        <v>0</v>
      </c>
      <c r="G25" s="557">
        <v>0</v>
      </c>
      <c r="H25" s="557">
        <v>0</v>
      </c>
      <c r="I25" s="557">
        <v>0</v>
      </c>
      <c r="J25" s="557">
        <v>0</v>
      </c>
      <c r="K25" s="557">
        <v>0</v>
      </c>
      <c r="L25" s="557">
        <v>0</v>
      </c>
      <c r="M25" s="557">
        <v>0</v>
      </c>
      <c r="N25" s="557">
        <v>0</v>
      </c>
      <c r="O25" s="557">
        <v>0</v>
      </c>
      <c r="P25" s="557">
        <v>0</v>
      </c>
      <c r="Q25" s="557">
        <v>0</v>
      </c>
      <c r="R25" s="557">
        <v>0</v>
      </c>
      <c r="S25" s="557">
        <v>0</v>
      </c>
      <c r="T25" s="557">
        <v>0</v>
      </c>
      <c r="U25" s="557">
        <v>0</v>
      </c>
      <c r="V25" s="557">
        <v>0</v>
      </c>
      <c r="W25" s="557">
        <v>0</v>
      </c>
      <c r="X25" s="557">
        <v>0</v>
      </c>
      <c r="Y25" s="557">
        <v>0</v>
      </c>
      <c r="Z25" s="557">
        <v>0</v>
      </c>
      <c r="AA25" s="557">
        <v>0</v>
      </c>
      <c r="AB25" s="557">
        <v>0</v>
      </c>
      <c r="AC25" s="557">
        <v>0</v>
      </c>
      <c r="AD25" s="557">
        <v>0</v>
      </c>
      <c r="AE25" s="557">
        <v>0</v>
      </c>
      <c r="AF25" s="557">
        <v>0</v>
      </c>
      <c r="AG25" s="557">
        <v>0</v>
      </c>
      <c r="AH25" s="557">
        <v>0</v>
      </c>
      <c r="AI25" s="557">
        <v>0</v>
      </c>
      <c r="AJ25" s="118">
        <v>0</v>
      </c>
    </row>
    <row r="26" spans="1:36" s="1" customFormat="1" ht="13.5" customHeight="1">
      <c r="A26" s="546" t="s">
        <v>17</v>
      </c>
      <c r="B26" s="549" t="s">
        <v>83</v>
      </c>
      <c r="C26" s="546" t="s">
        <v>130</v>
      </c>
      <c r="D26" s="557">
        <v>0</v>
      </c>
      <c r="E26" s="557">
        <v>0</v>
      </c>
      <c r="F26" s="557">
        <v>0</v>
      </c>
      <c r="G26" s="557">
        <v>0</v>
      </c>
      <c r="H26" s="557">
        <v>0</v>
      </c>
      <c r="I26" s="557">
        <v>0</v>
      </c>
      <c r="J26" s="557">
        <v>0</v>
      </c>
      <c r="K26" s="557">
        <v>0</v>
      </c>
      <c r="L26" s="557">
        <v>0</v>
      </c>
      <c r="M26" s="557">
        <v>0</v>
      </c>
      <c r="N26" s="557">
        <v>0</v>
      </c>
      <c r="O26" s="557">
        <v>0</v>
      </c>
      <c r="P26" s="557">
        <v>0</v>
      </c>
      <c r="Q26" s="557">
        <v>0</v>
      </c>
      <c r="R26" s="557">
        <v>0</v>
      </c>
      <c r="S26" s="557">
        <v>0</v>
      </c>
      <c r="T26" s="557">
        <v>0</v>
      </c>
      <c r="U26" s="557">
        <v>0</v>
      </c>
      <c r="V26" s="557">
        <v>0</v>
      </c>
      <c r="W26" s="557">
        <v>0</v>
      </c>
      <c r="X26" s="557">
        <v>0</v>
      </c>
      <c r="Y26" s="557">
        <v>0</v>
      </c>
      <c r="Z26" s="557">
        <v>0</v>
      </c>
      <c r="AA26" s="557">
        <v>0</v>
      </c>
      <c r="AB26" s="557">
        <v>0</v>
      </c>
      <c r="AC26" s="557">
        <v>0</v>
      </c>
      <c r="AD26" s="557">
        <v>0</v>
      </c>
      <c r="AE26" s="557">
        <v>0</v>
      </c>
      <c r="AF26" s="557">
        <v>0</v>
      </c>
      <c r="AG26" s="557">
        <v>0</v>
      </c>
      <c r="AH26" s="557">
        <v>0</v>
      </c>
      <c r="AI26" s="557">
        <v>0</v>
      </c>
      <c r="AJ26" s="118">
        <v>0</v>
      </c>
    </row>
    <row r="27" spans="1:36" s="1" customFormat="1" ht="15.75" customHeight="1">
      <c r="A27" s="546" t="s">
        <v>18</v>
      </c>
      <c r="B27" s="549" t="s">
        <v>87</v>
      </c>
      <c r="C27" s="546" t="s">
        <v>131</v>
      </c>
      <c r="D27" s="557">
        <v>13.870000000000001</v>
      </c>
      <c r="E27" s="557">
        <v>0</v>
      </c>
      <c r="F27" s="557">
        <v>0</v>
      </c>
      <c r="G27" s="557">
        <v>0</v>
      </c>
      <c r="H27" s="557">
        <v>0</v>
      </c>
      <c r="I27" s="557">
        <v>10.82</v>
      </c>
      <c r="J27" s="557">
        <v>0</v>
      </c>
      <c r="K27" s="557">
        <v>0</v>
      </c>
      <c r="L27" s="557">
        <v>0</v>
      </c>
      <c r="M27" s="557">
        <v>0</v>
      </c>
      <c r="N27" s="557">
        <v>0</v>
      </c>
      <c r="O27" s="557">
        <v>0</v>
      </c>
      <c r="P27" s="557">
        <v>0</v>
      </c>
      <c r="Q27" s="557">
        <v>0</v>
      </c>
      <c r="R27" s="557">
        <v>0</v>
      </c>
      <c r="S27" s="557">
        <v>0</v>
      </c>
      <c r="T27" s="557">
        <v>0</v>
      </c>
      <c r="U27" s="557">
        <v>0</v>
      </c>
      <c r="V27" s="557">
        <v>3.05</v>
      </c>
      <c r="W27" s="557">
        <v>0</v>
      </c>
      <c r="X27" s="557">
        <v>0</v>
      </c>
      <c r="Y27" s="557">
        <v>0</v>
      </c>
      <c r="Z27" s="557">
        <v>0</v>
      </c>
      <c r="AA27" s="557">
        <v>0</v>
      </c>
      <c r="AB27" s="557">
        <v>0</v>
      </c>
      <c r="AC27" s="557">
        <v>0</v>
      </c>
      <c r="AD27" s="557">
        <v>0</v>
      </c>
      <c r="AE27" s="557">
        <v>0</v>
      </c>
      <c r="AF27" s="557">
        <v>0</v>
      </c>
      <c r="AG27" s="557">
        <v>0</v>
      </c>
      <c r="AH27" s="557">
        <v>0</v>
      </c>
      <c r="AI27" s="557">
        <v>0</v>
      </c>
      <c r="AJ27" s="118">
        <v>0</v>
      </c>
    </row>
    <row r="28" spans="1:36" s="1" customFormat="1" ht="15.75" customHeight="1">
      <c r="A28" s="546" t="s">
        <v>19</v>
      </c>
      <c r="B28" s="549" t="s">
        <v>88</v>
      </c>
      <c r="C28" s="546" t="s">
        <v>129</v>
      </c>
      <c r="D28" s="557">
        <v>134.35000000000002</v>
      </c>
      <c r="E28" s="561">
        <v>0.53</v>
      </c>
      <c r="F28" s="561">
        <v>0.5</v>
      </c>
      <c r="G28" s="561">
        <v>27.87</v>
      </c>
      <c r="H28" s="561">
        <v>0</v>
      </c>
      <c r="I28" s="561">
        <v>1.27</v>
      </c>
      <c r="J28" s="561">
        <v>1.2</v>
      </c>
      <c r="K28" s="561">
        <v>15.399999999999999</v>
      </c>
      <c r="L28" s="561">
        <v>0</v>
      </c>
      <c r="M28" s="561">
        <v>1</v>
      </c>
      <c r="N28" s="561">
        <v>13.4</v>
      </c>
      <c r="O28" s="561">
        <v>1.25</v>
      </c>
      <c r="P28" s="561">
        <v>0.49</v>
      </c>
      <c r="Q28" s="561">
        <v>1.5</v>
      </c>
      <c r="R28" s="561">
        <v>5.0600000000000005</v>
      </c>
      <c r="S28" s="561">
        <v>12.2</v>
      </c>
      <c r="T28" s="561">
        <v>1.4</v>
      </c>
      <c r="U28" s="561">
        <v>2.5300000000000002</v>
      </c>
      <c r="V28" s="561">
        <v>16</v>
      </c>
      <c r="W28" s="561">
        <v>0</v>
      </c>
      <c r="X28" s="561">
        <v>2.34</v>
      </c>
      <c r="Y28" s="561">
        <v>0.64999999999999991</v>
      </c>
      <c r="Z28" s="561">
        <v>12.990000000000002</v>
      </c>
      <c r="AA28" s="561">
        <v>2.2000000000000002</v>
      </c>
      <c r="AB28" s="561">
        <v>1.54</v>
      </c>
      <c r="AC28" s="561">
        <v>0.49</v>
      </c>
      <c r="AD28" s="561">
        <v>5</v>
      </c>
      <c r="AE28" s="561">
        <v>1.99</v>
      </c>
      <c r="AF28" s="561">
        <v>1.27</v>
      </c>
      <c r="AG28" s="561">
        <v>0.08</v>
      </c>
      <c r="AH28" s="561">
        <v>0.03</v>
      </c>
      <c r="AI28" s="561">
        <v>4.17</v>
      </c>
      <c r="AJ28" s="121">
        <v>0</v>
      </c>
    </row>
    <row r="29" spans="1:36" s="1" customFormat="1" ht="15.75" customHeight="1">
      <c r="A29" s="546" t="s">
        <v>27</v>
      </c>
      <c r="B29" s="549" t="s">
        <v>89</v>
      </c>
      <c r="C29" s="546" t="s">
        <v>54</v>
      </c>
      <c r="D29" s="557">
        <v>145.67999999999998</v>
      </c>
      <c r="E29" s="557">
        <v>2.14</v>
      </c>
      <c r="F29" s="557">
        <v>0</v>
      </c>
      <c r="G29" s="557">
        <v>0</v>
      </c>
      <c r="H29" s="557">
        <v>2.02</v>
      </c>
      <c r="I29" s="557">
        <v>0.12</v>
      </c>
      <c r="J29" s="557">
        <v>0.05</v>
      </c>
      <c r="K29" s="557">
        <v>1.4300000000000002</v>
      </c>
      <c r="L29" s="557">
        <v>0.8</v>
      </c>
      <c r="M29" s="557">
        <v>0</v>
      </c>
      <c r="N29" s="557">
        <v>27.65</v>
      </c>
      <c r="O29" s="557">
        <v>3</v>
      </c>
      <c r="P29" s="557">
        <v>18.329999999999998</v>
      </c>
      <c r="Q29" s="557">
        <v>4.26</v>
      </c>
      <c r="R29" s="557">
        <v>0</v>
      </c>
      <c r="S29" s="557">
        <v>27.78</v>
      </c>
      <c r="T29" s="557">
        <v>0.5</v>
      </c>
      <c r="U29" s="557">
        <v>1.8900000000000001</v>
      </c>
      <c r="V29" s="557">
        <v>1.66</v>
      </c>
      <c r="W29" s="557">
        <v>0</v>
      </c>
      <c r="X29" s="557">
        <v>0</v>
      </c>
      <c r="Y29" s="557">
        <v>5.84</v>
      </c>
      <c r="Z29" s="557">
        <v>2.6</v>
      </c>
      <c r="AA29" s="557">
        <v>0</v>
      </c>
      <c r="AB29" s="557">
        <v>1.6</v>
      </c>
      <c r="AC29" s="557">
        <v>0</v>
      </c>
      <c r="AD29" s="557">
        <v>0.06</v>
      </c>
      <c r="AE29" s="557">
        <v>0</v>
      </c>
      <c r="AF29" s="557">
        <v>41.16</v>
      </c>
      <c r="AG29" s="557">
        <v>0</v>
      </c>
      <c r="AH29" s="557">
        <v>0</v>
      </c>
      <c r="AI29" s="557">
        <v>2.79</v>
      </c>
      <c r="AJ29" s="118">
        <v>0</v>
      </c>
    </row>
    <row r="30" spans="1:36" s="1" customFormat="1" ht="15.75" customHeight="1">
      <c r="A30" s="546" t="s">
        <v>28</v>
      </c>
      <c r="B30" s="549" t="s">
        <v>90</v>
      </c>
      <c r="C30" s="546" t="s">
        <v>48</v>
      </c>
      <c r="D30" s="557">
        <v>457.84000000000003</v>
      </c>
      <c r="E30" s="561">
        <v>0</v>
      </c>
      <c r="F30" s="561">
        <v>0</v>
      </c>
      <c r="G30" s="561">
        <v>0</v>
      </c>
      <c r="H30" s="561">
        <v>13.07</v>
      </c>
      <c r="I30" s="561">
        <v>0</v>
      </c>
      <c r="J30" s="561">
        <v>0</v>
      </c>
      <c r="K30" s="561">
        <v>0</v>
      </c>
      <c r="L30" s="561">
        <v>1.86</v>
      </c>
      <c r="M30" s="561">
        <v>187.69</v>
      </c>
      <c r="N30" s="561">
        <v>202.23</v>
      </c>
      <c r="O30" s="561">
        <v>2.21</v>
      </c>
      <c r="P30" s="561">
        <v>0</v>
      </c>
      <c r="Q30" s="561">
        <v>6.17</v>
      </c>
      <c r="R30" s="561">
        <v>44.61</v>
      </c>
      <c r="S30" s="561">
        <v>0</v>
      </c>
      <c r="T30" s="561">
        <v>0</v>
      </c>
      <c r="U30" s="561">
        <v>0</v>
      </c>
      <c r="V30" s="561">
        <v>0</v>
      </c>
      <c r="W30" s="561">
        <v>0</v>
      </c>
      <c r="X30" s="561">
        <v>0</v>
      </c>
      <c r="Y30" s="561">
        <v>0</v>
      </c>
      <c r="Z30" s="561">
        <v>0</v>
      </c>
      <c r="AA30" s="561">
        <v>0</v>
      </c>
      <c r="AB30" s="561">
        <v>0</v>
      </c>
      <c r="AC30" s="561">
        <v>0</v>
      </c>
      <c r="AD30" s="561">
        <v>0</v>
      </c>
      <c r="AE30" s="561">
        <v>0</v>
      </c>
      <c r="AF30" s="561">
        <v>0</v>
      </c>
      <c r="AG30" s="561">
        <v>0</v>
      </c>
      <c r="AH30" s="561">
        <v>0</v>
      </c>
      <c r="AI30" s="561">
        <v>0</v>
      </c>
      <c r="AJ30" s="121">
        <v>0</v>
      </c>
    </row>
    <row r="31" spans="1:36" s="1" customFormat="1" ht="18.75">
      <c r="A31" s="546" t="s">
        <v>49</v>
      </c>
      <c r="B31" s="549" t="s">
        <v>135</v>
      </c>
      <c r="C31" s="546" t="s">
        <v>36</v>
      </c>
      <c r="D31" s="557">
        <v>4250.46</v>
      </c>
      <c r="E31" s="561">
        <v>154.61000000000001</v>
      </c>
      <c r="F31" s="561">
        <v>268.15999999999997</v>
      </c>
      <c r="G31" s="561">
        <v>164.15</v>
      </c>
      <c r="H31" s="561">
        <v>124.16000000000001</v>
      </c>
      <c r="I31" s="561">
        <v>114.58000000000003</v>
      </c>
      <c r="J31" s="561">
        <v>79.169999999999987</v>
      </c>
      <c r="K31" s="561">
        <v>198.08</v>
      </c>
      <c r="L31" s="561">
        <v>165.01999999999998</v>
      </c>
      <c r="M31" s="561">
        <v>76.62</v>
      </c>
      <c r="N31" s="561">
        <v>59.000000000000007</v>
      </c>
      <c r="O31" s="561">
        <v>178.82999999999996</v>
      </c>
      <c r="P31" s="561">
        <v>102.40999999999998</v>
      </c>
      <c r="Q31" s="561">
        <v>128.43</v>
      </c>
      <c r="R31" s="561">
        <v>127.49000000000001</v>
      </c>
      <c r="S31" s="561">
        <v>123.45000000000002</v>
      </c>
      <c r="T31" s="561">
        <v>83.65</v>
      </c>
      <c r="U31" s="561">
        <v>111.77</v>
      </c>
      <c r="V31" s="561">
        <v>81.62</v>
      </c>
      <c r="W31" s="561">
        <v>72.66</v>
      </c>
      <c r="X31" s="561">
        <v>191.95</v>
      </c>
      <c r="Y31" s="561">
        <v>113.61</v>
      </c>
      <c r="Z31" s="561">
        <v>153.38999999999999</v>
      </c>
      <c r="AA31" s="561">
        <v>130.9</v>
      </c>
      <c r="AB31" s="561">
        <v>115.76</v>
      </c>
      <c r="AC31" s="561">
        <v>114.97999999999998</v>
      </c>
      <c r="AD31" s="561">
        <v>131.79999999999998</v>
      </c>
      <c r="AE31" s="561">
        <v>119.4</v>
      </c>
      <c r="AF31" s="561">
        <v>157.34</v>
      </c>
      <c r="AG31" s="561">
        <v>384.22999999999996</v>
      </c>
      <c r="AH31" s="561">
        <v>126.26</v>
      </c>
      <c r="AI31" s="561">
        <v>96.97999999999999</v>
      </c>
      <c r="AJ31" s="121">
        <v>0</v>
      </c>
    </row>
    <row r="32" spans="1:36" s="4" customFormat="1" ht="15.75" customHeight="1">
      <c r="A32" s="546" t="s">
        <v>134</v>
      </c>
      <c r="B32" s="549" t="s">
        <v>108</v>
      </c>
      <c r="C32" s="546" t="s">
        <v>157</v>
      </c>
      <c r="D32" s="557">
        <v>16.29</v>
      </c>
      <c r="E32" s="562">
        <v>0</v>
      </c>
      <c r="F32" s="562">
        <v>0</v>
      </c>
      <c r="G32" s="562">
        <v>0</v>
      </c>
      <c r="H32" s="562">
        <v>0</v>
      </c>
      <c r="I32" s="562">
        <v>0.25</v>
      </c>
      <c r="J32" s="562">
        <v>2.25</v>
      </c>
      <c r="K32" s="562">
        <v>0</v>
      </c>
      <c r="L32" s="562">
        <v>0</v>
      </c>
      <c r="M32" s="562">
        <v>1.53</v>
      </c>
      <c r="N32" s="562">
        <v>0.96</v>
      </c>
      <c r="O32" s="562">
        <v>0</v>
      </c>
      <c r="P32" s="562">
        <v>0</v>
      </c>
      <c r="Q32" s="562">
        <v>0</v>
      </c>
      <c r="R32" s="562">
        <v>0.65</v>
      </c>
      <c r="S32" s="562">
        <v>0</v>
      </c>
      <c r="T32" s="562">
        <v>2.0299999999999998</v>
      </c>
      <c r="U32" s="562">
        <v>0.14000000000000001</v>
      </c>
      <c r="V32" s="562">
        <v>0.54</v>
      </c>
      <c r="W32" s="562">
        <v>0</v>
      </c>
      <c r="X32" s="562">
        <v>0</v>
      </c>
      <c r="Y32" s="562">
        <v>0</v>
      </c>
      <c r="Z32" s="562">
        <v>0.91</v>
      </c>
      <c r="AA32" s="562">
        <v>0</v>
      </c>
      <c r="AB32" s="562">
        <v>0</v>
      </c>
      <c r="AC32" s="562">
        <v>0.92</v>
      </c>
      <c r="AD32" s="562">
        <v>2.0499999999999998</v>
      </c>
      <c r="AE32" s="562">
        <v>0</v>
      </c>
      <c r="AF32" s="562">
        <v>0</v>
      </c>
      <c r="AG32" s="562">
        <v>0</v>
      </c>
      <c r="AH32" s="562">
        <v>0</v>
      </c>
      <c r="AI32" s="562">
        <v>4.0599999999999996</v>
      </c>
      <c r="AJ32" s="122">
        <v>0</v>
      </c>
    </row>
    <row r="33" spans="1:36" s="4" customFormat="1" ht="15.75" customHeight="1">
      <c r="A33" s="546" t="s">
        <v>185</v>
      </c>
      <c r="B33" s="549" t="s">
        <v>123</v>
      </c>
      <c r="C33" s="546" t="s">
        <v>128</v>
      </c>
      <c r="D33" s="557">
        <v>0</v>
      </c>
      <c r="E33" s="562">
        <v>0</v>
      </c>
      <c r="F33" s="562">
        <v>0</v>
      </c>
      <c r="G33" s="562">
        <v>0</v>
      </c>
      <c r="H33" s="562">
        <v>0</v>
      </c>
      <c r="I33" s="562">
        <v>0</v>
      </c>
      <c r="J33" s="562">
        <v>0</v>
      </c>
      <c r="K33" s="562">
        <v>0</v>
      </c>
      <c r="L33" s="562">
        <v>0</v>
      </c>
      <c r="M33" s="562">
        <v>0</v>
      </c>
      <c r="N33" s="562">
        <v>0</v>
      </c>
      <c r="O33" s="562">
        <v>0</v>
      </c>
      <c r="P33" s="562">
        <v>0</v>
      </c>
      <c r="Q33" s="562">
        <v>0</v>
      </c>
      <c r="R33" s="562">
        <v>0</v>
      </c>
      <c r="S33" s="562">
        <v>0</v>
      </c>
      <c r="T33" s="562">
        <v>0</v>
      </c>
      <c r="U33" s="562">
        <v>0</v>
      </c>
      <c r="V33" s="562">
        <v>0</v>
      </c>
      <c r="W33" s="562">
        <v>0</v>
      </c>
      <c r="X33" s="562">
        <v>0</v>
      </c>
      <c r="Y33" s="562">
        <v>0</v>
      </c>
      <c r="Z33" s="562">
        <v>0</v>
      </c>
      <c r="AA33" s="562">
        <v>0</v>
      </c>
      <c r="AB33" s="562">
        <v>0</v>
      </c>
      <c r="AC33" s="562">
        <v>0</v>
      </c>
      <c r="AD33" s="562">
        <v>0</v>
      </c>
      <c r="AE33" s="562">
        <v>0</v>
      </c>
      <c r="AF33" s="562">
        <v>0</v>
      </c>
      <c r="AG33" s="562">
        <v>0</v>
      </c>
      <c r="AH33" s="562">
        <v>0</v>
      </c>
      <c r="AI33" s="562">
        <v>0</v>
      </c>
      <c r="AJ33" s="122">
        <v>0</v>
      </c>
    </row>
    <row r="34" spans="1:36" s="1" customFormat="1" ht="15.75" customHeight="1">
      <c r="A34" s="546" t="s">
        <v>186</v>
      </c>
      <c r="B34" s="549" t="s">
        <v>84</v>
      </c>
      <c r="C34" s="546" t="s">
        <v>73</v>
      </c>
      <c r="D34" s="557">
        <v>9.1999999999999993</v>
      </c>
      <c r="E34" s="557">
        <v>2.56</v>
      </c>
      <c r="F34" s="557">
        <v>0</v>
      </c>
      <c r="G34" s="557">
        <v>0</v>
      </c>
      <c r="H34" s="557">
        <v>0</v>
      </c>
      <c r="I34" s="557">
        <v>1.74</v>
      </c>
      <c r="J34" s="557">
        <v>0</v>
      </c>
      <c r="K34" s="557">
        <v>1.5</v>
      </c>
      <c r="L34" s="557">
        <v>0.1</v>
      </c>
      <c r="M34" s="557">
        <v>0</v>
      </c>
      <c r="N34" s="557">
        <v>0.38</v>
      </c>
      <c r="O34" s="557">
        <v>0</v>
      </c>
      <c r="P34" s="557">
        <v>0.05</v>
      </c>
      <c r="Q34" s="557">
        <v>0</v>
      </c>
      <c r="R34" s="557">
        <v>0</v>
      </c>
      <c r="S34" s="557">
        <v>0</v>
      </c>
      <c r="T34" s="557">
        <v>0</v>
      </c>
      <c r="U34" s="557">
        <v>0</v>
      </c>
      <c r="V34" s="557">
        <v>0.02</v>
      </c>
      <c r="W34" s="557">
        <v>0</v>
      </c>
      <c r="X34" s="557">
        <v>0.2</v>
      </c>
      <c r="Y34" s="557">
        <v>0</v>
      </c>
      <c r="Z34" s="557">
        <v>0.1</v>
      </c>
      <c r="AA34" s="557">
        <v>0</v>
      </c>
      <c r="AB34" s="557">
        <v>0.05</v>
      </c>
      <c r="AC34" s="557">
        <v>0</v>
      </c>
      <c r="AD34" s="557">
        <v>2.5</v>
      </c>
      <c r="AE34" s="557">
        <v>0</v>
      </c>
      <c r="AF34" s="557">
        <v>0</v>
      </c>
      <c r="AG34" s="557">
        <v>0</v>
      </c>
      <c r="AH34" s="557">
        <v>0</v>
      </c>
      <c r="AI34" s="557">
        <v>0</v>
      </c>
      <c r="AJ34" s="118">
        <v>0</v>
      </c>
    </row>
    <row r="35" spans="1:36" s="1" customFormat="1" ht="15.75" customHeight="1">
      <c r="A35" s="546" t="s">
        <v>187</v>
      </c>
      <c r="B35" s="549" t="s">
        <v>91</v>
      </c>
      <c r="C35" s="546" t="s">
        <v>96</v>
      </c>
      <c r="D35" s="557">
        <v>1714.3800000000003</v>
      </c>
      <c r="E35" s="557">
        <v>0</v>
      </c>
      <c r="F35" s="557">
        <v>56.42</v>
      </c>
      <c r="G35" s="557">
        <v>66.800000000000011</v>
      </c>
      <c r="H35" s="557">
        <v>70.11</v>
      </c>
      <c r="I35" s="557">
        <v>40.239999999999995</v>
      </c>
      <c r="J35" s="557">
        <v>59.6</v>
      </c>
      <c r="K35" s="557">
        <v>91.210000000000008</v>
      </c>
      <c r="L35" s="557">
        <v>45.390000000000008</v>
      </c>
      <c r="M35" s="557">
        <v>95.089999999999989</v>
      </c>
      <c r="N35" s="557">
        <v>61.48</v>
      </c>
      <c r="O35" s="557">
        <v>41.980000000000004</v>
      </c>
      <c r="P35" s="557">
        <v>49.63</v>
      </c>
      <c r="Q35" s="557">
        <v>46.27</v>
      </c>
      <c r="R35" s="557">
        <v>113.27</v>
      </c>
      <c r="S35" s="557">
        <v>104.09</v>
      </c>
      <c r="T35" s="557">
        <v>34.099999999999994</v>
      </c>
      <c r="U35" s="557">
        <v>36.49</v>
      </c>
      <c r="V35" s="557">
        <v>47.73</v>
      </c>
      <c r="W35" s="557">
        <v>37.730000000000004</v>
      </c>
      <c r="X35" s="557">
        <v>40.85</v>
      </c>
      <c r="Y35" s="557">
        <v>36.64</v>
      </c>
      <c r="Z35" s="557">
        <v>153.89999999999998</v>
      </c>
      <c r="AA35" s="557">
        <v>38.14</v>
      </c>
      <c r="AB35" s="557">
        <v>38.870000000000005</v>
      </c>
      <c r="AC35" s="557">
        <v>19.510000000000002</v>
      </c>
      <c r="AD35" s="557">
        <v>37.96</v>
      </c>
      <c r="AE35" s="557">
        <v>37.21</v>
      </c>
      <c r="AF35" s="557">
        <v>56.22</v>
      </c>
      <c r="AG35" s="557">
        <v>98.039999999999992</v>
      </c>
      <c r="AH35" s="557">
        <v>36.880000000000003</v>
      </c>
      <c r="AI35" s="557">
        <v>22.53</v>
      </c>
      <c r="AJ35" s="118">
        <v>0</v>
      </c>
    </row>
    <row r="36" spans="1:36" ht="15.75" customHeight="1">
      <c r="A36" s="546" t="s">
        <v>188</v>
      </c>
      <c r="B36" s="549" t="s">
        <v>92</v>
      </c>
      <c r="C36" s="546" t="s">
        <v>97</v>
      </c>
      <c r="D36" s="557">
        <v>75.81</v>
      </c>
      <c r="E36" s="557">
        <v>74.14</v>
      </c>
      <c r="F36" s="557">
        <v>0</v>
      </c>
      <c r="G36" s="557">
        <v>0</v>
      </c>
      <c r="H36" s="557">
        <v>0</v>
      </c>
      <c r="I36" s="557">
        <v>0</v>
      </c>
      <c r="J36" s="557">
        <v>0</v>
      </c>
      <c r="K36" s="557">
        <v>0</v>
      </c>
      <c r="L36" s="557">
        <v>1.67</v>
      </c>
      <c r="M36" s="557">
        <v>0</v>
      </c>
      <c r="N36" s="557">
        <v>0</v>
      </c>
      <c r="O36" s="557">
        <v>0</v>
      </c>
      <c r="P36" s="557">
        <v>0</v>
      </c>
      <c r="Q36" s="557">
        <v>0</v>
      </c>
      <c r="R36" s="557">
        <v>0</v>
      </c>
      <c r="S36" s="557">
        <v>0</v>
      </c>
      <c r="T36" s="557">
        <v>0</v>
      </c>
      <c r="U36" s="557">
        <v>0</v>
      </c>
      <c r="V36" s="557">
        <v>0</v>
      </c>
      <c r="W36" s="557">
        <v>0</v>
      </c>
      <c r="X36" s="557">
        <v>0</v>
      </c>
      <c r="Y36" s="557">
        <v>0</v>
      </c>
      <c r="Z36" s="557">
        <v>0</v>
      </c>
      <c r="AA36" s="557">
        <v>0</v>
      </c>
      <c r="AB36" s="557">
        <v>0</v>
      </c>
      <c r="AC36" s="557">
        <v>0</v>
      </c>
      <c r="AD36" s="557">
        <v>0</v>
      </c>
      <c r="AE36" s="557">
        <v>0</v>
      </c>
      <c r="AF36" s="557">
        <v>0</v>
      </c>
      <c r="AG36" s="557">
        <v>0</v>
      </c>
      <c r="AH36" s="557">
        <v>0</v>
      </c>
      <c r="AI36" s="557">
        <v>0</v>
      </c>
      <c r="AJ36" s="118">
        <v>0</v>
      </c>
    </row>
    <row r="37" spans="1:36" s="1" customFormat="1" ht="15.75" customHeight="1">
      <c r="A37" s="546" t="s">
        <v>189</v>
      </c>
      <c r="B37" s="549" t="s">
        <v>93</v>
      </c>
      <c r="C37" s="546" t="s">
        <v>101</v>
      </c>
      <c r="D37" s="557">
        <v>29.249999999999996</v>
      </c>
      <c r="E37" s="557">
        <v>4.2299999999999995</v>
      </c>
      <c r="F37" s="557">
        <v>0.39</v>
      </c>
      <c r="G37" s="557">
        <v>0.86</v>
      </c>
      <c r="H37" s="557">
        <v>4.57</v>
      </c>
      <c r="I37" s="557">
        <v>1.08</v>
      </c>
      <c r="J37" s="557">
        <v>0.52</v>
      </c>
      <c r="K37" s="557">
        <v>1.26</v>
      </c>
      <c r="L37" s="557">
        <v>0.74</v>
      </c>
      <c r="M37" s="557">
        <v>8.0000000000000016E-2</v>
      </c>
      <c r="N37" s="557">
        <v>0.4</v>
      </c>
      <c r="O37" s="557">
        <v>0.55000000000000004</v>
      </c>
      <c r="P37" s="557">
        <v>0.81</v>
      </c>
      <c r="Q37" s="557">
        <v>0.34</v>
      </c>
      <c r="R37" s="557">
        <v>0.72</v>
      </c>
      <c r="S37" s="557">
        <v>0.64</v>
      </c>
      <c r="T37" s="557">
        <v>0.44</v>
      </c>
      <c r="U37" s="557">
        <v>0.65</v>
      </c>
      <c r="V37" s="557">
        <v>0.46</v>
      </c>
      <c r="W37" s="557">
        <v>0.57999999999999996</v>
      </c>
      <c r="X37" s="557">
        <v>1.52</v>
      </c>
      <c r="Y37" s="557">
        <v>1.59</v>
      </c>
      <c r="Z37" s="557">
        <v>1.41</v>
      </c>
      <c r="AA37" s="557">
        <v>0.52</v>
      </c>
      <c r="AB37" s="557">
        <v>0.61</v>
      </c>
      <c r="AC37" s="557">
        <v>0.5</v>
      </c>
      <c r="AD37" s="557">
        <v>0.36</v>
      </c>
      <c r="AE37" s="557">
        <v>0.74</v>
      </c>
      <c r="AF37" s="557">
        <v>0.67</v>
      </c>
      <c r="AG37" s="557">
        <v>0.74</v>
      </c>
      <c r="AH37" s="557">
        <v>0.56000000000000005</v>
      </c>
      <c r="AI37" s="557">
        <v>0.71</v>
      </c>
      <c r="AJ37" s="118">
        <v>0</v>
      </c>
    </row>
    <row r="38" spans="1:36" s="1" customFormat="1" ht="18" customHeight="1">
      <c r="A38" s="546" t="s">
        <v>190</v>
      </c>
      <c r="B38" s="549" t="s">
        <v>120</v>
      </c>
      <c r="C38" s="546" t="s">
        <v>98</v>
      </c>
      <c r="D38" s="557">
        <v>3.05</v>
      </c>
      <c r="E38" s="561">
        <v>0.4</v>
      </c>
      <c r="F38" s="561">
        <v>0.08</v>
      </c>
      <c r="G38" s="561">
        <v>0</v>
      </c>
      <c r="H38" s="561">
        <v>0</v>
      </c>
      <c r="I38" s="561">
        <v>0</v>
      </c>
      <c r="J38" s="561">
        <v>0</v>
      </c>
      <c r="K38" s="561">
        <v>2.4</v>
      </c>
      <c r="L38" s="561">
        <v>0</v>
      </c>
      <c r="M38" s="561">
        <v>0</v>
      </c>
      <c r="N38" s="561">
        <v>0.17</v>
      </c>
      <c r="O38" s="561">
        <v>0</v>
      </c>
      <c r="P38" s="561">
        <v>0</v>
      </c>
      <c r="Q38" s="561">
        <v>0</v>
      </c>
      <c r="R38" s="561">
        <v>0</v>
      </c>
      <c r="S38" s="561">
        <v>0</v>
      </c>
      <c r="T38" s="561">
        <v>0</v>
      </c>
      <c r="U38" s="561">
        <v>0</v>
      </c>
      <c r="V38" s="561">
        <v>0</v>
      </c>
      <c r="W38" s="561">
        <v>0</v>
      </c>
      <c r="X38" s="561">
        <v>0</v>
      </c>
      <c r="Y38" s="561">
        <v>0</v>
      </c>
      <c r="Z38" s="561">
        <v>0</v>
      </c>
      <c r="AA38" s="561">
        <v>0</v>
      </c>
      <c r="AB38" s="561">
        <v>0</v>
      </c>
      <c r="AC38" s="561">
        <v>0</v>
      </c>
      <c r="AD38" s="561">
        <v>0</v>
      </c>
      <c r="AE38" s="561">
        <v>0</v>
      </c>
      <c r="AF38" s="561">
        <v>0</v>
      </c>
      <c r="AG38" s="561">
        <v>0</v>
      </c>
      <c r="AH38" s="561">
        <v>0</v>
      </c>
      <c r="AI38" s="561">
        <v>0</v>
      </c>
      <c r="AJ38" s="121">
        <v>0</v>
      </c>
    </row>
    <row r="39" spans="1:36" s="1" customFormat="1" ht="15.75" customHeight="1">
      <c r="A39" s="546" t="s">
        <v>191</v>
      </c>
      <c r="B39" s="549" t="s">
        <v>124</v>
      </c>
      <c r="C39" s="546" t="s">
        <v>121</v>
      </c>
      <c r="D39" s="557">
        <v>0</v>
      </c>
      <c r="E39" s="561">
        <v>0</v>
      </c>
      <c r="F39" s="561">
        <v>0</v>
      </c>
      <c r="G39" s="561">
        <v>0</v>
      </c>
      <c r="H39" s="561">
        <v>0</v>
      </c>
      <c r="I39" s="561">
        <v>0</v>
      </c>
      <c r="J39" s="561">
        <v>0</v>
      </c>
      <c r="K39" s="561">
        <v>0</v>
      </c>
      <c r="L39" s="561">
        <v>0</v>
      </c>
      <c r="M39" s="561">
        <v>0</v>
      </c>
      <c r="N39" s="561">
        <v>0</v>
      </c>
      <c r="O39" s="561">
        <v>0</v>
      </c>
      <c r="P39" s="561">
        <v>0</v>
      </c>
      <c r="Q39" s="561">
        <v>0</v>
      </c>
      <c r="R39" s="561">
        <v>0</v>
      </c>
      <c r="S39" s="561">
        <v>0</v>
      </c>
      <c r="T39" s="561">
        <v>0</v>
      </c>
      <c r="U39" s="561">
        <v>0</v>
      </c>
      <c r="V39" s="561">
        <v>0</v>
      </c>
      <c r="W39" s="561">
        <v>0</v>
      </c>
      <c r="X39" s="561">
        <v>0</v>
      </c>
      <c r="Y39" s="561">
        <v>0</v>
      </c>
      <c r="Z39" s="561">
        <v>0</v>
      </c>
      <c r="AA39" s="561">
        <v>0</v>
      </c>
      <c r="AB39" s="561">
        <v>0</v>
      </c>
      <c r="AC39" s="561">
        <v>0</v>
      </c>
      <c r="AD39" s="561">
        <v>0</v>
      </c>
      <c r="AE39" s="561">
        <v>0</v>
      </c>
      <c r="AF39" s="561">
        <v>0</v>
      </c>
      <c r="AG39" s="561">
        <v>0</v>
      </c>
      <c r="AH39" s="561">
        <v>0</v>
      </c>
      <c r="AI39" s="561">
        <v>0</v>
      </c>
      <c r="AJ39" s="121">
        <v>0</v>
      </c>
    </row>
    <row r="40" spans="1:36" s="1" customFormat="1" ht="15.75" customHeight="1">
      <c r="A40" s="546" t="s">
        <v>192</v>
      </c>
      <c r="B40" s="549" t="s">
        <v>94</v>
      </c>
      <c r="C40" s="546" t="s">
        <v>99</v>
      </c>
      <c r="D40" s="557">
        <v>17.989999999999998</v>
      </c>
      <c r="E40" s="561">
        <v>0.28000000000000003</v>
      </c>
      <c r="F40" s="561">
        <v>0</v>
      </c>
      <c r="G40" s="561">
        <v>0</v>
      </c>
      <c r="H40" s="561">
        <v>0</v>
      </c>
      <c r="I40" s="561">
        <v>0</v>
      </c>
      <c r="J40" s="561">
        <v>0.9</v>
      </c>
      <c r="K40" s="561">
        <v>0.91999999999999993</v>
      </c>
      <c r="L40" s="561">
        <v>1</v>
      </c>
      <c r="M40" s="561">
        <v>0</v>
      </c>
      <c r="N40" s="561">
        <v>0</v>
      </c>
      <c r="O40" s="561">
        <v>0</v>
      </c>
      <c r="P40" s="561">
        <v>0.46</v>
      </c>
      <c r="Q40" s="561">
        <v>0.77</v>
      </c>
      <c r="R40" s="561">
        <v>1.4</v>
      </c>
      <c r="S40" s="561">
        <v>2.15</v>
      </c>
      <c r="T40" s="561">
        <v>0</v>
      </c>
      <c r="U40" s="561">
        <v>0.91</v>
      </c>
      <c r="V40" s="561">
        <v>0.81</v>
      </c>
      <c r="W40" s="561">
        <v>0.26</v>
      </c>
      <c r="X40" s="561">
        <v>0</v>
      </c>
      <c r="Y40" s="561">
        <v>0.81</v>
      </c>
      <c r="Z40" s="561">
        <v>3.66</v>
      </c>
      <c r="AA40" s="561">
        <v>0.83</v>
      </c>
      <c r="AB40" s="561">
        <v>0</v>
      </c>
      <c r="AC40" s="561">
        <v>0</v>
      </c>
      <c r="AD40" s="561">
        <v>1.07</v>
      </c>
      <c r="AE40" s="561">
        <v>0</v>
      </c>
      <c r="AF40" s="561">
        <v>0</v>
      </c>
      <c r="AG40" s="561">
        <v>0.37</v>
      </c>
      <c r="AH40" s="561">
        <v>1.08</v>
      </c>
      <c r="AI40" s="561">
        <v>0.31</v>
      </c>
      <c r="AJ40" s="121">
        <v>0</v>
      </c>
    </row>
    <row r="41" spans="1:36" s="1" customFormat="1" ht="18.75">
      <c r="A41" s="546" t="s">
        <v>193</v>
      </c>
      <c r="B41" s="549" t="s">
        <v>95</v>
      </c>
      <c r="C41" s="546" t="s">
        <v>50</v>
      </c>
      <c r="D41" s="557">
        <v>547.20000000000005</v>
      </c>
      <c r="E41" s="561">
        <v>19.62</v>
      </c>
      <c r="F41" s="561">
        <v>31.93</v>
      </c>
      <c r="G41" s="561">
        <v>10.119999999999999</v>
      </c>
      <c r="H41" s="561">
        <v>8.9</v>
      </c>
      <c r="I41" s="561">
        <v>8.5</v>
      </c>
      <c r="J41" s="561">
        <v>13.76</v>
      </c>
      <c r="K41" s="561">
        <v>10.06</v>
      </c>
      <c r="L41" s="561">
        <v>15.95</v>
      </c>
      <c r="M41" s="561">
        <v>15.29</v>
      </c>
      <c r="N41" s="561">
        <v>31.75</v>
      </c>
      <c r="O41" s="561">
        <v>14.68</v>
      </c>
      <c r="P41" s="561">
        <v>6.07</v>
      </c>
      <c r="Q41" s="561">
        <v>12.3</v>
      </c>
      <c r="R41" s="561">
        <v>4.74</v>
      </c>
      <c r="S41" s="561">
        <v>20.7</v>
      </c>
      <c r="T41" s="561">
        <v>7.85</v>
      </c>
      <c r="U41" s="561">
        <v>10.050000000000001</v>
      </c>
      <c r="V41" s="561">
        <v>15.39</v>
      </c>
      <c r="W41" s="561">
        <v>38.44</v>
      </c>
      <c r="X41" s="561">
        <v>19.32</v>
      </c>
      <c r="Y41" s="561">
        <v>18.61</v>
      </c>
      <c r="Z41" s="561">
        <v>15.8</v>
      </c>
      <c r="AA41" s="561">
        <v>6.8500000000000005</v>
      </c>
      <c r="AB41" s="561">
        <v>9.41</v>
      </c>
      <c r="AC41" s="561">
        <v>25.01</v>
      </c>
      <c r="AD41" s="561">
        <v>35.06</v>
      </c>
      <c r="AE41" s="561">
        <v>48.06</v>
      </c>
      <c r="AF41" s="561">
        <v>26.45</v>
      </c>
      <c r="AG41" s="561">
        <v>13.14</v>
      </c>
      <c r="AH41" s="561">
        <v>5.83</v>
      </c>
      <c r="AI41" s="561">
        <v>27.56</v>
      </c>
      <c r="AJ41" s="121">
        <v>0</v>
      </c>
    </row>
    <row r="42" spans="1:36" ht="15.75" customHeight="1">
      <c r="A42" s="546" t="s">
        <v>195</v>
      </c>
      <c r="B42" s="549" t="s">
        <v>102</v>
      </c>
      <c r="C42" s="546" t="s">
        <v>55</v>
      </c>
      <c r="D42" s="557">
        <v>86.21</v>
      </c>
      <c r="E42" s="557">
        <v>1.55</v>
      </c>
      <c r="F42" s="557">
        <v>2.15</v>
      </c>
      <c r="G42" s="557">
        <v>16.02</v>
      </c>
      <c r="H42" s="557">
        <v>7</v>
      </c>
      <c r="I42" s="557">
        <v>11.79</v>
      </c>
      <c r="J42" s="557">
        <v>17.37</v>
      </c>
      <c r="K42" s="557">
        <v>0</v>
      </c>
      <c r="L42" s="557">
        <v>15.05</v>
      </c>
      <c r="M42" s="557">
        <v>0</v>
      </c>
      <c r="N42" s="557">
        <v>7.64</v>
      </c>
      <c r="O42" s="557">
        <v>0</v>
      </c>
      <c r="P42" s="557">
        <v>0</v>
      </c>
      <c r="Q42" s="557">
        <v>0</v>
      </c>
      <c r="R42" s="557">
        <v>0</v>
      </c>
      <c r="S42" s="557">
        <v>0</v>
      </c>
      <c r="T42" s="557">
        <v>0</v>
      </c>
      <c r="U42" s="557">
        <v>0</v>
      </c>
      <c r="V42" s="557">
        <v>0</v>
      </c>
      <c r="W42" s="557">
        <v>0</v>
      </c>
      <c r="X42" s="557">
        <v>0</v>
      </c>
      <c r="Y42" s="557">
        <v>0</v>
      </c>
      <c r="Z42" s="557">
        <v>1.1000000000000001</v>
      </c>
      <c r="AA42" s="557">
        <v>1.34</v>
      </c>
      <c r="AB42" s="557">
        <v>0</v>
      </c>
      <c r="AC42" s="557">
        <v>5</v>
      </c>
      <c r="AD42" s="557">
        <v>0</v>
      </c>
      <c r="AE42" s="557">
        <v>0</v>
      </c>
      <c r="AF42" s="557">
        <v>0</v>
      </c>
      <c r="AG42" s="557">
        <v>0</v>
      </c>
      <c r="AH42" s="557">
        <v>0.2</v>
      </c>
      <c r="AI42" s="557">
        <v>0</v>
      </c>
      <c r="AJ42" s="118">
        <v>0</v>
      </c>
    </row>
    <row r="43" spans="1:36" ht="17.25" customHeight="1">
      <c r="A43" s="546" t="s">
        <v>196</v>
      </c>
      <c r="B43" s="549" t="s">
        <v>162</v>
      </c>
      <c r="C43" s="546" t="s">
        <v>160</v>
      </c>
      <c r="D43" s="557">
        <v>39.590000000000011</v>
      </c>
      <c r="E43" s="557">
        <v>1.6</v>
      </c>
      <c r="F43" s="557">
        <v>0.53</v>
      </c>
      <c r="G43" s="557">
        <v>1.48</v>
      </c>
      <c r="H43" s="557">
        <v>1.04</v>
      </c>
      <c r="I43" s="557">
        <v>0.65</v>
      </c>
      <c r="J43" s="557">
        <v>1.21</v>
      </c>
      <c r="K43" s="557">
        <v>1.0299999999999998</v>
      </c>
      <c r="L43" s="557">
        <v>1.8699999999999999</v>
      </c>
      <c r="M43" s="557">
        <v>0.84000000000000008</v>
      </c>
      <c r="N43" s="557">
        <v>0.59</v>
      </c>
      <c r="O43" s="557">
        <v>1.46</v>
      </c>
      <c r="P43" s="557">
        <v>1.83</v>
      </c>
      <c r="Q43" s="557">
        <v>1.08</v>
      </c>
      <c r="R43" s="557">
        <v>1.17</v>
      </c>
      <c r="S43" s="557">
        <v>1.34</v>
      </c>
      <c r="T43" s="557">
        <v>1.22</v>
      </c>
      <c r="U43" s="557">
        <v>0.96</v>
      </c>
      <c r="V43" s="557">
        <v>1.31</v>
      </c>
      <c r="W43" s="557">
        <v>0.32</v>
      </c>
      <c r="X43" s="557">
        <v>1.17</v>
      </c>
      <c r="Y43" s="557">
        <v>1.3</v>
      </c>
      <c r="Z43" s="557">
        <v>2.39</v>
      </c>
      <c r="AA43" s="557">
        <v>1.85</v>
      </c>
      <c r="AB43" s="557">
        <v>1.66</v>
      </c>
      <c r="AC43" s="557">
        <v>1.31</v>
      </c>
      <c r="AD43" s="557">
        <v>1.02</v>
      </c>
      <c r="AE43" s="557">
        <v>1.68</v>
      </c>
      <c r="AF43" s="557">
        <v>1.92</v>
      </c>
      <c r="AG43" s="557">
        <v>2.1300000000000003</v>
      </c>
      <c r="AH43" s="557">
        <v>1.36</v>
      </c>
      <c r="AI43" s="557">
        <v>0.27</v>
      </c>
      <c r="AJ43" s="118">
        <v>0</v>
      </c>
    </row>
    <row r="44" spans="1:36" ht="15.75" customHeight="1">
      <c r="A44" s="546" t="s">
        <v>197</v>
      </c>
      <c r="B44" s="549" t="s">
        <v>163</v>
      </c>
      <c r="C44" s="546" t="s">
        <v>161</v>
      </c>
      <c r="D44" s="557">
        <v>5.85</v>
      </c>
      <c r="E44" s="557">
        <v>5.85</v>
      </c>
      <c r="F44" s="557">
        <v>0</v>
      </c>
      <c r="G44" s="557">
        <v>0</v>
      </c>
      <c r="H44" s="557">
        <v>0</v>
      </c>
      <c r="I44" s="557">
        <v>0</v>
      </c>
      <c r="J44" s="557">
        <v>0</v>
      </c>
      <c r="K44" s="557">
        <v>0</v>
      </c>
      <c r="L44" s="557">
        <v>0</v>
      </c>
      <c r="M44" s="557">
        <v>0</v>
      </c>
      <c r="N44" s="557">
        <v>0</v>
      </c>
      <c r="O44" s="557">
        <v>0</v>
      </c>
      <c r="P44" s="557">
        <v>0</v>
      </c>
      <c r="Q44" s="557">
        <v>0</v>
      </c>
      <c r="R44" s="557">
        <v>0</v>
      </c>
      <c r="S44" s="557">
        <v>0</v>
      </c>
      <c r="T44" s="557">
        <v>0</v>
      </c>
      <c r="U44" s="557">
        <v>0</v>
      </c>
      <c r="V44" s="557">
        <v>0</v>
      </c>
      <c r="W44" s="557">
        <v>0</v>
      </c>
      <c r="X44" s="557">
        <v>0</v>
      </c>
      <c r="Y44" s="557">
        <v>0</v>
      </c>
      <c r="Z44" s="557">
        <v>0</v>
      </c>
      <c r="AA44" s="557">
        <v>0</v>
      </c>
      <c r="AB44" s="557">
        <v>0</v>
      </c>
      <c r="AC44" s="557">
        <v>0</v>
      </c>
      <c r="AD44" s="557">
        <v>0</v>
      </c>
      <c r="AE44" s="557">
        <v>0</v>
      </c>
      <c r="AF44" s="557">
        <v>0</v>
      </c>
      <c r="AG44" s="557">
        <v>0</v>
      </c>
      <c r="AH44" s="557">
        <v>0</v>
      </c>
      <c r="AI44" s="557">
        <v>0</v>
      </c>
      <c r="AJ44" s="118">
        <v>0</v>
      </c>
    </row>
    <row r="45" spans="1:36" ht="17.25" customHeight="1">
      <c r="A45" s="546" t="s">
        <v>198</v>
      </c>
      <c r="B45" s="549" t="s">
        <v>158</v>
      </c>
      <c r="C45" s="546" t="s">
        <v>107</v>
      </c>
      <c r="D45" s="557">
        <v>70.050000000000011</v>
      </c>
      <c r="E45" s="557">
        <v>1.98</v>
      </c>
      <c r="F45" s="557">
        <v>0.03</v>
      </c>
      <c r="G45" s="557">
        <v>0.68</v>
      </c>
      <c r="H45" s="557">
        <v>2.1</v>
      </c>
      <c r="I45" s="557">
        <v>2.08</v>
      </c>
      <c r="J45" s="557">
        <v>1.1599999999999999</v>
      </c>
      <c r="K45" s="557">
        <v>1.91</v>
      </c>
      <c r="L45" s="557">
        <v>0.78</v>
      </c>
      <c r="M45" s="557">
        <v>1.43</v>
      </c>
      <c r="N45" s="557">
        <v>2.21</v>
      </c>
      <c r="O45" s="557">
        <v>1.42</v>
      </c>
      <c r="P45" s="557">
        <v>1.34</v>
      </c>
      <c r="Q45" s="557">
        <v>5</v>
      </c>
      <c r="R45" s="557">
        <v>3.91</v>
      </c>
      <c r="S45" s="557">
        <v>2.78</v>
      </c>
      <c r="T45" s="557">
        <v>1.71</v>
      </c>
      <c r="U45" s="557">
        <v>4.0599999999999996</v>
      </c>
      <c r="V45" s="557">
        <v>1</v>
      </c>
      <c r="W45" s="557">
        <v>1.05</v>
      </c>
      <c r="X45" s="557">
        <v>1.77</v>
      </c>
      <c r="Y45" s="557">
        <v>2.76</v>
      </c>
      <c r="Z45" s="557">
        <v>2.4</v>
      </c>
      <c r="AA45" s="557">
        <v>2.11</v>
      </c>
      <c r="AB45" s="557">
        <v>1.77</v>
      </c>
      <c r="AC45" s="557">
        <v>4.26</v>
      </c>
      <c r="AD45" s="557">
        <v>7.4</v>
      </c>
      <c r="AE45" s="557">
        <v>1.44</v>
      </c>
      <c r="AF45" s="557">
        <v>4.91</v>
      </c>
      <c r="AG45" s="557">
        <v>1.51</v>
      </c>
      <c r="AH45" s="557">
        <v>1.64</v>
      </c>
      <c r="AI45" s="557">
        <v>1.45</v>
      </c>
      <c r="AJ45" s="118">
        <v>0</v>
      </c>
    </row>
    <row r="46" spans="1:36" ht="17.25" customHeight="1">
      <c r="A46" s="546" t="s">
        <v>199</v>
      </c>
      <c r="B46" s="549" t="s">
        <v>165</v>
      </c>
      <c r="C46" s="546" t="s">
        <v>166</v>
      </c>
      <c r="D46" s="557">
        <v>1418.0099999999998</v>
      </c>
      <c r="E46" s="557">
        <v>64.099999999999994</v>
      </c>
      <c r="F46" s="557">
        <v>17.29</v>
      </c>
      <c r="G46" s="557">
        <v>21.68</v>
      </c>
      <c r="H46" s="557">
        <v>21.74</v>
      </c>
      <c r="I46" s="557">
        <v>31.35</v>
      </c>
      <c r="J46" s="557">
        <v>393.10999999999996</v>
      </c>
      <c r="K46" s="557">
        <v>35.57</v>
      </c>
      <c r="L46" s="557">
        <v>8.34</v>
      </c>
      <c r="M46" s="557">
        <v>45.169999999999995</v>
      </c>
      <c r="N46" s="557">
        <v>1.68</v>
      </c>
      <c r="O46" s="557">
        <v>9.81</v>
      </c>
      <c r="P46" s="557">
        <v>4.28</v>
      </c>
      <c r="Q46" s="557">
        <v>86.33</v>
      </c>
      <c r="R46" s="557">
        <v>46.58</v>
      </c>
      <c r="S46" s="557">
        <v>48.11</v>
      </c>
      <c r="T46" s="557">
        <v>14.82</v>
      </c>
      <c r="U46" s="557">
        <v>46.58</v>
      </c>
      <c r="V46" s="557">
        <v>38.840000000000003</v>
      </c>
      <c r="W46" s="557">
        <v>7.75</v>
      </c>
      <c r="X46" s="557">
        <v>43.37</v>
      </c>
      <c r="Y46" s="557">
        <v>178.93</v>
      </c>
      <c r="Z46" s="557">
        <v>14.209999999999999</v>
      </c>
      <c r="AA46" s="557">
        <v>20.84</v>
      </c>
      <c r="AB46" s="557">
        <v>28.61</v>
      </c>
      <c r="AC46" s="557">
        <v>18.7</v>
      </c>
      <c r="AD46" s="557">
        <v>0.03</v>
      </c>
      <c r="AE46" s="557">
        <v>9.31</v>
      </c>
      <c r="AF46" s="557">
        <v>24.78</v>
      </c>
      <c r="AG46" s="557">
        <v>17.54</v>
      </c>
      <c r="AH46" s="557">
        <v>77.55</v>
      </c>
      <c r="AI46" s="557">
        <v>41.01</v>
      </c>
      <c r="AJ46" s="118">
        <v>0</v>
      </c>
    </row>
    <row r="47" spans="1:36" ht="17.25" customHeight="1">
      <c r="A47" s="546" t="s">
        <v>200</v>
      </c>
      <c r="B47" s="549" t="s">
        <v>164</v>
      </c>
      <c r="C47" s="546" t="s">
        <v>167</v>
      </c>
      <c r="D47" s="557">
        <v>595.7399999999999</v>
      </c>
      <c r="E47" s="557">
        <v>0</v>
      </c>
      <c r="F47" s="557">
        <v>3.8</v>
      </c>
      <c r="G47" s="557">
        <v>0</v>
      </c>
      <c r="H47" s="557">
        <v>61.64</v>
      </c>
      <c r="I47" s="557">
        <v>9.2700000000000014</v>
      </c>
      <c r="J47" s="557">
        <v>0</v>
      </c>
      <c r="K47" s="557">
        <v>5.38</v>
      </c>
      <c r="L47" s="557">
        <v>119.55</v>
      </c>
      <c r="M47" s="557">
        <v>0.21</v>
      </c>
      <c r="N47" s="557">
        <v>2.92</v>
      </c>
      <c r="O47" s="557">
        <v>5.36</v>
      </c>
      <c r="P47" s="557">
        <v>3.92</v>
      </c>
      <c r="Q47" s="557">
        <v>35.270000000000003</v>
      </c>
      <c r="R47" s="557">
        <v>0.46</v>
      </c>
      <c r="S47" s="557">
        <v>16.329999999999998</v>
      </c>
      <c r="T47" s="557">
        <v>7.8599999999999994</v>
      </c>
      <c r="U47" s="557">
        <v>81.53</v>
      </c>
      <c r="V47" s="557">
        <v>30.019999999999996</v>
      </c>
      <c r="W47" s="557">
        <v>3.48</v>
      </c>
      <c r="X47" s="557">
        <v>29.15</v>
      </c>
      <c r="Y47" s="557">
        <v>4.5799999999999983</v>
      </c>
      <c r="Z47" s="557">
        <v>14.149999999999999</v>
      </c>
      <c r="AA47" s="557">
        <v>14.000000000000002</v>
      </c>
      <c r="AB47" s="557">
        <v>15.41</v>
      </c>
      <c r="AC47" s="557">
        <v>13.809999999999999</v>
      </c>
      <c r="AD47" s="557">
        <v>2.08</v>
      </c>
      <c r="AE47" s="557">
        <v>17.55</v>
      </c>
      <c r="AF47" s="557">
        <v>38.069999999999993</v>
      </c>
      <c r="AG47" s="557">
        <v>4.47</v>
      </c>
      <c r="AH47" s="557">
        <v>47.67</v>
      </c>
      <c r="AI47" s="557">
        <v>7.8</v>
      </c>
      <c r="AJ47" s="118">
        <v>0</v>
      </c>
    </row>
    <row r="48" spans="1:36" ht="15.75" customHeight="1">
      <c r="A48" s="546" t="s">
        <v>201</v>
      </c>
      <c r="B48" s="549" t="s">
        <v>77</v>
      </c>
      <c r="C48" s="546" t="s">
        <v>78</v>
      </c>
      <c r="D48" s="557">
        <v>0</v>
      </c>
      <c r="E48" s="557">
        <v>0</v>
      </c>
      <c r="F48" s="557">
        <v>0</v>
      </c>
      <c r="G48" s="557">
        <v>0</v>
      </c>
      <c r="H48" s="557">
        <v>0</v>
      </c>
      <c r="I48" s="557">
        <v>0</v>
      </c>
      <c r="J48" s="557">
        <v>0</v>
      </c>
      <c r="K48" s="557">
        <v>0</v>
      </c>
      <c r="L48" s="557">
        <v>0</v>
      </c>
      <c r="M48" s="557">
        <v>0</v>
      </c>
      <c r="N48" s="557">
        <v>0</v>
      </c>
      <c r="O48" s="557">
        <v>0</v>
      </c>
      <c r="P48" s="557">
        <v>0</v>
      </c>
      <c r="Q48" s="557">
        <v>0</v>
      </c>
      <c r="R48" s="557">
        <v>0</v>
      </c>
      <c r="S48" s="557">
        <v>0</v>
      </c>
      <c r="T48" s="557">
        <v>0</v>
      </c>
      <c r="U48" s="557">
        <v>0</v>
      </c>
      <c r="V48" s="557">
        <v>0</v>
      </c>
      <c r="W48" s="557">
        <v>0</v>
      </c>
      <c r="X48" s="557">
        <v>0</v>
      </c>
      <c r="Y48" s="557">
        <v>0</v>
      </c>
      <c r="Z48" s="557">
        <v>0</v>
      </c>
      <c r="AA48" s="557">
        <v>0</v>
      </c>
      <c r="AB48" s="557">
        <v>0</v>
      </c>
      <c r="AC48" s="557">
        <v>0</v>
      </c>
      <c r="AD48" s="557">
        <v>0</v>
      </c>
      <c r="AE48" s="557">
        <v>0</v>
      </c>
      <c r="AF48" s="557">
        <v>0</v>
      </c>
      <c r="AG48" s="557">
        <v>0</v>
      </c>
      <c r="AH48" s="557">
        <v>0</v>
      </c>
      <c r="AI48" s="557">
        <v>0</v>
      </c>
      <c r="AJ48" s="118">
        <v>0</v>
      </c>
    </row>
    <row r="49" spans="1:36" s="14" customFormat="1" ht="18">
      <c r="A49" s="127">
        <v>3</v>
      </c>
      <c r="B49" s="552" t="s">
        <v>72</v>
      </c>
      <c r="C49" s="544" t="s">
        <v>85</v>
      </c>
      <c r="D49" s="563">
        <v>2042.14</v>
      </c>
      <c r="E49" s="563">
        <v>31.86</v>
      </c>
      <c r="F49" s="563">
        <v>98.000000000000014</v>
      </c>
      <c r="G49" s="563">
        <v>28.549999999999997</v>
      </c>
      <c r="H49" s="563">
        <v>52.57</v>
      </c>
      <c r="I49" s="563">
        <v>10</v>
      </c>
      <c r="J49" s="563">
        <v>257.02</v>
      </c>
      <c r="K49" s="563">
        <v>33.33</v>
      </c>
      <c r="L49" s="563">
        <v>45.250000000000007</v>
      </c>
      <c r="M49" s="563">
        <v>113.4</v>
      </c>
      <c r="N49" s="563">
        <v>312.27999999999997</v>
      </c>
      <c r="O49" s="563">
        <v>60.09</v>
      </c>
      <c r="P49" s="563">
        <v>12.06</v>
      </c>
      <c r="Q49" s="563">
        <v>80.64</v>
      </c>
      <c r="R49" s="556">
        <v>136.07</v>
      </c>
      <c r="S49" s="563">
        <v>43.07</v>
      </c>
      <c r="T49" s="563">
        <v>12.22</v>
      </c>
      <c r="U49" s="563">
        <v>17.46</v>
      </c>
      <c r="V49" s="563">
        <v>13.579999999999998</v>
      </c>
      <c r="W49" s="563">
        <v>11.3</v>
      </c>
      <c r="X49" s="563">
        <v>83.2</v>
      </c>
      <c r="Y49" s="563">
        <v>47.03</v>
      </c>
      <c r="Z49" s="563">
        <v>22.349999999999998</v>
      </c>
      <c r="AA49" s="563">
        <v>9.0800000000000018</v>
      </c>
      <c r="AB49" s="563">
        <v>10.930000000000001</v>
      </c>
      <c r="AC49" s="563">
        <v>79.08</v>
      </c>
      <c r="AD49" s="563">
        <v>116.08</v>
      </c>
      <c r="AE49" s="563">
        <v>93.699999999999989</v>
      </c>
      <c r="AF49" s="563">
        <v>51.33</v>
      </c>
      <c r="AG49" s="563">
        <v>118.31</v>
      </c>
      <c r="AH49" s="563">
        <v>13.609999999999998</v>
      </c>
      <c r="AI49" s="563">
        <v>28.689999999999994</v>
      </c>
      <c r="AJ49" s="117">
        <v>0</v>
      </c>
    </row>
    <row r="50" spans="1:36" s="14" customFormat="1" ht="13.5" hidden="1" customHeight="1">
      <c r="A50" s="233">
        <v>4</v>
      </c>
      <c r="B50" s="233" t="s">
        <v>176</v>
      </c>
      <c r="C50" s="234" t="s">
        <v>168</v>
      </c>
      <c r="D50" s="235">
        <v>0</v>
      </c>
      <c r="E50" s="123">
        <v>0</v>
      </c>
      <c r="F50" s="123">
        <v>0</v>
      </c>
      <c r="G50" s="123">
        <v>0</v>
      </c>
      <c r="H50" s="123">
        <v>0</v>
      </c>
      <c r="I50" s="123">
        <v>0</v>
      </c>
      <c r="J50" s="123">
        <v>0</v>
      </c>
      <c r="K50" s="123">
        <v>0</v>
      </c>
      <c r="L50" s="123">
        <v>0</v>
      </c>
      <c r="M50" s="123">
        <v>0</v>
      </c>
      <c r="N50" s="123">
        <v>0</v>
      </c>
      <c r="O50" s="123">
        <v>0</v>
      </c>
      <c r="P50" s="123">
        <v>0</v>
      </c>
      <c r="Q50" s="123">
        <v>0</v>
      </c>
      <c r="R50" s="123">
        <v>0</v>
      </c>
      <c r="S50" s="123">
        <v>0</v>
      </c>
      <c r="T50" s="123">
        <v>0</v>
      </c>
      <c r="U50" s="123">
        <v>0</v>
      </c>
      <c r="V50" s="123">
        <v>0</v>
      </c>
      <c r="W50" s="123">
        <v>0</v>
      </c>
      <c r="X50" s="123">
        <v>0</v>
      </c>
      <c r="Y50" s="123">
        <v>0</v>
      </c>
      <c r="Z50" s="123">
        <v>0</v>
      </c>
      <c r="AA50" s="123">
        <v>0</v>
      </c>
      <c r="AB50" s="123">
        <v>0</v>
      </c>
      <c r="AC50" s="123">
        <v>0</v>
      </c>
      <c r="AD50" s="123">
        <v>0</v>
      </c>
      <c r="AE50" s="123">
        <v>0</v>
      </c>
      <c r="AF50" s="123">
        <v>0</v>
      </c>
      <c r="AG50" s="123">
        <v>0</v>
      </c>
      <c r="AH50" s="123">
        <v>0</v>
      </c>
      <c r="AI50" s="123">
        <v>0</v>
      </c>
      <c r="AJ50" s="114">
        <v>0</v>
      </c>
    </row>
    <row r="51" spans="1:36" s="14" customFormat="1" ht="13.5" hidden="1" customHeight="1">
      <c r="A51" s="30">
        <v>5</v>
      </c>
      <c r="B51" s="30" t="s">
        <v>177</v>
      </c>
      <c r="C51" s="28" t="s">
        <v>169</v>
      </c>
      <c r="D51" s="117">
        <v>0</v>
      </c>
      <c r="E51" s="114">
        <v>0</v>
      </c>
      <c r="F51" s="114">
        <v>0</v>
      </c>
      <c r="G51" s="114">
        <v>0</v>
      </c>
      <c r="H51" s="114">
        <v>0</v>
      </c>
      <c r="I51" s="114">
        <v>0</v>
      </c>
      <c r="J51" s="114">
        <v>0</v>
      </c>
      <c r="K51" s="114">
        <v>0</v>
      </c>
      <c r="L51" s="114">
        <v>0</v>
      </c>
      <c r="M51" s="114">
        <v>0</v>
      </c>
      <c r="N51" s="114">
        <v>0</v>
      </c>
      <c r="O51" s="114">
        <v>0</v>
      </c>
      <c r="P51" s="114">
        <v>0</v>
      </c>
      <c r="Q51" s="114">
        <v>0</v>
      </c>
      <c r="R51" s="114">
        <v>0</v>
      </c>
      <c r="S51" s="114">
        <v>0</v>
      </c>
      <c r="T51" s="114">
        <v>0</v>
      </c>
      <c r="U51" s="114">
        <v>0</v>
      </c>
      <c r="V51" s="114">
        <v>0</v>
      </c>
      <c r="W51" s="114">
        <v>0</v>
      </c>
      <c r="X51" s="114">
        <v>0</v>
      </c>
      <c r="Y51" s="114">
        <v>0</v>
      </c>
      <c r="Z51" s="114">
        <v>0</v>
      </c>
      <c r="AA51" s="114">
        <v>0</v>
      </c>
      <c r="AB51" s="114">
        <v>0</v>
      </c>
      <c r="AC51" s="114">
        <v>0</v>
      </c>
      <c r="AD51" s="114">
        <v>0</v>
      </c>
      <c r="AE51" s="114">
        <v>0</v>
      </c>
      <c r="AF51" s="114">
        <v>0</v>
      </c>
      <c r="AG51" s="114">
        <v>0</v>
      </c>
      <c r="AH51" s="114">
        <v>0</v>
      </c>
      <c r="AI51" s="114">
        <v>0</v>
      </c>
      <c r="AJ51" s="114">
        <v>0</v>
      </c>
    </row>
    <row r="52" spans="1:36" s="14" customFormat="1" ht="13.5" hidden="1" customHeight="1">
      <c r="A52" s="33">
        <v>6</v>
      </c>
      <c r="B52" s="33" t="s">
        <v>178</v>
      </c>
      <c r="C52" s="29" t="s">
        <v>122</v>
      </c>
      <c r="D52" s="117">
        <v>0</v>
      </c>
      <c r="E52" s="114">
        <v>0</v>
      </c>
      <c r="F52" s="114">
        <v>0</v>
      </c>
      <c r="G52" s="114">
        <v>0</v>
      </c>
      <c r="H52" s="114">
        <v>0</v>
      </c>
      <c r="I52" s="114">
        <v>0</v>
      </c>
      <c r="J52" s="114">
        <v>0</v>
      </c>
      <c r="K52" s="114">
        <v>0</v>
      </c>
      <c r="L52" s="114">
        <v>0</v>
      </c>
      <c r="M52" s="114">
        <v>0</v>
      </c>
      <c r="N52" s="114">
        <v>0</v>
      </c>
      <c r="O52" s="114">
        <v>0</v>
      </c>
      <c r="P52" s="114">
        <v>0</v>
      </c>
      <c r="Q52" s="114">
        <v>0</v>
      </c>
      <c r="R52" s="114">
        <v>0</v>
      </c>
      <c r="S52" s="114">
        <v>0</v>
      </c>
      <c r="T52" s="114">
        <v>0</v>
      </c>
      <c r="U52" s="114">
        <v>0</v>
      </c>
      <c r="V52" s="114">
        <v>0</v>
      </c>
      <c r="W52" s="114">
        <v>0</v>
      </c>
      <c r="X52" s="114">
        <v>0</v>
      </c>
      <c r="Y52" s="114">
        <v>0</v>
      </c>
      <c r="Z52" s="114">
        <v>0</v>
      </c>
      <c r="AA52" s="114">
        <v>0</v>
      </c>
      <c r="AB52" s="114">
        <v>0</v>
      </c>
      <c r="AC52" s="114">
        <v>0</v>
      </c>
      <c r="AD52" s="114">
        <v>0</v>
      </c>
      <c r="AE52" s="114">
        <v>0</v>
      </c>
      <c r="AF52" s="114">
        <v>0</v>
      </c>
      <c r="AG52" s="114">
        <v>0</v>
      </c>
      <c r="AH52" s="114">
        <v>0</v>
      </c>
      <c r="AI52" s="114">
        <v>0</v>
      </c>
      <c r="AJ52" s="114">
        <v>0</v>
      </c>
    </row>
    <row r="53" spans="1:36" hidden="1">
      <c r="B53" s="619" t="s">
        <v>179</v>
      </c>
      <c r="C53" s="620"/>
      <c r="D53" s="620"/>
      <c r="E53" s="620"/>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20"/>
      <c r="AJ53" s="620"/>
    </row>
    <row r="54" spans="1:36">
      <c r="D54" s="237"/>
    </row>
    <row r="55" spans="1:36">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row>
  </sheetData>
  <mergeCells count="12">
    <mergeCell ref="B7:B8"/>
    <mergeCell ref="C7:C8"/>
    <mergeCell ref="D7:D8"/>
    <mergeCell ref="Q6:S6"/>
    <mergeCell ref="AG6:AI6"/>
    <mergeCell ref="B53:AJ53"/>
    <mergeCell ref="E7:AI7"/>
    <mergeCell ref="W2:AI2"/>
    <mergeCell ref="A5:AJ5"/>
    <mergeCell ref="B2:F2"/>
    <mergeCell ref="A4:AI4"/>
    <mergeCell ref="A7:A8"/>
  </mergeCells>
  <pageMargins left="0.7" right="0.1" top="0.19" bottom="0.23" header="0.16" footer="0.16"/>
  <pageSetup paperSize="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19"/>
  <sheetViews>
    <sheetView showZeros="0" zoomScale="70" zoomScaleNormal="70" workbookViewId="0">
      <pane xSplit="2" ySplit="9" topLeftCell="AN202" activePane="bottomRight" state="frozen"/>
      <selection pane="topRight" activeCell="C1" sqref="C1"/>
      <selection pane="bottomLeft" activeCell="A10" sqref="A10"/>
      <selection pane="bottomRight" activeCell="AP208" sqref="AP208"/>
    </sheetView>
  </sheetViews>
  <sheetFormatPr defaultRowHeight="15"/>
  <cols>
    <col min="1" max="1" width="6.85546875" style="173" customWidth="1"/>
    <col min="2" max="2" width="35.42578125" style="172" customWidth="1"/>
    <col min="3" max="3" width="16" style="172" customWidth="1"/>
    <col min="4" max="5" width="7.42578125" style="173" customWidth="1"/>
    <col min="6" max="6" width="21.140625" style="171" customWidth="1"/>
    <col min="7" max="7" width="8.28515625" style="171" customWidth="1"/>
    <col min="8" max="8" width="9.28515625" style="171" customWidth="1"/>
    <col min="9" max="9" width="9.28515625" style="174" customWidth="1"/>
    <col min="10" max="11" width="7.5703125" style="175" hidden="1" customWidth="1"/>
    <col min="12" max="12" width="7.5703125" style="175" customWidth="1"/>
    <col min="13" max="13" width="7" style="175" customWidth="1"/>
    <col min="14" max="30" width="7" style="175" hidden="1" customWidth="1"/>
    <col min="31" max="31" width="8.28515625" style="175" customWidth="1"/>
    <col min="32" max="32" width="8.5703125" style="176" hidden="1" customWidth="1"/>
    <col min="33" max="33" width="10.28515625" style="176" hidden="1" customWidth="1"/>
    <col min="34" max="39" width="8.5703125" style="176" hidden="1" customWidth="1"/>
    <col min="40" max="40" width="13.28515625" style="173" customWidth="1"/>
    <col min="41" max="41" width="17.7109375" style="173" customWidth="1"/>
    <col min="42" max="42" width="25.28515625" style="177" customWidth="1"/>
    <col min="43" max="47" width="17.140625" style="171" customWidth="1"/>
    <col min="48" max="48" width="11.85546875" style="171" customWidth="1"/>
    <col min="49" max="53" width="9.140625" style="171" customWidth="1"/>
    <col min="54" max="54" width="24.5703125" style="172" customWidth="1"/>
    <col min="55" max="16384" width="9.140625" style="171"/>
  </cols>
  <sheetData>
    <row r="1" spans="1:54" ht="16.5" customHeight="1">
      <c r="A1" s="224" t="s">
        <v>70</v>
      </c>
      <c r="B1" s="165"/>
      <c r="C1" s="165"/>
      <c r="D1" s="166"/>
      <c r="E1" s="166"/>
      <c r="F1" s="167"/>
      <c r="G1" s="167"/>
      <c r="H1" s="167"/>
      <c r="I1" s="168"/>
      <c r="J1" s="168"/>
      <c r="K1" s="168"/>
      <c r="L1" s="168"/>
      <c r="M1" s="168"/>
      <c r="N1" s="168"/>
      <c r="O1" s="168"/>
      <c r="P1" s="168"/>
      <c r="Q1" s="168"/>
      <c r="R1" s="168"/>
      <c r="S1" s="168"/>
      <c r="T1" s="168"/>
      <c r="U1" s="168"/>
      <c r="V1" s="168"/>
      <c r="W1" s="168"/>
      <c r="X1" s="168"/>
      <c r="Y1" s="168"/>
      <c r="Z1" s="168"/>
      <c r="AA1" s="168"/>
      <c r="AB1" s="168"/>
      <c r="AC1" s="168"/>
      <c r="AD1" s="168"/>
      <c r="AE1" s="168"/>
      <c r="AF1" s="169"/>
      <c r="AG1" s="169"/>
      <c r="AH1" s="169"/>
      <c r="AI1" s="169"/>
      <c r="AJ1" s="169"/>
      <c r="AK1" s="169"/>
      <c r="AL1" s="169"/>
      <c r="AM1" s="169"/>
      <c r="AN1" s="166"/>
      <c r="AO1" s="166"/>
      <c r="AP1" s="170"/>
    </row>
    <row r="2" spans="1:54" ht="27" customHeight="1">
      <c r="A2" s="699" t="s">
        <v>886</v>
      </c>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c r="AH2" s="699"/>
      <c r="AI2" s="699"/>
      <c r="AJ2" s="699"/>
      <c r="AK2" s="699"/>
      <c r="AL2" s="699"/>
      <c r="AM2" s="699"/>
      <c r="AN2" s="699"/>
      <c r="AO2" s="699"/>
      <c r="AP2" s="699"/>
      <c r="AQ2" s="699"/>
      <c r="AR2" s="699"/>
      <c r="AS2" s="699"/>
      <c r="AT2" s="699"/>
      <c r="AU2" s="699"/>
      <c r="AV2" s="699"/>
      <c r="AW2" s="699"/>
      <c r="AX2" s="699"/>
      <c r="AY2" s="699"/>
      <c r="AZ2" s="699"/>
      <c r="BA2" s="699"/>
      <c r="BB2" s="699"/>
    </row>
    <row r="3" spans="1:54" ht="15.75" customHeight="1"/>
    <row r="4" spans="1:54" ht="6.75" hidden="1" customHeight="1"/>
    <row r="5" spans="1:54" ht="13.5" hidden="1" customHeight="1" thickBot="1"/>
    <row r="6" spans="1:54" ht="57" customHeight="1">
      <c r="A6" s="700" t="s">
        <v>25</v>
      </c>
      <c r="B6" s="701" t="s">
        <v>181</v>
      </c>
      <c r="C6" s="178"/>
      <c r="D6" s="701" t="s">
        <v>861</v>
      </c>
      <c r="E6" s="178"/>
      <c r="F6" s="178"/>
      <c r="G6" s="701" t="s">
        <v>6</v>
      </c>
      <c r="H6" s="701" t="s">
        <v>5</v>
      </c>
      <c r="I6" s="701" t="s">
        <v>1001</v>
      </c>
      <c r="J6" s="701" t="s">
        <v>862</v>
      </c>
      <c r="K6" s="701"/>
      <c r="L6" s="701"/>
      <c r="M6" s="701"/>
      <c r="N6" s="701"/>
      <c r="O6" s="701"/>
      <c r="P6" s="701"/>
      <c r="Q6" s="701"/>
      <c r="R6" s="701"/>
      <c r="S6" s="701"/>
      <c r="T6" s="701"/>
      <c r="U6" s="701"/>
      <c r="V6" s="701"/>
      <c r="W6" s="701"/>
      <c r="X6" s="701"/>
      <c r="Y6" s="701"/>
      <c r="Z6" s="701"/>
      <c r="AA6" s="701"/>
      <c r="AB6" s="701"/>
      <c r="AC6" s="701"/>
      <c r="AD6" s="701"/>
      <c r="AE6" s="701"/>
      <c r="AF6" s="701"/>
      <c r="AG6" s="179"/>
      <c r="AH6" s="702" t="s">
        <v>863</v>
      </c>
      <c r="AI6" s="702"/>
      <c r="AJ6" s="702"/>
      <c r="AK6" s="702"/>
      <c r="AL6" s="702"/>
      <c r="AM6" s="702"/>
      <c r="AN6" s="701" t="s">
        <v>1</v>
      </c>
      <c r="AO6" s="701" t="s">
        <v>1</v>
      </c>
      <c r="AP6" s="701" t="s">
        <v>864</v>
      </c>
      <c r="AQ6" s="180" t="s">
        <v>865</v>
      </c>
      <c r="AR6" s="180" t="s">
        <v>866</v>
      </c>
      <c r="AS6" s="180" t="s">
        <v>867</v>
      </c>
      <c r="AT6" s="180" t="s">
        <v>868</v>
      </c>
      <c r="AU6" s="180" t="s">
        <v>54</v>
      </c>
      <c r="AV6" s="703" t="s">
        <v>869</v>
      </c>
      <c r="AW6" s="703" t="s">
        <v>870</v>
      </c>
      <c r="AX6" s="703"/>
      <c r="AY6" s="703"/>
      <c r="AZ6" s="703"/>
      <c r="BA6" s="703"/>
      <c r="BB6" s="703" t="s">
        <v>2</v>
      </c>
    </row>
    <row r="7" spans="1:54" ht="15" hidden="1" customHeight="1">
      <c r="A7" s="700"/>
      <c r="B7" s="701"/>
      <c r="C7" s="178"/>
      <c r="D7" s="701"/>
      <c r="E7" s="178"/>
      <c r="F7" s="178"/>
      <c r="G7" s="701"/>
      <c r="H7" s="701"/>
      <c r="I7" s="701"/>
      <c r="J7" s="178"/>
      <c r="K7" s="178"/>
      <c r="L7" s="178"/>
      <c r="M7" s="178"/>
      <c r="N7" s="178"/>
      <c r="O7" s="178"/>
      <c r="P7" s="178"/>
      <c r="Q7" s="178"/>
      <c r="R7" s="178"/>
      <c r="S7" s="178"/>
      <c r="T7" s="178"/>
      <c r="U7" s="178"/>
      <c r="V7" s="178"/>
      <c r="W7" s="178"/>
      <c r="X7" s="178"/>
      <c r="Y7" s="178"/>
      <c r="Z7" s="178"/>
      <c r="AA7" s="178"/>
      <c r="AB7" s="178"/>
      <c r="AC7" s="178"/>
      <c r="AD7" s="178"/>
      <c r="AE7" s="178"/>
      <c r="AF7" s="178"/>
      <c r="AG7" s="179"/>
      <c r="AH7" s="702" t="s">
        <v>865</v>
      </c>
      <c r="AI7" s="702"/>
      <c r="AJ7" s="178" t="s">
        <v>46</v>
      </c>
      <c r="AK7" s="178" t="s">
        <v>47</v>
      </c>
      <c r="AL7" s="178" t="s">
        <v>96</v>
      </c>
      <c r="AM7" s="178" t="s">
        <v>54</v>
      </c>
      <c r="AN7" s="701"/>
      <c r="AO7" s="701"/>
      <c r="AP7" s="701"/>
      <c r="AQ7" s="180"/>
      <c r="AR7" s="180"/>
      <c r="AS7" s="180"/>
      <c r="AT7" s="180"/>
      <c r="AU7" s="180"/>
      <c r="AV7" s="703"/>
      <c r="AW7" s="180"/>
      <c r="AX7" s="180"/>
      <c r="AY7" s="180"/>
      <c r="AZ7" s="180"/>
      <c r="BA7" s="180"/>
      <c r="BB7" s="703"/>
    </row>
    <row r="8" spans="1:54" ht="42.75">
      <c r="A8" s="700"/>
      <c r="B8" s="701"/>
      <c r="C8" s="178"/>
      <c r="D8" s="701"/>
      <c r="E8" s="178"/>
      <c r="F8" s="178"/>
      <c r="G8" s="701"/>
      <c r="H8" s="701"/>
      <c r="I8" s="701"/>
      <c r="J8" s="178" t="s">
        <v>80</v>
      </c>
      <c r="K8" s="178" t="s">
        <v>212</v>
      </c>
      <c r="L8" s="178" t="s">
        <v>82</v>
      </c>
      <c r="M8" s="178" t="s">
        <v>31</v>
      </c>
      <c r="N8" s="178" t="s">
        <v>872</v>
      </c>
      <c r="O8" s="178" t="s">
        <v>873</v>
      </c>
      <c r="P8" s="178" t="s">
        <v>46</v>
      </c>
      <c r="Q8" s="178" t="s">
        <v>74</v>
      </c>
      <c r="R8" s="178" t="s">
        <v>52</v>
      </c>
      <c r="S8" s="178" t="s">
        <v>96</v>
      </c>
      <c r="T8" s="178" t="s">
        <v>97</v>
      </c>
      <c r="U8" s="178" t="s">
        <v>101</v>
      </c>
      <c r="V8" s="178" t="s">
        <v>54</v>
      </c>
      <c r="W8" s="178" t="s">
        <v>262</v>
      </c>
      <c r="X8" s="178" t="s">
        <v>258</v>
      </c>
      <c r="Y8" s="178" t="s">
        <v>409</v>
      </c>
      <c r="Z8" s="178" t="s">
        <v>160</v>
      </c>
      <c r="AA8" s="178" t="s">
        <v>166</v>
      </c>
      <c r="AB8" s="178" t="s">
        <v>167</v>
      </c>
      <c r="AC8" s="178" t="s">
        <v>874</v>
      </c>
      <c r="AD8" s="178" t="s">
        <v>875</v>
      </c>
      <c r="AE8" s="178" t="s">
        <v>876</v>
      </c>
      <c r="AF8" s="178" t="s">
        <v>865</v>
      </c>
      <c r="AG8" s="178" t="s">
        <v>877</v>
      </c>
      <c r="AH8" s="178" t="s">
        <v>878</v>
      </c>
      <c r="AI8" s="178" t="s">
        <v>879</v>
      </c>
      <c r="AJ8" s="178" t="s">
        <v>878</v>
      </c>
      <c r="AK8" s="178" t="s">
        <v>880</v>
      </c>
      <c r="AL8" s="179"/>
      <c r="AM8" s="179"/>
      <c r="AN8" s="701"/>
      <c r="AO8" s="701"/>
      <c r="AP8" s="701"/>
      <c r="AQ8" s="180"/>
      <c r="AR8" s="180"/>
      <c r="AS8" s="180"/>
      <c r="AT8" s="180"/>
      <c r="AU8" s="180"/>
      <c r="AV8" s="703"/>
      <c r="AW8" s="180" t="s">
        <v>881</v>
      </c>
      <c r="AX8" s="180" t="s">
        <v>882</v>
      </c>
      <c r="AY8" s="180" t="s">
        <v>883</v>
      </c>
      <c r="AZ8" s="180" t="s">
        <v>884</v>
      </c>
      <c r="BA8" s="180" t="s">
        <v>885</v>
      </c>
      <c r="BB8" s="703"/>
    </row>
    <row r="9" spans="1:54" ht="15.75" customHeight="1">
      <c r="A9" s="181">
        <v>-1</v>
      </c>
      <c r="B9" s="182">
        <v>-2</v>
      </c>
      <c r="C9" s="182"/>
      <c r="D9" s="183"/>
      <c r="E9" s="183"/>
      <c r="F9" s="183"/>
      <c r="G9" s="183"/>
      <c r="H9" s="183"/>
      <c r="I9" s="183" t="s">
        <v>4</v>
      </c>
      <c r="J9" s="183"/>
      <c r="K9" s="183"/>
      <c r="L9" s="183"/>
      <c r="M9" s="183"/>
      <c r="N9" s="183"/>
      <c r="O9" s="183"/>
      <c r="P9" s="183"/>
      <c r="Q9" s="183"/>
      <c r="R9" s="183"/>
      <c r="S9" s="183"/>
      <c r="T9" s="183"/>
      <c r="U9" s="183"/>
      <c r="V9" s="183"/>
      <c r="W9" s="183"/>
      <c r="X9" s="183"/>
      <c r="Y9" s="183"/>
      <c r="Z9" s="183"/>
      <c r="AA9" s="183"/>
      <c r="AB9" s="183"/>
      <c r="AC9" s="183"/>
      <c r="AD9" s="183"/>
      <c r="AE9" s="183"/>
      <c r="AF9" s="181">
        <v>-6</v>
      </c>
      <c r="AG9" s="181"/>
      <c r="AH9" s="181"/>
      <c r="AI9" s="181"/>
      <c r="AJ9" s="181"/>
      <c r="AK9" s="181"/>
      <c r="AL9" s="181"/>
      <c r="AM9" s="181"/>
      <c r="AN9" s="183">
        <v>-7</v>
      </c>
      <c r="AO9" s="183"/>
      <c r="AP9" s="183">
        <v>-8</v>
      </c>
      <c r="AQ9" s="184"/>
      <c r="AR9" s="184"/>
      <c r="AS9" s="184"/>
      <c r="AT9" s="184"/>
      <c r="AU9" s="184"/>
      <c r="AV9" s="184"/>
      <c r="AW9" s="184"/>
      <c r="AX9" s="184"/>
      <c r="AY9" s="184"/>
      <c r="AZ9" s="184"/>
      <c r="BA9" s="184"/>
      <c r="BB9" s="185"/>
    </row>
    <row r="10" spans="1:54" ht="51" customHeight="1">
      <c r="A10" s="34">
        <v>1</v>
      </c>
      <c r="B10" s="225" t="s">
        <v>148</v>
      </c>
      <c r="C10" s="182"/>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1"/>
      <c r="AG10" s="181"/>
      <c r="AH10" s="181"/>
      <c r="AI10" s="181"/>
      <c r="AJ10" s="181"/>
      <c r="AK10" s="181"/>
      <c r="AL10" s="181"/>
      <c r="AM10" s="181"/>
      <c r="AN10" s="183"/>
      <c r="AO10" s="183"/>
      <c r="AP10" s="183"/>
      <c r="AQ10" s="184"/>
      <c r="AR10" s="184"/>
      <c r="AS10" s="184"/>
      <c r="AT10" s="184"/>
      <c r="AU10" s="184"/>
      <c r="AV10" s="184"/>
      <c r="AW10" s="184"/>
      <c r="AX10" s="184"/>
      <c r="AY10" s="184"/>
      <c r="AZ10" s="184"/>
      <c r="BA10" s="184"/>
      <c r="BB10" s="34"/>
    </row>
    <row r="11" spans="1:54" ht="30">
      <c r="A11" s="226" t="s">
        <v>10</v>
      </c>
      <c r="B11" s="227" t="s">
        <v>170</v>
      </c>
      <c r="C11" s="182"/>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1"/>
      <c r="AG11" s="181"/>
      <c r="AH11" s="181"/>
      <c r="AI11" s="181"/>
      <c r="AJ11" s="181"/>
      <c r="AK11" s="181"/>
      <c r="AL11" s="181"/>
      <c r="AM11" s="181"/>
      <c r="AN11" s="183"/>
      <c r="AO11" s="183"/>
      <c r="AP11" s="183"/>
      <c r="AQ11" s="184"/>
      <c r="AR11" s="184"/>
      <c r="AS11" s="184"/>
      <c r="AT11" s="184"/>
      <c r="AU11" s="184"/>
      <c r="AV11" s="184"/>
      <c r="AW11" s="184"/>
      <c r="AX11" s="184"/>
      <c r="AY11" s="184"/>
      <c r="AZ11" s="184"/>
      <c r="BA11" s="184"/>
      <c r="BB11" s="226"/>
    </row>
    <row r="12" spans="1:54" ht="45">
      <c r="A12" s="226" t="s">
        <v>11</v>
      </c>
      <c r="B12" s="227" t="s">
        <v>171</v>
      </c>
      <c r="C12" s="182"/>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1"/>
      <c r="AG12" s="181"/>
      <c r="AH12" s="181"/>
      <c r="AI12" s="181"/>
      <c r="AJ12" s="181"/>
      <c r="AK12" s="181"/>
      <c r="AL12" s="181"/>
      <c r="AM12" s="181"/>
      <c r="AN12" s="183"/>
      <c r="AO12" s="183"/>
      <c r="AP12" s="183"/>
      <c r="AQ12" s="184"/>
      <c r="AR12" s="184"/>
      <c r="AS12" s="184"/>
      <c r="AT12" s="184"/>
      <c r="AU12" s="184"/>
      <c r="AV12" s="184"/>
      <c r="AW12" s="184"/>
      <c r="AX12" s="184"/>
      <c r="AY12" s="184"/>
      <c r="AZ12" s="184"/>
      <c r="BA12" s="184"/>
      <c r="BB12" s="226"/>
    </row>
    <row r="13" spans="1:54" ht="45">
      <c r="A13" s="228"/>
      <c r="B13" s="229" t="s">
        <v>173</v>
      </c>
      <c r="C13" s="182"/>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1"/>
      <c r="AG13" s="181"/>
      <c r="AH13" s="181"/>
      <c r="AI13" s="181"/>
      <c r="AJ13" s="181"/>
      <c r="AK13" s="181"/>
      <c r="AL13" s="181"/>
      <c r="AM13" s="181"/>
      <c r="AN13" s="183"/>
      <c r="AO13" s="183"/>
      <c r="AP13" s="183"/>
      <c r="AQ13" s="184"/>
      <c r="AR13" s="184"/>
      <c r="AS13" s="184"/>
      <c r="AT13" s="184"/>
      <c r="AU13" s="184"/>
      <c r="AV13" s="184"/>
      <c r="AW13" s="184"/>
      <c r="AX13" s="184"/>
      <c r="AY13" s="184"/>
      <c r="AZ13" s="184"/>
      <c r="BA13" s="184"/>
      <c r="BB13" s="228"/>
    </row>
    <row r="14" spans="1:54" s="194" customFormat="1" ht="45">
      <c r="A14" s="179">
        <v>1</v>
      </c>
      <c r="B14" s="186" t="s">
        <v>596</v>
      </c>
      <c r="C14" s="186">
        <v>1</v>
      </c>
      <c r="D14" s="187" t="s">
        <v>262</v>
      </c>
      <c r="E14" s="187" t="s">
        <v>36</v>
      </c>
      <c r="F14" s="188" t="s">
        <v>597</v>
      </c>
      <c r="G14" s="188"/>
      <c r="H14" s="188"/>
      <c r="I14" s="189">
        <f>SUM(L14:AD14)</f>
        <v>0.06</v>
      </c>
      <c r="J14" s="189">
        <v>0.02</v>
      </c>
      <c r="K14" s="189"/>
      <c r="L14" s="189">
        <f>K14+J14</f>
        <v>0.02</v>
      </c>
      <c r="M14" s="189"/>
      <c r="N14" s="189"/>
      <c r="O14" s="189"/>
      <c r="P14" s="189"/>
      <c r="Q14" s="189"/>
      <c r="R14" s="189"/>
      <c r="S14" s="189">
        <v>0.04</v>
      </c>
      <c r="T14" s="189"/>
      <c r="U14" s="189"/>
      <c r="V14" s="189"/>
      <c r="W14" s="189"/>
      <c r="X14" s="189"/>
      <c r="Y14" s="189"/>
      <c r="Z14" s="189"/>
      <c r="AA14" s="189"/>
      <c r="AB14" s="189"/>
      <c r="AC14" s="189"/>
      <c r="AD14" s="189"/>
      <c r="AE14" s="189">
        <f>SUM(N14:AD14)</f>
        <v>0.04</v>
      </c>
      <c r="AF14" s="190">
        <f>L14+O14</f>
        <v>0.02</v>
      </c>
      <c r="AG14" s="190">
        <f>S14+T14+U14+X14+Y14+Z14</f>
        <v>0.04</v>
      </c>
      <c r="AH14" s="191">
        <v>46.86</v>
      </c>
      <c r="AI14" s="191">
        <f>AH14*0.85</f>
        <v>39.830999999999996</v>
      </c>
      <c r="AJ14" s="191"/>
      <c r="AK14" s="191"/>
      <c r="AL14" s="191">
        <v>300</v>
      </c>
      <c r="AM14" s="184">
        <f>AL14*0.5</f>
        <v>150</v>
      </c>
      <c r="AN14" s="187" t="s">
        <v>243</v>
      </c>
      <c r="AO14" s="187" t="str">
        <f>F14&amp;CHAR(10)&amp;AN14</f>
        <v>Gia Ngãi 1
Thạch Long</v>
      </c>
      <c r="AP14" s="192" t="s">
        <v>260</v>
      </c>
      <c r="AQ14" s="193">
        <f>(AF14*AH14*1000+AF14*AH14*1.8*1000)/100000</f>
        <v>2.6241599999999997E-2</v>
      </c>
      <c r="AR14" s="193">
        <f>AJ14*P14*1000*10000/1000000000+AJ14*P14*1000*10000/1000000000*1.8</f>
        <v>0</v>
      </c>
      <c r="AS14" s="193">
        <f>AK14*N14*0.01+AK14*N14*0.01*1.5</f>
        <v>0</v>
      </c>
      <c r="AT14" s="193">
        <f>AL14*AG14*0.01</f>
        <v>0.12</v>
      </c>
      <c r="AU14" s="193">
        <f>V14*AM14*0.01</f>
        <v>0</v>
      </c>
      <c r="AV14" s="193">
        <v>2</v>
      </c>
      <c r="AW14" s="193">
        <v>2</v>
      </c>
      <c r="AX14" s="184"/>
      <c r="AY14" s="184"/>
      <c r="AZ14" s="184"/>
      <c r="BA14" s="184"/>
      <c r="BB14" s="179">
        <v>1</v>
      </c>
    </row>
    <row r="15" spans="1:54" ht="30">
      <c r="A15" s="179">
        <v>2</v>
      </c>
      <c r="B15" s="185" t="s">
        <v>812</v>
      </c>
      <c r="C15" s="186">
        <v>1</v>
      </c>
      <c r="D15" s="179" t="s">
        <v>262</v>
      </c>
      <c r="E15" s="187" t="s">
        <v>36</v>
      </c>
      <c r="F15" s="184"/>
      <c r="G15" s="184"/>
      <c r="H15" s="184"/>
      <c r="I15" s="189">
        <f>SUM(L15:AD15)</f>
        <v>0.3</v>
      </c>
      <c r="J15" s="195"/>
      <c r="K15" s="189"/>
      <c r="L15" s="189">
        <f>K15+J15</f>
        <v>0</v>
      </c>
      <c r="M15" s="189"/>
      <c r="N15" s="189"/>
      <c r="O15" s="189"/>
      <c r="P15" s="189"/>
      <c r="Q15" s="189"/>
      <c r="R15" s="189"/>
      <c r="S15" s="189"/>
      <c r="T15" s="189">
        <v>0.3</v>
      </c>
      <c r="U15" s="189"/>
      <c r="V15" s="189"/>
      <c r="W15" s="189"/>
      <c r="X15" s="189"/>
      <c r="Y15" s="189"/>
      <c r="Z15" s="189"/>
      <c r="AA15" s="189"/>
      <c r="AB15" s="189"/>
      <c r="AC15" s="189"/>
      <c r="AD15" s="189"/>
      <c r="AE15" s="189">
        <f>SUM(N15:AD15)</f>
        <v>0.3</v>
      </c>
      <c r="AF15" s="190">
        <f>L15+O15</f>
        <v>0</v>
      </c>
      <c r="AG15" s="190">
        <f>S15+T15+U15+X15+Y15+Z15</f>
        <v>0.3</v>
      </c>
      <c r="AH15" s="191">
        <v>46.86</v>
      </c>
      <c r="AI15" s="191">
        <f>AH15*0.85</f>
        <v>39.830999999999996</v>
      </c>
      <c r="AJ15" s="191"/>
      <c r="AK15" s="191"/>
      <c r="AL15" s="191">
        <v>600</v>
      </c>
      <c r="AM15" s="184">
        <f>AL15*0.5</f>
        <v>300</v>
      </c>
      <c r="AN15" s="196" t="s">
        <v>808</v>
      </c>
      <c r="AO15" s="187" t="str">
        <f>F15&amp;CHAR(10)&amp;AN15</f>
        <v xml:space="preserve">
TT Thạch Hà</v>
      </c>
      <c r="AP15" s="192" t="s">
        <v>265</v>
      </c>
      <c r="AQ15" s="193">
        <f>(AF15*AH15*1000+AF15*AH15*2.7*1000)/100000</f>
        <v>0</v>
      </c>
      <c r="AR15" s="193">
        <f>AJ15*P15*1000*10000/1000000000+AJ15*P15*1000*10000/1000000000*2.7</f>
        <v>0</v>
      </c>
      <c r="AS15" s="193">
        <f>AK15*N15*1000*10000/1000000000</f>
        <v>0</v>
      </c>
      <c r="AT15" s="193">
        <f>AL15*AG15*0.01</f>
        <v>1.8</v>
      </c>
      <c r="AU15" s="193">
        <f>V15*AM15*0.01</f>
        <v>0</v>
      </c>
      <c r="AV15" s="193">
        <f>AQ15+AR15+AS15+AT15+AU15</f>
        <v>1.8</v>
      </c>
      <c r="AW15" s="184"/>
      <c r="AX15" s="184"/>
      <c r="AY15" s="184"/>
      <c r="AZ15" s="184"/>
      <c r="BA15" s="184"/>
      <c r="BB15" s="179">
        <v>2</v>
      </c>
    </row>
    <row r="16" spans="1:54" ht="30">
      <c r="A16" s="179">
        <v>3</v>
      </c>
      <c r="B16" s="198" t="s">
        <v>1002</v>
      </c>
      <c r="C16" s="186">
        <v>15</v>
      </c>
      <c r="D16" s="200" t="s">
        <v>262</v>
      </c>
      <c r="E16" s="187"/>
      <c r="F16" s="199"/>
      <c r="G16" s="199"/>
      <c r="H16" s="199"/>
      <c r="I16" s="189">
        <v>2.2999999999999998</v>
      </c>
      <c r="J16" s="195">
        <v>1.4</v>
      </c>
      <c r="K16" s="195"/>
      <c r="L16" s="189"/>
      <c r="M16" s="189"/>
      <c r="N16" s="189"/>
      <c r="O16" s="189"/>
      <c r="P16" s="189">
        <v>0.9</v>
      </c>
      <c r="Q16" s="189"/>
      <c r="R16" s="189"/>
      <c r="S16" s="189"/>
      <c r="T16" s="189"/>
      <c r="U16" s="189"/>
      <c r="V16" s="189"/>
      <c r="W16" s="189"/>
      <c r="X16" s="189"/>
      <c r="Y16" s="189"/>
      <c r="Z16" s="195"/>
      <c r="AA16" s="195"/>
      <c r="AB16" s="189"/>
      <c r="AC16" s="189"/>
      <c r="AD16" s="195"/>
      <c r="AE16" s="189"/>
      <c r="AF16" s="190"/>
      <c r="AG16" s="190"/>
      <c r="AH16" s="191"/>
      <c r="AI16" s="191"/>
      <c r="AJ16" s="191"/>
      <c r="AK16" s="191"/>
      <c r="AL16" s="191"/>
      <c r="AM16" s="184"/>
      <c r="AN16" s="196" t="s">
        <v>230</v>
      </c>
      <c r="AO16" s="196" t="s">
        <v>230</v>
      </c>
      <c r="AP16" s="192"/>
      <c r="AQ16" s="193"/>
      <c r="AR16" s="193"/>
      <c r="AS16" s="193"/>
      <c r="AT16" s="193"/>
      <c r="AU16" s="193"/>
      <c r="AV16" s="193"/>
      <c r="AW16" s="184"/>
      <c r="AX16" s="184"/>
      <c r="AY16" s="184"/>
      <c r="AZ16" s="184"/>
      <c r="BA16" s="184"/>
      <c r="BB16" s="179">
        <v>3</v>
      </c>
    </row>
    <row r="17" spans="1:54" ht="30">
      <c r="A17" s="179">
        <v>4</v>
      </c>
      <c r="B17" s="198" t="s">
        <v>1002</v>
      </c>
      <c r="C17" s="186">
        <v>15</v>
      </c>
      <c r="D17" s="179" t="s">
        <v>262</v>
      </c>
      <c r="E17" s="187"/>
      <c r="F17" s="184"/>
      <c r="G17" s="184"/>
      <c r="H17" s="184"/>
      <c r="I17" s="189">
        <v>2.2999999999999998</v>
      </c>
      <c r="J17" s="195">
        <v>1.4</v>
      </c>
      <c r="K17" s="189"/>
      <c r="L17" s="189"/>
      <c r="M17" s="189"/>
      <c r="N17" s="189"/>
      <c r="O17" s="189"/>
      <c r="P17" s="189">
        <v>0.9</v>
      </c>
      <c r="Q17" s="189"/>
      <c r="R17" s="189"/>
      <c r="S17" s="189"/>
      <c r="T17" s="189"/>
      <c r="U17" s="189"/>
      <c r="V17" s="189"/>
      <c r="W17" s="189"/>
      <c r="X17" s="189"/>
      <c r="Y17" s="189"/>
      <c r="Z17" s="189"/>
      <c r="AA17" s="189"/>
      <c r="AB17" s="189"/>
      <c r="AC17" s="189"/>
      <c r="AD17" s="189"/>
      <c r="AE17" s="189"/>
      <c r="AF17" s="190"/>
      <c r="AG17" s="190"/>
      <c r="AH17" s="191"/>
      <c r="AI17" s="191"/>
      <c r="AJ17" s="191"/>
      <c r="AK17" s="191"/>
      <c r="AL17" s="191"/>
      <c r="AM17" s="184"/>
      <c r="AN17" s="179" t="s">
        <v>256</v>
      </c>
      <c r="AO17" s="187" t="str">
        <f t="shared" ref="AO17:AO24" si="0">F17&amp;CHAR(10)&amp;AN17</f>
        <v xml:space="preserve">
Việt Xuyên</v>
      </c>
      <c r="AP17" s="192"/>
      <c r="AQ17" s="193"/>
      <c r="AR17" s="193"/>
      <c r="AS17" s="193"/>
      <c r="AT17" s="193"/>
      <c r="AU17" s="193"/>
      <c r="AV17" s="193"/>
      <c r="AW17" s="184"/>
      <c r="AX17" s="184"/>
      <c r="AY17" s="184"/>
      <c r="AZ17" s="184"/>
      <c r="BA17" s="184"/>
      <c r="BB17" s="179">
        <v>4</v>
      </c>
    </row>
    <row r="18" spans="1:54" ht="31.5">
      <c r="A18" s="179">
        <v>204</v>
      </c>
      <c r="B18" s="202" t="s">
        <v>329</v>
      </c>
      <c r="C18" s="202">
        <v>13</v>
      </c>
      <c r="D18" s="179" t="s">
        <v>288</v>
      </c>
      <c r="E18" s="187" t="s">
        <v>48</v>
      </c>
      <c r="F18" s="184"/>
      <c r="G18" s="184"/>
      <c r="H18" s="184"/>
      <c r="I18" s="189">
        <f t="shared" ref="I18:I24" si="1">SUM(L18:AD18)</f>
        <v>70</v>
      </c>
      <c r="J18" s="196"/>
      <c r="K18" s="196"/>
      <c r="L18" s="189">
        <f t="shared" ref="L18:L24" si="2">K18+J18</f>
        <v>0</v>
      </c>
      <c r="M18" s="196"/>
      <c r="N18" s="196"/>
      <c r="O18" s="196">
        <v>20.399999999999999</v>
      </c>
      <c r="P18" s="196"/>
      <c r="Q18" s="196"/>
      <c r="R18" s="196"/>
      <c r="S18" s="196">
        <v>4.9000000000000004</v>
      </c>
      <c r="T18" s="196"/>
      <c r="U18" s="196"/>
      <c r="V18" s="196"/>
      <c r="W18" s="196"/>
      <c r="X18" s="196"/>
      <c r="Y18" s="196"/>
      <c r="Z18" s="196"/>
      <c r="AA18" s="196"/>
      <c r="AB18" s="196"/>
      <c r="AC18" s="196">
        <v>44.7</v>
      </c>
      <c r="AD18" s="196"/>
      <c r="AE18" s="189">
        <f t="shared" ref="AE18:AE24" si="3">SUM(N18:AD18)</f>
        <v>70</v>
      </c>
      <c r="AF18" s="190">
        <f t="shared" ref="AF18:AF24" si="4">L18+O18</f>
        <v>20.399999999999999</v>
      </c>
      <c r="AG18" s="190">
        <f t="shared" ref="AG18:AG24" si="5">S18+T18+U18+X18+Y18+Z18</f>
        <v>4.9000000000000004</v>
      </c>
      <c r="AH18" s="191">
        <v>42.6</v>
      </c>
      <c r="AI18" s="191">
        <f t="shared" ref="AI18:AI24" si="6">AH18*0.85</f>
        <v>36.21</v>
      </c>
      <c r="AJ18" s="191"/>
      <c r="AK18" s="191"/>
      <c r="AL18" s="191">
        <v>150</v>
      </c>
      <c r="AM18" s="184">
        <f t="shared" ref="AM18:AM24" si="7">AL18*0.5</f>
        <v>75</v>
      </c>
      <c r="AN18" s="214" t="s">
        <v>234</v>
      </c>
      <c r="AO18" s="187" t="str">
        <f t="shared" si="0"/>
        <v xml:space="preserve">
Thạch Đỉnh</v>
      </c>
      <c r="AP18" s="192" t="s">
        <v>265</v>
      </c>
      <c r="AQ18" s="193">
        <f t="shared" ref="AQ18:AQ24" si="8">(AF18*AH18*1000+AF18*AH18*1.8*1000)/100000</f>
        <v>24.333120000000001</v>
      </c>
      <c r="AR18" s="193">
        <f t="shared" ref="AR18:AR24" si="9">AJ18*P18*1000*10000/1000000000+AJ18*P18*1000*10000/1000000000*1.8</f>
        <v>0</v>
      </c>
      <c r="AS18" s="193">
        <f t="shared" ref="AS18:AS24" si="10">AK18*N18*0.01+AK18*N18*0.01*1.5</f>
        <v>0</v>
      </c>
      <c r="AT18" s="193">
        <f t="shared" ref="AT18:AT24" si="11">AL18*AG18*0.01</f>
        <v>7.3500000000000005</v>
      </c>
      <c r="AU18" s="193">
        <f t="shared" ref="AU18:AU24" si="12">V18*AM18*0.01</f>
        <v>0</v>
      </c>
      <c r="AV18" s="193">
        <f t="shared" ref="AV18:AV24" si="13">AQ18+AR18+AS18+AT18+AU18</f>
        <v>31.683120000000002</v>
      </c>
      <c r="AW18" s="184"/>
      <c r="AX18" s="184"/>
      <c r="AY18" s="184"/>
      <c r="AZ18" s="184"/>
      <c r="BA18" s="184"/>
      <c r="BB18" s="179">
        <v>208</v>
      </c>
    </row>
    <row r="19" spans="1:54" ht="47.25">
      <c r="A19" s="179">
        <v>205</v>
      </c>
      <c r="B19" s="202" t="s">
        <v>454</v>
      </c>
      <c r="C19" s="202">
        <v>13</v>
      </c>
      <c r="D19" s="179" t="s">
        <v>288</v>
      </c>
      <c r="E19" s="187" t="s">
        <v>48</v>
      </c>
      <c r="F19" s="184"/>
      <c r="G19" s="184"/>
      <c r="H19" s="184"/>
      <c r="I19" s="189">
        <f t="shared" si="1"/>
        <v>111.00000000000001</v>
      </c>
      <c r="J19" s="196"/>
      <c r="K19" s="196"/>
      <c r="L19" s="189">
        <f t="shared" si="2"/>
        <v>0</v>
      </c>
      <c r="M19" s="196"/>
      <c r="N19" s="196"/>
      <c r="O19" s="196">
        <v>77.400000000000006</v>
      </c>
      <c r="P19" s="196"/>
      <c r="Q19" s="196"/>
      <c r="R19" s="196"/>
      <c r="S19" s="196">
        <v>19.399999999999999</v>
      </c>
      <c r="T19" s="196"/>
      <c r="U19" s="196"/>
      <c r="V19" s="196"/>
      <c r="W19" s="196"/>
      <c r="X19" s="196"/>
      <c r="Y19" s="196"/>
      <c r="Z19" s="196"/>
      <c r="AA19" s="196"/>
      <c r="AB19" s="196"/>
      <c r="AC19" s="196">
        <v>14.2</v>
      </c>
      <c r="AD19" s="196"/>
      <c r="AE19" s="189">
        <f t="shared" si="3"/>
        <v>111.00000000000001</v>
      </c>
      <c r="AF19" s="190">
        <f t="shared" si="4"/>
        <v>77.400000000000006</v>
      </c>
      <c r="AG19" s="190">
        <f t="shared" si="5"/>
        <v>19.399999999999999</v>
      </c>
      <c r="AH19" s="191">
        <v>42.6</v>
      </c>
      <c r="AI19" s="191">
        <f t="shared" si="6"/>
        <v>36.21</v>
      </c>
      <c r="AJ19" s="191"/>
      <c r="AK19" s="191"/>
      <c r="AL19" s="191">
        <v>150</v>
      </c>
      <c r="AM19" s="184">
        <f t="shared" si="7"/>
        <v>75</v>
      </c>
      <c r="AN19" s="179" t="s">
        <v>235</v>
      </c>
      <c r="AO19" s="187" t="str">
        <f t="shared" si="0"/>
        <v xml:space="preserve">
Thạch Hải</v>
      </c>
      <c r="AP19" s="192"/>
      <c r="AQ19" s="193">
        <f t="shared" si="8"/>
        <v>92.322720000000004</v>
      </c>
      <c r="AR19" s="193">
        <f t="shared" si="9"/>
        <v>0</v>
      </c>
      <c r="AS19" s="193">
        <f t="shared" si="10"/>
        <v>0</v>
      </c>
      <c r="AT19" s="193">
        <f t="shared" si="11"/>
        <v>29.1</v>
      </c>
      <c r="AU19" s="193">
        <f t="shared" si="12"/>
        <v>0</v>
      </c>
      <c r="AV19" s="193">
        <f t="shared" si="13"/>
        <v>121.42272</v>
      </c>
      <c r="AW19" s="184"/>
      <c r="AX19" s="184"/>
      <c r="AY19" s="184"/>
      <c r="AZ19" s="184"/>
      <c r="BA19" s="184"/>
      <c r="BB19" s="179">
        <v>209</v>
      </c>
    </row>
    <row r="20" spans="1:54" ht="30">
      <c r="A20" s="179">
        <v>206</v>
      </c>
      <c r="B20" s="202" t="s">
        <v>455</v>
      </c>
      <c r="C20" s="202">
        <v>13</v>
      </c>
      <c r="D20" s="179" t="s">
        <v>288</v>
      </c>
      <c r="E20" s="187" t="s">
        <v>48</v>
      </c>
      <c r="F20" s="184"/>
      <c r="G20" s="184"/>
      <c r="H20" s="184"/>
      <c r="I20" s="189">
        <f t="shared" si="1"/>
        <v>39</v>
      </c>
      <c r="J20" s="196"/>
      <c r="K20" s="196"/>
      <c r="L20" s="189">
        <f t="shared" si="2"/>
        <v>0</v>
      </c>
      <c r="M20" s="196"/>
      <c r="N20" s="196">
        <v>10</v>
      </c>
      <c r="O20" s="196">
        <v>3.8</v>
      </c>
      <c r="P20" s="196"/>
      <c r="Q20" s="196"/>
      <c r="R20" s="196"/>
      <c r="S20" s="196">
        <v>2.5</v>
      </c>
      <c r="T20" s="196"/>
      <c r="U20" s="196"/>
      <c r="V20" s="196"/>
      <c r="W20" s="196"/>
      <c r="X20" s="196"/>
      <c r="Y20" s="196"/>
      <c r="Z20" s="196"/>
      <c r="AA20" s="196"/>
      <c r="AB20" s="196"/>
      <c r="AC20" s="196">
        <v>22.7</v>
      </c>
      <c r="AD20" s="196"/>
      <c r="AE20" s="189">
        <f t="shared" si="3"/>
        <v>39</v>
      </c>
      <c r="AF20" s="190">
        <f t="shared" si="4"/>
        <v>3.8</v>
      </c>
      <c r="AG20" s="190">
        <f t="shared" si="5"/>
        <v>2.5</v>
      </c>
      <c r="AH20" s="191">
        <v>42.6</v>
      </c>
      <c r="AI20" s="191">
        <f t="shared" si="6"/>
        <v>36.21</v>
      </c>
      <c r="AJ20" s="191"/>
      <c r="AK20" s="191">
        <v>5</v>
      </c>
      <c r="AL20" s="191">
        <v>150</v>
      </c>
      <c r="AM20" s="184">
        <f t="shared" si="7"/>
        <v>75</v>
      </c>
      <c r="AN20" s="179" t="s">
        <v>235</v>
      </c>
      <c r="AO20" s="187" t="str">
        <f t="shared" si="0"/>
        <v xml:space="preserve">
Thạch Hải</v>
      </c>
      <c r="AP20" s="192"/>
      <c r="AQ20" s="193">
        <f t="shared" si="8"/>
        <v>4.5326399999999998</v>
      </c>
      <c r="AR20" s="193">
        <f t="shared" si="9"/>
        <v>0</v>
      </c>
      <c r="AS20" s="193">
        <f t="shared" si="10"/>
        <v>1.25</v>
      </c>
      <c r="AT20" s="193">
        <f t="shared" si="11"/>
        <v>3.75</v>
      </c>
      <c r="AU20" s="193">
        <f t="shared" si="12"/>
        <v>0</v>
      </c>
      <c r="AV20" s="193">
        <f t="shared" si="13"/>
        <v>9.5326400000000007</v>
      </c>
      <c r="AW20" s="184"/>
      <c r="AX20" s="184"/>
      <c r="AY20" s="184"/>
      <c r="AZ20" s="184"/>
      <c r="BA20" s="184"/>
      <c r="BB20" s="179">
        <v>210</v>
      </c>
    </row>
    <row r="21" spans="1:54" ht="31.5">
      <c r="A21" s="179">
        <v>207</v>
      </c>
      <c r="B21" s="202" t="s">
        <v>331</v>
      </c>
      <c r="C21" s="202">
        <v>13</v>
      </c>
      <c r="D21" s="179" t="s">
        <v>288</v>
      </c>
      <c r="E21" s="187" t="s">
        <v>48</v>
      </c>
      <c r="F21" s="184"/>
      <c r="G21" s="184"/>
      <c r="H21" s="184"/>
      <c r="I21" s="189">
        <f t="shared" si="1"/>
        <v>69</v>
      </c>
      <c r="J21" s="196"/>
      <c r="K21" s="196"/>
      <c r="L21" s="189">
        <f t="shared" si="2"/>
        <v>0</v>
      </c>
      <c r="M21" s="196"/>
      <c r="N21" s="196"/>
      <c r="O21" s="196">
        <v>16.3</v>
      </c>
      <c r="P21" s="196"/>
      <c r="Q21" s="196"/>
      <c r="R21" s="196"/>
      <c r="S21" s="196">
        <v>25.1</v>
      </c>
      <c r="T21" s="196"/>
      <c r="U21" s="196"/>
      <c r="V21" s="196"/>
      <c r="W21" s="196"/>
      <c r="X21" s="196"/>
      <c r="Y21" s="196"/>
      <c r="Z21" s="196"/>
      <c r="AA21" s="196"/>
      <c r="AB21" s="196"/>
      <c r="AC21" s="196">
        <v>27.6</v>
      </c>
      <c r="AD21" s="196"/>
      <c r="AE21" s="189">
        <f t="shared" si="3"/>
        <v>69</v>
      </c>
      <c r="AF21" s="190">
        <f t="shared" si="4"/>
        <v>16.3</v>
      </c>
      <c r="AG21" s="190">
        <f t="shared" si="5"/>
        <v>25.1</v>
      </c>
      <c r="AH21" s="191">
        <v>42.6</v>
      </c>
      <c r="AI21" s="191">
        <f t="shared" si="6"/>
        <v>36.21</v>
      </c>
      <c r="AJ21" s="191"/>
      <c r="AK21" s="191"/>
      <c r="AL21" s="191">
        <v>150</v>
      </c>
      <c r="AM21" s="184">
        <f t="shared" si="7"/>
        <v>75</v>
      </c>
      <c r="AN21" s="214" t="s">
        <v>239</v>
      </c>
      <c r="AO21" s="187" t="str">
        <f t="shared" si="0"/>
        <v xml:space="preserve">
Thạch Khê</v>
      </c>
      <c r="AP21" s="192" t="s">
        <v>265</v>
      </c>
      <c r="AQ21" s="193">
        <f t="shared" si="8"/>
        <v>19.442640000000004</v>
      </c>
      <c r="AR21" s="193">
        <f t="shared" si="9"/>
        <v>0</v>
      </c>
      <c r="AS21" s="193">
        <f t="shared" si="10"/>
        <v>0</v>
      </c>
      <c r="AT21" s="193">
        <f t="shared" si="11"/>
        <v>37.65</v>
      </c>
      <c r="AU21" s="193">
        <f t="shared" si="12"/>
        <v>0</v>
      </c>
      <c r="AV21" s="193">
        <f t="shared" si="13"/>
        <v>57.092640000000003</v>
      </c>
      <c r="AW21" s="184"/>
      <c r="AX21" s="184"/>
      <c r="AY21" s="184"/>
      <c r="AZ21" s="184"/>
      <c r="BA21" s="184"/>
      <c r="BB21" s="179">
        <v>211</v>
      </c>
    </row>
    <row r="22" spans="1:54" ht="45">
      <c r="A22" s="179">
        <v>208</v>
      </c>
      <c r="B22" s="185" t="s">
        <v>510</v>
      </c>
      <c r="C22" s="202">
        <v>13</v>
      </c>
      <c r="D22" s="192" t="s">
        <v>288</v>
      </c>
      <c r="E22" s="187" t="s">
        <v>48</v>
      </c>
      <c r="F22" s="185" t="s">
        <v>511</v>
      </c>
      <c r="G22" s="185"/>
      <c r="H22" s="185"/>
      <c r="I22" s="189">
        <f t="shared" si="1"/>
        <v>32</v>
      </c>
      <c r="J22" s="195"/>
      <c r="K22" s="195"/>
      <c r="L22" s="189">
        <f t="shared" si="2"/>
        <v>0</v>
      </c>
      <c r="M22" s="189"/>
      <c r="N22" s="189"/>
      <c r="O22" s="189">
        <v>15.9</v>
      </c>
      <c r="P22" s="189"/>
      <c r="Q22" s="189"/>
      <c r="R22" s="189"/>
      <c r="S22" s="189">
        <v>6.6</v>
      </c>
      <c r="T22" s="189"/>
      <c r="U22" s="189"/>
      <c r="V22" s="189"/>
      <c r="W22" s="189"/>
      <c r="X22" s="189"/>
      <c r="Y22" s="189"/>
      <c r="Z22" s="195"/>
      <c r="AA22" s="195"/>
      <c r="AB22" s="189"/>
      <c r="AC22" s="189">
        <v>9.5</v>
      </c>
      <c r="AD22" s="195"/>
      <c r="AE22" s="189">
        <f t="shared" si="3"/>
        <v>32</v>
      </c>
      <c r="AF22" s="190">
        <f t="shared" si="4"/>
        <v>15.9</v>
      </c>
      <c r="AG22" s="190">
        <f t="shared" si="5"/>
        <v>6.6</v>
      </c>
      <c r="AH22" s="191">
        <v>42.6</v>
      </c>
      <c r="AI22" s="191">
        <f t="shared" si="6"/>
        <v>36.21</v>
      </c>
      <c r="AJ22" s="191"/>
      <c r="AK22" s="191"/>
      <c r="AL22" s="191">
        <v>150</v>
      </c>
      <c r="AM22" s="184">
        <f t="shared" si="7"/>
        <v>75</v>
      </c>
      <c r="AN22" s="192" t="s">
        <v>239</v>
      </c>
      <c r="AO22" s="187" t="str">
        <f t="shared" si="0"/>
        <v>Giải phóng mặt bằng
Thạch Khê</v>
      </c>
      <c r="AP22" s="192"/>
      <c r="AQ22" s="193">
        <f t="shared" si="8"/>
        <v>18.965520000000001</v>
      </c>
      <c r="AR22" s="193">
        <f t="shared" si="9"/>
        <v>0</v>
      </c>
      <c r="AS22" s="193">
        <f t="shared" si="10"/>
        <v>0</v>
      </c>
      <c r="AT22" s="193">
        <f t="shared" si="11"/>
        <v>9.9</v>
      </c>
      <c r="AU22" s="193">
        <f t="shared" si="12"/>
        <v>0</v>
      </c>
      <c r="AV22" s="193">
        <f t="shared" si="13"/>
        <v>28.865520000000004</v>
      </c>
      <c r="AW22" s="184"/>
      <c r="AX22" s="184"/>
      <c r="AY22" s="184"/>
      <c r="AZ22" s="184"/>
      <c r="BA22" s="184"/>
      <c r="BB22" s="179">
        <v>212</v>
      </c>
    </row>
    <row r="23" spans="1:54" ht="45">
      <c r="A23" s="179">
        <v>209</v>
      </c>
      <c r="B23" s="185" t="s">
        <v>558</v>
      </c>
      <c r="C23" s="185">
        <v>13</v>
      </c>
      <c r="D23" s="196" t="s">
        <v>48</v>
      </c>
      <c r="E23" s="187" t="str">
        <f>D23</f>
        <v>SKS</v>
      </c>
      <c r="F23" s="185" t="s">
        <v>559</v>
      </c>
      <c r="G23" s="185"/>
      <c r="H23" s="185"/>
      <c r="I23" s="189">
        <f t="shared" si="1"/>
        <v>26</v>
      </c>
      <c r="J23" s="189"/>
      <c r="K23" s="189"/>
      <c r="L23" s="189">
        <f t="shared" si="2"/>
        <v>0</v>
      </c>
      <c r="M23" s="189"/>
      <c r="N23" s="189">
        <v>21</v>
      </c>
      <c r="O23" s="189">
        <v>5</v>
      </c>
      <c r="P23" s="189"/>
      <c r="Q23" s="189"/>
      <c r="R23" s="189"/>
      <c r="S23" s="189"/>
      <c r="T23" s="189"/>
      <c r="U23" s="189"/>
      <c r="V23" s="189"/>
      <c r="W23" s="189"/>
      <c r="X23" s="189"/>
      <c r="Y23" s="189"/>
      <c r="Z23" s="189"/>
      <c r="AA23" s="189"/>
      <c r="AB23" s="189"/>
      <c r="AC23" s="189"/>
      <c r="AD23" s="189"/>
      <c r="AE23" s="189">
        <f t="shared" si="3"/>
        <v>26</v>
      </c>
      <c r="AF23" s="190">
        <f t="shared" si="4"/>
        <v>5</v>
      </c>
      <c r="AG23" s="190">
        <f t="shared" si="5"/>
        <v>0</v>
      </c>
      <c r="AH23" s="191">
        <v>42.6</v>
      </c>
      <c r="AI23" s="191">
        <f t="shared" si="6"/>
        <v>36.21</v>
      </c>
      <c r="AJ23" s="191"/>
      <c r="AK23" s="191">
        <v>5</v>
      </c>
      <c r="AL23" s="191">
        <v>150</v>
      </c>
      <c r="AM23" s="184">
        <f t="shared" si="7"/>
        <v>75</v>
      </c>
      <c r="AN23" s="183" t="s">
        <v>240</v>
      </c>
      <c r="AO23" s="187" t="str">
        <f t="shared" si="0"/>
        <v>Bắc Lạc, Quang Lạc
Thạch Lạc</v>
      </c>
      <c r="AP23" s="192" t="s">
        <v>260</v>
      </c>
      <c r="AQ23" s="193">
        <f t="shared" si="8"/>
        <v>5.9640000000000004</v>
      </c>
      <c r="AR23" s="193">
        <f t="shared" si="9"/>
        <v>0</v>
      </c>
      <c r="AS23" s="193">
        <f t="shared" si="10"/>
        <v>2.625</v>
      </c>
      <c r="AT23" s="193">
        <f t="shared" si="11"/>
        <v>0</v>
      </c>
      <c r="AU23" s="193">
        <f t="shared" si="12"/>
        <v>0</v>
      </c>
      <c r="AV23" s="193">
        <f t="shared" si="13"/>
        <v>8.5890000000000004</v>
      </c>
      <c r="AW23" s="184"/>
      <c r="AX23" s="184"/>
      <c r="AY23" s="184"/>
      <c r="AZ23" s="184"/>
      <c r="BA23" s="184"/>
      <c r="BB23" s="179">
        <v>213</v>
      </c>
    </row>
    <row r="24" spans="1:54" ht="30">
      <c r="A24" s="179">
        <v>192</v>
      </c>
      <c r="B24" s="186" t="s">
        <v>663</v>
      </c>
      <c r="C24" s="186">
        <v>6</v>
      </c>
      <c r="D24" s="179" t="s">
        <v>288</v>
      </c>
      <c r="E24" s="187" t="s">
        <v>101</v>
      </c>
      <c r="F24" s="184"/>
      <c r="G24" s="184"/>
      <c r="H24" s="184"/>
      <c r="I24" s="189">
        <f t="shared" si="1"/>
        <v>32.33</v>
      </c>
      <c r="J24" s="196">
        <v>32.33</v>
      </c>
      <c r="K24" s="196"/>
      <c r="L24" s="189">
        <f t="shared" si="2"/>
        <v>32.33</v>
      </c>
      <c r="M24" s="196"/>
      <c r="N24" s="196"/>
      <c r="O24" s="196"/>
      <c r="P24" s="196"/>
      <c r="Q24" s="196"/>
      <c r="R24" s="196"/>
      <c r="S24" s="196"/>
      <c r="T24" s="196"/>
      <c r="U24" s="196"/>
      <c r="V24" s="196"/>
      <c r="W24" s="196"/>
      <c r="X24" s="196"/>
      <c r="Y24" s="196"/>
      <c r="Z24" s="196"/>
      <c r="AA24" s="196"/>
      <c r="AB24" s="196"/>
      <c r="AC24" s="196"/>
      <c r="AD24" s="196"/>
      <c r="AE24" s="189">
        <f t="shared" si="3"/>
        <v>0</v>
      </c>
      <c r="AF24" s="190">
        <f t="shared" si="4"/>
        <v>32.33</v>
      </c>
      <c r="AG24" s="190">
        <f t="shared" si="5"/>
        <v>0</v>
      </c>
      <c r="AH24" s="191">
        <v>46.86</v>
      </c>
      <c r="AI24" s="191">
        <f t="shared" si="6"/>
        <v>39.830999999999996</v>
      </c>
      <c r="AJ24" s="191"/>
      <c r="AK24" s="191"/>
      <c r="AL24" s="191">
        <v>300</v>
      </c>
      <c r="AM24" s="184">
        <f t="shared" si="7"/>
        <v>150</v>
      </c>
      <c r="AN24" s="179" t="s">
        <v>247</v>
      </c>
      <c r="AO24" s="187" t="str">
        <f t="shared" si="0"/>
        <v xml:space="preserve">
Thạch Tân</v>
      </c>
      <c r="AP24" s="192" t="s">
        <v>265</v>
      </c>
      <c r="AQ24" s="193">
        <f t="shared" si="8"/>
        <v>42.419546399999994</v>
      </c>
      <c r="AR24" s="193">
        <f t="shared" si="9"/>
        <v>0</v>
      </c>
      <c r="AS24" s="193">
        <f t="shared" si="10"/>
        <v>0</v>
      </c>
      <c r="AT24" s="193">
        <f t="shared" si="11"/>
        <v>0</v>
      </c>
      <c r="AU24" s="193">
        <f t="shared" si="12"/>
        <v>0</v>
      </c>
      <c r="AV24" s="193">
        <f t="shared" si="13"/>
        <v>42.419546399999994</v>
      </c>
      <c r="AW24" s="184"/>
      <c r="AX24" s="184"/>
      <c r="AY24" s="184"/>
      <c r="AZ24" s="184"/>
      <c r="BA24" s="184"/>
      <c r="BB24" s="179">
        <v>196</v>
      </c>
    </row>
    <row r="25" spans="1:54" ht="16.5">
      <c r="A25" s="34">
        <v>2</v>
      </c>
      <c r="B25" s="225" t="s">
        <v>153</v>
      </c>
      <c r="C25" s="186"/>
      <c r="D25" s="179"/>
      <c r="E25" s="187"/>
      <c r="F25" s="184"/>
      <c r="G25" s="184"/>
      <c r="H25" s="184"/>
      <c r="I25" s="189"/>
      <c r="J25" s="195"/>
      <c r="K25" s="189"/>
      <c r="L25" s="189"/>
      <c r="M25" s="189"/>
      <c r="N25" s="189"/>
      <c r="O25" s="189"/>
      <c r="P25" s="189"/>
      <c r="Q25" s="189"/>
      <c r="R25" s="189"/>
      <c r="S25" s="189"/>
      <c r="T25" s="189"/>
      <c r="U25" s="189"/>
      <c r="V25" s="189"/>
      <c r="W25" s="189"/>
      <c r="X25" s="189"/>
      <c r="Y25" s="189"/>
      <c r="Z25" s="189"/>
      <c r="AA25" s="189"/>
      <c r="AB25" s="189"/>
      <c r="AC25" s="189"/>
      <c r="AD25" s="189"/>
      <c r="AE25" s="189"/>
      <c r="AF25" s="190"/>
      <c r="AG25" s="190"/>
      <c r="AH25" s="191"/>
      <c r="AI25" s="191"/>
      <c r="AJ25" s="191"/>
      <c r="AK25" s="191"/>
      <c r="AL25" s="191"/>
      <c r="AM25" s="184"/>
      <c r="AN25" s="196"/>
      <c r="AO25" s="187"/>
      <c r="AP25" s="192"/>
      <c r="AQ25" s="193"/>
      <c r="AR25" s="193"/>
      <c r="AS25" s="193"/>
      <c r="AT25" s="193"/>
      <c r="AU25" s="193"/>
      <c r="AV25" s="193"/>
      <c r="AW25" s="184"/>
      <c r="AX25" s="184"/>
      <c r="AY25" s="184"/>
      <c r="AZ25" s="184"/>
      <c r="BA25" s="184"/>
      <c r="BB25" s="179"/>
    </row>
    <row r="26" spans="1:54" ht="45">
      <c r="A26" s="226" t="s">
        <v>26</v>
      </c>
      <c r="B26" s="230" t="s">
        <v>174</v>
      </c>
      <c r="C26" s="186"/>
      <c r="D26" s="179"/>
      <c r="E26" s="187"/>
      <c r="F26" s="184"/>
      <c r="G26" s="184"/>
      <c r="H26" s="184"/>
      <c r="I26" s="189"/>
      <c r="J26" s="195"/>
      <c r="K26" s="189"/>
      <c r="L26" s="189"/>
      <c r="M26" s="189"/>
      <c r="N26" s="189"/>
      <c r="O26" s="189"/>
      <c r="P26" s="189"/>
      <c r="Q26" s="189"/>
      <c r="R26" s="189"/>
      <c r="S26" s="189"/>
      <c r="T26" s="189"/>
      <c r="U26" s="189"/>
      <c r="V26" s="189"/>
      <c r="W26" s="189"/>
      <c r="X26" s="189"/>
      <c r="Y26" s="189"/>
      <c r="Z26" s="189"/>
      <c r="AA26" s="189"/>
      <c r="AB26" s="189"/>
      <c r="AC26" s="189"/>
      <c r="AD26" s="189"/>
      <c r="AE26" s="189"/>
      <c r="AF26" s="190"/>
      <c r="AG26" s="190"/>
      <c r="AH26" s="191"/>
      <c r="AI26" s="191"/>
      <c r="AJ26" s="191"/>
      <c r="AK26" s="191"/>
      <c r="AL26" s="191"/>
      <c r="AM26" s="184"/>
      <c r="AN26" s="196"/>
      <c r="AO26" s="187"/>
      <c r="AP26" s="192"/>
      <c r="AQ26" s="193"/>
      <c r="AR26" s="193"/>
      <c r="AS26" s="193"/>
      <c r="AT26" s="193"/>
      <c r="AU26" s="193"/>
      <c r="AV26" s="193"/>
      <c r="AW26" s="184"/>
      <c r="AX26" s="184"/>
      <c r="AY26" s="184"/>
      <c r="AZ26" s="184"/>
      <c r="BA26" s="184"/>
      <c r="BB26" s="179"/>
    </row>
    <row r="27" spans="1:54" ht="30">
      <c r="A27" s="179">
        <v>1</v>
      </c>
      <c r="B27" s="186" t="s">
        <v>267</v>
      </c>
      <c r="C27" s="186">
        <v>4</v>
      </c>
      <c r="D27" s="187" t="s">
        <v>96</v>
      </c>
      <c r="E27" s="187" t="str">
        <f t="shared" ref="E27:E91" si="14">D27</f>
        <v>ONT</v>
      </c>
      <c r="F27" s="188" t="s">
        <v>268</v>
      </c>
      <c r="G27" s="188"/>
      <c r="H27" s="188"/>
      <c r="I27" s="189">
        <f t="shared" ref="I27:I91" si="15">SUM(L27:AD27)</f>
        <v>0.2</v>
      </c>
      <c r="J27" s="189">
        <v>0.16</v>
      </c>
      <c r="K27" s="189"/>
      <c r="L27" s="189">
        <f t="shared" ref="L27:L91" si="16">K27+J27</f>
        <v>0.16</v>
      </c>
      <c r="M27" s="189"/>
      <c r="N27" s="189"/>
      <c r="O27" s="189"/>
      <c r="P27" s="189"/>
      <c r="Q27" s="189"/>
      <c r="R27" s="189"/>
      <c r="S27" s="189"/>
      <c r="T27" s="189"/>
      <c r="U27" s="189"/>
      <c r="V27" s="189"/>
      <c r="W27" s="189"/>
      <c r="X27" s="189"/>
      <c r="Y27" s="189"/>
      <c r="Z27" s="189"/>
      <c r="AA27" s="189"/>
      <c r="AB27" s="189"/>
      <c r="AC27" s="189">
        <v>0.04</v>
      </c>
      <c r="AD27" s="189"/>
      <c r="AE27" s="189">
        <f t="shared" ref="AE27:AE91" si="17">SUM(N27:AD27)</f>
        <v>0.04</v>
      </c>
      <c r="AF27" s="190">
        <f t="shared" ref="AF27:AF91" si="18">L27+O27</f>
        <v>0.16</v>
      </c>
      <c r="AG27" s="190">
        <f t="shared" ref="AG27:AG91" si="19">S27+T27+U27+X27+Y27+Z27</f>
        <v>0</v>
      </c>
      <c r="AH27" s="191">
        <v>27.3</v>
      </c>
      <c r="AI27" s="191">
        <f t="shared" ref="AI27:AI91" si="20">AH27*0.85</f>
        <v>23.204999999999998</v>
      </c>
      <c r="AJ27" s="191"/>
      <c r="AK27" s="191"/>
      <c r="AL27" s="197">
        <v>150</v>
      </c>
      <c r="AM27" s="184">
        <f t="shared" ref="AM27:AM91" si="21">AL27*0.5</f>
        <v>75</v>
      </c>
      <c r="AN27" s="187" t="s">
        <v>227</v>
      </c>
      <c r="AO27" s="187" t="str">
        <f>F27&amp;","&amp;CHAR(10)&amp;AN27</f>
        <v>Kim Sơn,
Bắc Sơn</v>
      </c>
      <c r="AP27" s="192" t="s">
        <v>260</v>
      </c>
      <c r="AQ27" s="193">
        <f t="shared" ref="AQ27:AQ91" si="22">(AF27*AH27*1000+AF27*AH27*1.8*1000)/100000</f>
        <v>0.12230400000000001</v>
      </c>
      <c r="AR27" s="193">
        <f t="shared" ref="AR27:AR91" si="23">AJ27*P27*1000*10000/1000000000+AJ27*P27*1000*10000/1000000000*1.8</f>
        <v>0</v>
      </c>
      <c r="AS27" s="193">
        <f t="shared" ref="AS27:AS91" si="24">AK27*N27*0.01+AK27*N27*0.01*1.5</f>
        <v>0</v>
      </c>
      <c r="AT27" s="193">
        <f t="shared" ref="AT27:AT91" si="25">AL27*AG27*0.01</f>
        <v>0</v>
      </c>
      <c r="AU27" s="193">
        <f t="shared" ref="AU27:AU91" si="26">V27*AM27*0.01</f>
        <v>0</v>
      </c>
      <c r="AV27" s="193">
        <f t="shared" ref="AV27:AV91" si="27">AQ27+AR27+AS27+AT27+AU27</f>
        <v>0.12230400000000001</v>
      </c>
      <c r="AW27" s="184"/>
      <c r="AX27" s="184"/>
      <c r="AY27" s="184"/>
      <c r="AZ27" s="184"/>
      <c r="BA27" s="184"/>
      <c r="BB27" s="179">
        <v>5</v>
      </c>
    </row>
    <row r="28" spans="1:54" ht="30">
      <c r="A28" s="179">
        <v>2</v>
      </c>
      <c r="B28" s="186" t="s">
        <v>275</v>
      </c>
      <c r="C28" s="186">
        <v>4</v>
      </c>
      <c r="D28" s="187" t="s">
        <v>96</v>
      </c>
      <c r="E28" s="187" t="str">
        <f t="shared" si="14"/>
        <v>ONT</v>
      </c>
      <c r="F28" s="188" t="s">
        <v>276</v>
      </c>
      <c r="G28" s="188"/>
      <c r="H28" s="188"/>
      <c r="I28" s="189">
        <f t="shared" si="15"/>
        <v>0.2</v>
      </c>
      <c r="J28" s="189">
        <v>0.16</v>
      </c>
      <c r="K28" s="189"/>
      <c r="L28" s="189">
        <f t="shared" si="16"/>
        <v>0.16</v>
      </c>
      <c r="M28" s="189"/>
      <c r="N28" s="189"/>
      <c r="O28" s="189"/>
      <c r="P28" s="189"/>
      <c r="Q28" s="189"/>
      <c r="R28" s="189"/>
      <c r="S28" s="189"/>
      <c r="T28" s="189"/>
      <c r="U28" s="189"/>
      <c r="V28" s="189"/>
      <c r="W28" s="189"/>
      <c r="X28" s="189"/>
      <c r="Y28" s="189"/>
      <c r="Z28" s="189"/>
      <c r="AA28" s="189"/>
      <c r="AB28" s="189"/>
      <c r="AC28" s="189">
        <v>0.04</v>
      </c>
      <c r="AD28" s="189"/>
      <c r="AE28" s="189">
        <f t="shared" si="17"/>
        <v>0.04</v>
      </c>
      <c r="AF28" s="190">
        <f t="shared" si="18"/>
        <v>0.16</v>
      </c>
      <c r="AG28" s="190">
        <f t="shared" si="19"/>
        <v>0</v>
      </c>
      <c r="AH28" s="191">
        <v>27.3</v>
      </c>
      <c r="AI28" s="191">
        <f t="shared" si="20"/>
        <v>23.204999999999998</v>
      </c>
      <c r="AJ28" s="191"/>
      <c r="AK28" s="191"/>
      <c r="AL28" s="197">
        <v>150</v>
      </c>
      <c r="AM28" s="184">
        <f t="shared" si="21"/>
        <v>75</v>
      </c>
      <c r="AN28" s="187" t="s">
        <v>227</v>
      </c>
      <c r="AO28" s="187" t="str">
        <f>F28&amp;","&amp;CHAR(10)&amp;AN28</f>
        <v>Xuân Sơn,
Bắc Sơn</v>
      </c>
      <c r="AP28" s="192" t="s">
        <v>260</v>
      </c>
      <c r="AQ28" s="193">
        <f t="shared" si="22"/>
        <v>0.12230400000000001</v>
      </c>
      <c r="AR28" s="193">
        <f t="shared" si="23"/>
        <v>0</v>
      </c>
      <c r="AS28" s="193">
        <f t="shared" si="24"/>
        <v>0</v>
      </c>
      <c r="AT28" s="193">
        <f t="shared" si="25"/>
        <v>0</v>
      </c>
      <c r="AU28" s="193">
        <f t="shared" si="26"/>
        <v>0</v>
      </c>
      <c r="AV28" s="193">
        <f t="shared" si="27"/>
        <v>0.12230400000000001</v>
      </c>
      <c r="AW28" s="184"/>
      <c r="AX28" s="184"/>
      <c r="AY28" s="184"/>
      <c r="AZ28" s="184"/>
      <c r="BA28" s="184"/>
      <c r="BB28" s="179">
        <v>6</v>
      </c>
    </row>
    <row r="29" spans="1:54" ht="30">
      <c r="A29" s="179">
        <v>3</v>
      </c>
      <c r="B29" s="185" t="s">
        <v>277</v>
      </c>
      <c r="C29" s="186">
        <v>4</v>
      </c>
      <c r="D29" s="179" t="s">
        <v>96</v>
      </c>
      <c r="E29" s="187" t="str">
        <f t="shared" si="14"/>
        <v>ONT</v>
      </c>
      <c r="F29" s="184"/>
      <c r="G29" s="184"/>
      <c r="H29" s="184"/>
      <c r="I29" s="189">
        <f t="shared" si="15"/>
        <v>0.04</v>
      </c>
      <c r="J29" s="195">
        <v>0.04</v>
      </c>
      <c r="K29" s="195"/>
      <c r="L29" s="189">
        <f t="shared" si="16"/>
        <v>0.04</v>
      </c>
      <c r="M29" s="189"/>
      <c r="N29" s="189"/>
      <c r="O29" s="189"/>
      <c r="P29" s="189"/>
      <c r="Q29" s="189"/>
      <c r="R29" s="189"/>
      <c r="S29" s="189"/>
      <c r="T29" s="189"/>
      <c r="U29" s="189"/>
      <c r="V29" s="189"/>
      <c r="W29" s="189"/>
      <c r="X29" s="189"/>
      <c r="Y29" s="189"/>
      <c r="Z29" s="189"/>
      <c r="AA29" s="189"/>
      <c r="AB29" s="189"/>
      <c r="AC29" s="189"/>
      <c r="AD29" s="189"/>
      <c r="AE29" s="189">
        <f t="shared" si="17"/>
        <v>0</v>
      </c>
      <c r="AF29" s="190">
        <f t="shared" si="18"/>
        <v>0.04</v>
      </c>
      <c r="AG29" s="190">
        <f t="shared" si="19"/>
        <v>0</v>
      </c>
      <c r="AH29" s="191">
        <v>27.3</v>
      </c>
      <c r="AI29" s="191">
        <f t="shared" si="20"/>
        <v>23.204999999999998</v>
      </c>
      <c r="AJ29" s="191"/>
      <c r="AK29" s="191"/>
      <c r="AL29" s="197">
        <v>150</v>
      </c>
      <c r="AM29" s="184">
        <f t="shared" si="21"/>
        <v>75</v>
      </c>
      <c r="AN29" s="196" t="s">
        <v>227</v>
      </c>
      <c r="AO29" s="187" t="s">
        <v>278</v>
      </c>
      <c r="AP29" s="192" t="s">
        <v>279</v>
      </c>
      <c r="AQ29" s="193">
        <f t="shared" si="22"/>
        <v>3.0576000000000002E-2</v>
      </c>
      <c r="AR29" s="193">
        <f t="shared" si="23"/>
        <v>0</v>
      </c>
      <c r="AS29" s="193">
        <f t="shared" si="24"/>
        <v>0</v>
      </c>
      <c r="AT29" s="193">
        <f t="shared" si="25"/>
        <v>0</v>
      </c>
      <c r="AU29" s="193">
        <f t="shared" si="26"/>
        <v>0</v>
      </c>
      <c r="AV29" s="193">
        <f t="shared" si="27"/>
        <v>3.0576000000000002E-2</v>
      </c>
      <c r="AW29" s="184"/>
      <c r="AX29" s="184"/>
      <c r="AY29" s="184"/>
      <c r="AZ29" s="184"/>
      <c r="BA29" s="184"/>
      <c r="BB29" s="179">
        <v>7</v>
      </c>
    </row>
    <row r="30" spans="1:54" ht="30">
      <c r="A30" s="179">
        <v>4</v>
      </c>
      <c r="B30" s="185" t="s">
        <v>280</v>
      </c>
      <c r="C30" s="186">
        <v>4</v>
      </c>
      <c r="D30" s="179" t="s">
        <v>96</v>
      </c>
      <c r="E30" s="187" t="str">
        <f t="shared" si="14"/>
        <v>ONT</v>
      </c>
      <c r="F30" s="184"/>
      <c r="G30" s="184"/>
      <c r="H30" s="184"/>
      <c r="I30" s="189">
        <f t="shared" si="15"/>
        <v>7.0000000000000007E-2</v>
      </c>
      <c r="J30" s="195">
        <v>7.0000000000000007E-2</v>
      </c>
      <c r="K30" s="195"/>
      <c r="L30" s="189">
        <f t="shared" si="16"/>
        <v>7.0000000000000007E-2</v>
      </c>
      <c r="M30" s="189"/>
      <c r="N30" s="189"/>
      <c r="O30" s="189"/>
      <c r="P30" s="189"/>
      <c r="Q30" s="189"/>
      <c r="R30" s="189"/>
      <c r="S30" s="189"/>
      <c r="T30" s="189"/>
      <c r="U30" s="189"/>
      <c r="V30" s="189"/>
      <c r="W30" s="189"/>
      <c r="X30" s="189"/>
      <c r="Y30" s="189"/>
      <c r="Z30" s="189"/>
      <c r="AA30" s="189"/>
      <c r="AB30" s="189"/>
      <c r="AC30" s="189"/>
      <c r="AD30" s="189"/>
      <c r="AE30" s="189">
        <f t="shared" si="17"/>
        <v>0</v>
      </c>
      <c r="AF30" s="190">
        <f t="shared" si="18"/>
        <v>7.0000000000000007E-2</v>
      </c>
      <c r="AG30" s="190">
        <f t="shared" si="19"/>
        <v>0</v>
      </c>
      <c r="AH30" s="191">
        <v>27.3</v>
      </c>
      <c r="AI30" s="191">
        <f t="shared" si="20"/>
        <v>23.204999999999998</v>
      </c>
      <c r="AJ30" s="191"/>
      <c r="AK30" s="191"/>
      <c r="AL30" s="197">
        <v>150</v>
      </c>
      <c r="AM30" s="184">
        <f t="shared" si="21"/>
        <v>75</v>
      </c>
      <c r="AN30" s="196" t="s">
        <v>227</v>
      </c>
      <c r="AO30" s="187" t="s">
        <v>281</v>
      </c>
      <c r="AP30" s="192" t="s">
        <v>282</v>
      </c>
      <c r="AQ30" s="193">
        <f t="shared" si="22"/>
        <v>5.3508000000000014E-2</v>
      </c>
      <c r="AR30" s="193">
        <f t="shared" si="23"/>
        <v>0</v>
      </c>
      <c r="AS30" s="193">
        <f t="shared" si="24"/>
        <v>0</v>
      </c>
      <c r="AT30" s="193">
        <f t="shared" si="25"/>
        <v>0</v>
      </c>
      <c r="AU30" s="193">
        <f t="shared" si="26"/>
        <v>0</v>
      </c>
      <c r="AV30" s="193">
        <f t="shared" si="27"/>
        <v>5.3508000000000014E-2</v>
      </c>
      <c r="AW30" s="184"/>
      <c r="AX30" s="184"/>
      <c r="AY30" s="184"/>
      <c r="AZ30" s="184"/>
      <c r="BA30" s="184"/>
      <c r="BB30" s="179">
        <v>8</v>
      </c>
    </row>
    <row r="31" spans="1:54" ht="30">
      <c r="A31" s="179">
        <v>5</v>
      </c>
      <c r="B31" s="185" t="s">
        <v>283</v>
      </c>
      <c r="C31" s="186">
        <v>4</v>
      </c>
      <c r="D31" s="179" t="s">
        <v>96</v>
      </c>
      <c r="E31" s="187" t="str">
        <f t="shared" si="14"/>
        <v>ONT</v>
      </c>
      <c r="F31" s="184"/>
      <c r="G31" s="184"/>
      <c r="H31" s="184"/>
      <c r="I31" s="189">
        <f t="shared" si="15"/>
        <v>0.04</v>
      </c>
      <c r="J31" s="195"/>
      <c r="K31" s="195"/>
      <c r="L31" s="189">
        <f t="shared" si="16"/>
        <v>0</v>
      </c>
      <c r="M31" s="189"/>
      <c r="N31" s="189"/>
      <c r="O31" s="189">
        <v>0.04</v>
      </c>
      <c r="P31" s="189"/>
      <c r="Q31" s="189"/>
      <c r="R31" s="189"/>
      <c r="S31" s="189"/>
      <c r="T31" s="189"/>
      <c r="U31" s="189"/>
      <c r="V31" s="189"/>
      <c r="W31" s="189"/>
      <c r="X31" s="189"/>
      <c r="Y31" s="189"/>
      <c r="Z31" s="189"/>
      <c r="AA31" s="189"/>
      <c r="AB31" s="189"/>
      <c r="AC31" s="189"/>
      <c r="AD31" s="189"/>
      <c r="AE31" s="189">
        <f t="shared" si="17"/>
        <v>0.04</v>
      </c>
      <c r="AF31" s="190">
        <f t="shared" si="18"/>
        <v>0.04</v>
      </c>
      <c r="AG31" s="190">
        <f t="shared" si="19"/>
        <v>0</v>
      </c>
      <c r="AH31" s="191">
        <v>27.3</v>
      </c>
      <c r="AI31" s="191">
        <f t="shared" si="20"/>
        <v>23.204999999999998</v>
      </c>
      <c r="AJ31" s="191"/>
      <c r="AK31" s="191"/>
      <c r="AL31" s="197">
        <v>150</v>
      </c>
      <c r="AM31" s="184">
        <f t="shared" si="21"/>
        <v>75</v>
      </c>
      <c r="AN31" s="196" t="s">
        <v>227</v>
      </c>
      <c r="AO31" s="187" t="s">
        <v>284</v>
      </c>
      <c r="AP31" s="192" t="s">
        <v>265</v>
      </c>
      <c r="AQ31" s="193">
        <f t="shared" si="22"/>
        <v>3.0576000000000002E-2</v>
      </c>
      <c r="AR31" s="193">
        <f t="shared" si="23"/>
        <v>0</v>
      </c>
      <c r="AS31" s="193">
        <f t="shared" si="24"/>
        <v>0</v>
      </c>
      <c r="AT31" s="193">
        <f t="shared" si="25"/>
        <v>0</v>
      </c>
      <c r="AU31" s="193">
        <f t="shared" si="26"/>
        <v>0</v>
      </c>
      <c r="AV31" s="193">
        <f t="shared" si="27"/>
        <v>3.0576000000000002E-2</v>
      </c>
      <c r="AW31" s="184"/>
      <c r="AX31" s="184"/>
      <c r="AY31" s="184"/>
      <c r="AZ31" s="184"/>
      <c r="BA31" s="184"/>
      <c r="BB31" s="179">
        <v>9</v>
      </c>
    </row>
    <row r="32" spans="1:54" ht="30">
      <c r="A32" s="179">
        <v>6</v>
      </c>
      <c r="B32" s="185" t="s">
        <v>289</v>
      </c>
      <c r="C32" s="186">
        <v>4</v>
      </c>
      <c r="D32" s="179" t="s">
        <v>96</v>
      </c>
      <c r="E32" s="187" t="str">
        <f t="shared" si="14"/>
        <v>ONT</v>
      </c>
      <c r="F32" s="184" t="s">
        <v>290</v>
      </c>
      <c r="G32" s="184"/>
      <c r="H32" s="184"/>
      <c r="I32" s="189">
        <f t="shared" si="15"/>
        <v>7.0000000000000007E-2</v>
      </c>
      <c r="J32" s="195">
        <v>7.0000000000000007E-2</v>
      </c>
      <c r="K32" s="195"/>
      <c r="L32" s="189">
        <f t="shared" si="16"/>
        <v>7.0000000000000007E-2</v>
      </c>
      <c r="M32" s="189"/>
      <c r="N32" s="189"/>
      <c r="O32" s="189"/>
      <c r="P32" s="189"/>
      <c r="Q32" s="189"/>
      <c r="R32" s="189"/>
      <c r="S32" s="189"/>
      <c r="T32" s="189"/>
      <c r="U32" s="189"/>
      <c r="V32" s="189"/>
      <c r="W32" s="189"/>
      <c r="X32" s="189"/>
      <c r="Y32" s="189"/>
      <c r="Z32" s="189"/>
      <c r="AA32" s="189"/>
      <c r="AB32" s="189"/>
      <c r="AC32" s="189"/>
      <c r="AD32" s="189"/>
      <c r="AE32" s="189">
        <f t="shared" si="17"/>
        <v>0</v>
      </c>
      <c r="AF32" s="190">
        <f t="shared" si="18"/>
        <v>7.0000000000000007E-2</v>
      </c>
      <c r="AG32" s="190">
        <f t="shared" si="19"/>
        <v>0</v>
      </c>
      <c r="AH32" s="191">
        <v>27.3</v>
      </c>
      <c r="AI32" s="191">
        <f t="shared" si="20"/>
        <v>23.204999999999998</v>
      </c>
      <c r="AJ32" s="191"/>
      <c r="AK32" s="191"/>
      <c r="AL32" s="197">
        <v>150</v>
      </c>
      <c r="AM32" s="184">
        <f t="shared" si="21"/>
        <v>75</v>
      </c>
      <c r="AN32" s="192" t="s">
        <v>228</v>
      </c>
      <c r="AO32" s="187" t="str">
        <f t="shared" ref="AO32:AO96" si="28">F32&amp;","&amp;CHAR(10)&amp;AN32</f>
        <v>Thô Việt Yên,
Nam Hương</v>
      </c>
      <c r="AP32" s="192" t="s">
        <v>282</v>
      </c>
      <c r="AQ32" s="193">
        <f t="shared" si="22"/>
        <v>5.3508000000000014E-2</v>
      </c>
      <c r="AR32" s="193">
        <f t="shared" si="23"/>
        <v>0</v>
      </c>
      <c r="AS32" s="193">
        <f t="shared" si="24"/>
        <v>0</v>
      </c>
      <c r="AT32" s="193">
        <f t="shared" si="25"/>
        <v>0</v>
      </c>
      <c r="AU32" s="193">
        <f t="shared" si="26"/>
        <v>0</v>
      </c>
      <c r="AV32" s="193">
        <f t="shared" si="27"/>
        <v>5.3508000000000014E-2</v>
      </c>
      <c r="AW32" s="184"/>
      <c r="AX32" s="184"/>
      <c r="AY32" s="184"/>
      <c r="AZ32" s="184"/>
      <c r="BA32" s="184"/>
      <c r="BB32" s="179">
        <v>10</v>
      </c>
    </row>
    <row r="33" spans="1:54" ht="30">
      <c r="A33" s="179">
        <v>7</v>
      </c>
      <c r="B33" s="185" t="s">
        <v>291</v>
      </c>
      <c r="C33" s="186">
        <v>4</v>
      </c>
      <c r="D33" s="179" t="s">
        <v>96</v>
      </c>
      <c r="E33" s="187" t="str">
        <f t="shared" si="14"/>
        <v>ONT</v>
      </c>
      <c r="F33" s="184" t="s">
        <v>292</v>
      </c>
      <c r="G33" s="184"/>
      <c r="H33" s="184"/>
      <c r="I33" s="189">
        <f t="shared" si="15"/>
        <v>0.08</v>
      </c>
      <c r="J33" s="195">
        <v>0.08</v>
      </c>
      <c r="K33" s="195"/>
      <c r="L33" s="189">
        <f t="shared" si="16"/>
        <v>0.08</v>
      </c>
      <c r="M33" s="189"/>
      <c r="N33" s="189"/>
      <c r="O33" s="189"/>
      <c r="P33" s="189"/>
      <c r="Q33" s="189"/>
      <c r="R33" s="189"/>
      <c r="S33" s="189"/>
      <c r="T33" s="189"/>
      <c r="U33" s="189"/>
      <c r="V33" s="189"/>
      <c r="W33" s="189"/>
      <c r="X33" s="189"/>
      <c r="Y33" s="189"/>
      <c r="Z33" s="189"/>
      <c r="AA33" s="189"/>
      <c r="AB33" s="189"/>
      <c r="AC33" s="189"/>
      <c r="AD33" s="189"/>
      <c r="AE33" s="189">
        <f t="shared" si="17"/>
        <v>0</v>
      </c>
      <c r="AF33" s="190">
        <f t="shared" si="18"/>
        <v>0.08</v>
      </c>
      <c r="AG33" s="190">
        <f t="shared" si="19"/>
        <v>0</v>
      </c>
      <c r="AH33" s="191">
        <v>27.3</v>
      </c>
      <c r="AI33" s="191">
        <f t="shared" si="20"/>
        <v>23.204999999999998</v>
      </c>
      <c r="AJ33" s="191"/>
      <c r="AK33" s="191"/>
      <c r="AL33" s="197">
        <v>150</v>
      </c>
      <c r="AM33" s="184">
        <f t="shared" si="21"/>
        <v>75</v>
      </c>
      <c r="AN33" s="192" t="s">
        <v>228</v>
      </c>
      <c r="AO33" s="187" t="str">
        <f t="shared" si="28"/>
        <v>Thôn Hòa Bình,
Nam Hương</v>
      </c>
      <c r="AP33" s="192" t="s">
        <v>265</v>
      </c>
      <c r="AQ33" s="193">
        <f t="shared" si="22"/>
        <v>6.1152000000000005E-2</v>
      </c>
      <c r="AR33" s="193">
        <f t="shared" si="23"/>
        <v>0</v>
      </c>
      <c r="AS33" s="193">
        <f t="shared" si="24"/>
        <v>0</v>
      </c>
      <c r="AT33" s="193">
        <f t="shared" si="25"/>
        <v>0</v>
      </c>
      <c r="AU33" s="193">
        <f t="shared" si="26"/>
        <v>0</v>
      </c>
      <c r="AV33" s="193">
        <f t="shared" si="27"/>
        <v>6.1152000000000005E-2</v>
      </c>
      <c r="AW33" s="184"/>
      <c r="AX33" s="184"/>
      <c r="AY33" s="184"/>
      <c r="AZ33" s="184"/>
      <c r="BA33" s="184"/>
      <c r="BB33" s="179">
        <v>11</v>
      </c>
    </row>
    <row r="34" spans="1:54" ht="30">
      <c r="A34" s="179">
        <v>8</v>
      </c>
      <c r="B34" s="185" t="s">
        <v>291</v>
      </c>
      <c r="C34" s="186">
        <v>4</v>
      </c>
      <c r="D34" s="179" t="s">
        <v>96</v>
      </c>
      <c r="E34" s="187" t="str">
        <f t="shared" si="14"/>
        <v>ONT</v>
      </c>
      <c r="F34" s="184" t="s">
        <v>292</v>
      </c>
      <c r="G34" s="184"/>
      <c r="H34" s="184"/>
      <c r="I34" s="189">
        <f t="shared" si="15"/>
        <v>0.1</v>
      </c>
      <c r="J34" s="195"/>
      <c r="K34" s="195"/>
      <c r="L34" s="189">
        <f t="shared" si="16"/>
        <v>0</v>
      </c>
      <c r="M34" s="189"/>
      <c r="N34" s="189"/>
      <c r="O34" s="189"/>
      <c r="P34" s="189"/>
      <c r="Q34" s="189"/>
      <c r="R34" s="189"/>
      <c r="S34" s="189"/>
      <c r="T34" s="189"/>
      <c r="U34" s="189"/>
      <c r="V34" s="189"/>
      <c r="W34" s="189"/>
      <c r="X34" s="189"/>
      <c r="Y34" s="189"/>
      <c r="Z34" s="189">
        <v>0.1</v>
      </c>
      <c r="AA34" s="189"/>
      <c r="AB34" s="189"/>
      <c r="AC34" s="189"/>
      <c r="AD34" s="189"/>
      <c r="AE34" s="189">
        <f t="shared" si="17"/>
        <v>0.1</v>
      </c>
      <c r="AF34" s="190">
        <f t="shared" si="18"/>
        <v>0</v>
      </c>
      <c r="AG34" s="190">
        <f t="shared" si="19"/>
        <v>0.1</v>
      </c>
      <c r="AH34" s="191">
        <v>27.3</v>
      </c>
      <c r="AI34" s="191">
        <f t="shared" si="20"/>
        <v>23.204999999999998</v>
      </c>
      <c r="AJ34" s="191"/>
      <c r="AK34" s="191"/>
      <c r="AL34" s="197">
        <v>150</v>
      </c>
      <c r="AM34" s="184">
        <f t="shared" si="21"/>
        <v>75</v>
      </c>
      <c r="AN34" s="192" t="s">
        <v>228</v>
      </c>
      <c r="AO34" s="187" t="str">
        <f t="shared" si="28"/>
        <v>Thôn Hòa Bình,
Nam Hương</v>
      </c>
      <c r="AP34" s="192" t="s">
        <v>260</v>
      </c>
      <c r="AQ34" s="193">
        <f t="shared" si="22"/>
        <v>0</v>
      </c>
      <c r="AR34" s="193">
        <f t="shared" si="23"/>
        <v>0</v>
      </c>
      <c r="AS34" s="193">
        <f t="shared" si="24"/>
        <v>0</v>
      </c>
      <c r="AT34" s="193">
        <f t="shared" si="25"/>
        <v>0.15</v>
      </c>
      <c r="AU34" s="193">
        <f t="shared" si="26"/>
        <v>0</v>
      </c>
      <c r="AV34" s="193">
        <f t="shared" si="27"/>
        <v>0.15</v>
      </c>
      <c r="AW34" s="184"/>
      <c r="AX34" s="184"/>
      <c r="AY34" s="184"/>
      <c r="AZ34" s="184"/>
      <c r="BA34" s="184"/>
      <c r="BB34" s="179">
        <v>12</v>
      </c>
    </row>
    <row r="35" spans="1:54" ht="30">
      <c r="A35" s="179">
        <v>9</v>
      </c>
      <c r="B35" s="185" t="s">
        <v>293</v>
      </c>
      <c r="C35" s="186">
        <v>4</v>
      </c>
      <c r="D35" s="179" t="s">
        <v>96</v>
      </c>
      <c r="E35" s="187" t="str">
        <f t="shared" si="14"/>
        <v>ONT</v>
      </c>
      <c r="F35" s="184" t="s">
        <v>294</v>
      </c>
      <c r="G35" s="184"/>
      <c r="H35" s="184"/>
      <c r="I35" s="189">
        <f t="shared" si="15"/>
        <v>0.1</v>
      </c>
      <c r="J35" s="195"/>
      <c r="K35" s="195">
        <v>0.1</v>
      </c>
      <c r="L35" s="189">
        <f t="shared" si="16"/>
        <v>0.1</v>
      </c>
      <c r="M35" s="189"/>
      <c r="N35" s="189"/>
      <c r="O35" s="189"/>
      <c r="P35" s="189"/>
      <c r="Q35" s="189"/>
      <c r="R35" s="189"/>
      <c r="S35" s="189"/>
      <c r="T35" s="189"/>
      <c r="U35" s="189"/>
      <c r="V35" s="189"/>
      <c r="W35" s="189"/>
      <c r="X35" s="189"/>
      <c r="Y35" s="189"/>
      <c r="Z35" s="189"/>
      <c r="AA35" s="189"/>
      <c r="AB35" s="189"/>
      <c r="AC35" s="189"/>
      <c r="AD35" s="189"/>
      <c r="AE35" s="189">
        <f t="shared" si="17"/>
        <v>0</v>
      </c>
      <c r="AF35" s="190">
        <f t="shared" si="18"/>
        <v>0.1</v>
      </c>
      <c r="AG35" s="190">
        <f t="shared" si="19"/>
        <v>0</v>
      </c>
      <c r="AH35" s="191">
        <v>27.3</v>
      </c>
      <c r="AI35" s="191">
        <f t="shared" si="20"/>
        <v>23.204999999999998</v>
      </c>
      <c r="AJ35" s="191"/>
      <c r="AK35" s="191"/>
      <c r="AL35" s="197">
        <v>150</v>
      </c>
      <c r="AM35" s="184">
        <f t="shared" si="21"/>
        <v>75</v>
      </c>
      <c r="AN35" s="192" t="s">
        <v>228</v>
      </c>
      <c r="AO35" s="187" t="str">
        <f t="shared" si="28"/>
        <v>Thôn Lam Hưng,
Nam Hương</v>
      </c>
      <c r="AP35" s="192"/>
      <c r="AQ35" s="193">
        <f t="shared" si="22"/>
        <v>7.6440000000000022E-2</v>
      </c>
      <c r="AR35" s="193">
        <f t="shared" si="23"/>
        <v>0</v>
      </c>
      <c r="AS35" s="193">
        <f t="shared" si="24"/>
        <v>0</v>
      </c>
      <c r="AT35" s="193">
        <f t="shared" si="25"/>
        <v>0</v>
      </c>
      <c r="AU35" s="193">
        <f t="shared" si="26"/>
        <v>0</v>
      </c>
      <c r="AV35" s="193">
        <f t="shared" si="27"/>
        <v>7.6440000000000022E-2</v>
      </c>
      <c r="AW35" s="184"/>
      <c r="AX35" s="184"/>
      <c r="AY35" s="184"/>
      <c r="AZ35" s="184"/>
      <c r="BA35" s="184"/>
      <c r="BB35" s="179">
        <v>13</v>
      </c>
    </row>
    <row r="36" spans="1:54" ht="30">
      <c r="A36" s="179">
        <v>10</v>
      </c>
      <c r="B36" s="185" t="s">
        <v>295</v>
      </c>
      <c r="C36" s="186">
        <v>4</v>
      </c>
      <c r="D36" s="179" t="s">
        <v>96</v>
      </c>
      <c r="E36" s="187" t="str">
        <f t="shared" si="14"/>
        <v>ONT</v>
      </c>
      <c r="F36" s="184" t="s">
        <v>296</v>
      </c>
      <c r="G36" s="184"/>
      <c r="H36" s="184"/>
      <c r="I36" s="189">
        <f t="shared" si="15"/>
        <v>0.15</v>
      </c>
      <c r="J36" s="195"/>
      <c r="K36" s="195"/>
      <c r="L36" s="189">
        <f t="shared" si="16"/>
        <v>0</v>
      </c>
      <c r="M36" s="189"/>
      <c r="N36" s="189"/>
      <c r="O36" s="189"/>
      <c r="P36" s="189"/>
      <c r="Q36" s="189"/>
      <c r="R36" s="189"/>
      <c r="S36" s="189"/>
      <c r="T36" s="189"/>
      <c r="U36" s="189"/>
      <c r="V36" s="189"/>
      <c r="W36" s="189"/>
      <c r="X36" s="189"/>
      <c r="Y36" s="189"/>
      <c r="Z36" s="189">
        <v>0.15</v>
      </c>
      <c r="AA36" s="189"/>
      <c r="AB36" s="189"/>
      <c r="AC36" s="189"/>
      <c r="AD36" s="189"/>
      <c r="AE36" s="189">
        <f t="shared" si="17"/>
        <v>0.15</v>
      </c>
      <c r="AF36" s="190">
        <f t="shared" si="18"/>
        <v>0</v>
      </c>
      <c r="AG36" s="190">
        <f t="shared" si="19"/>
        <v>0.15</v>
      </c>
      <c r="AH36" s="191">
        <v>27.3</v>
      </c>
      <c r="AI36" s="191">
        <f t="shared" si="20"/>
        <v>23.204999999999998</v>
      </c>
      <c r="AJ36" s="191"/>
      <c r="AK36" s="191"/>
      <c r="AL36" s="197">
        <v>150</v>
      </c>
      <c r="AM36" s="184">
        <f t="shared" si="21"/>
        <v>75</v>
      </c>
      <c r="AN36" s="192" t="s">
        <v>228</v>
      </c>
      <c r="AO36" s="187" t="str">
        <f t="shared" si="28"/>
        <v>Thôn Tây Hương,
Nam Hương</v>
      </c>
      <c r="AP36" s="192" t="s">
        <v>260</v>
      </c>
      <c r="AQ36" s="193">
        <f t="shared" si="22"/>
        <v>0</v>
      </c>
      <c r="AR36" s="193">
        <f t="shared" si="23"/>
        <v>0</v>
      </c>
      <c r="AS36" s="193">
        <f t="shared" si="24"/>
        <v>0</v>
      </c>
      <c r="AT36" s="193">
        <f t="shared" si="25"/>
        <v>0.22500000000000001</v>
      </c>
      <c r="AU36" s="193">
        <f t="shared" si="26"/>
        <v>0</v>
      </c>
      <c r="AV36" s="193">
        <f t="shared" si="27"/>
        <v>0.22500000000000001</v>
      </c>
      <c r="AW36" s="184"/>
      <c r="AX36" s="184"/>
      <c r="AY36" s="184"/>
      <c r="AZ36" s="184"/>
      <c r="BA36" s="184"/>
      <c r="BB36" s="179">
        <v>14</v>
      </c>
    </row>
    <row r="37" spans="1:54" ht="30">
      <c r="A37" s="179">
        <v>11</v>
      </c>
      <c r="B37" s="185" t="s">
        <v>297</v>
      </c>
      <c r="C37" s="186">
        <v>4</v>
      </c>
      <c r="D37" s="179" t="s">
        <v>96</v>
      </c>
      <c r="E37" s="187" t="str">
        <f t="shared" si="14"/>
        <v>ONT</v>
      </c>
      <c r="F37" s="184" t="s">
        <v>298</v>
      </c>
      <c r="G37" s="184"/>
      <c r="H37" s="184"/>
      <c r="I37" s="189">
        <f t="shared" si="15"/>
        <v>0.11</v>
      </c>
      <c r="J37" s="195">
        <v>0.11</v>
      </c>
      <c r="K37" s="195"/>
      <c r="L37" s="189">
        <f t="shared" si="16"/>
        <v>0.11</v>
      </c>
      <c r="M37" s="189"/>
      <c r="N37" s="189"/>
      <c r="O37" s="189"/>
      <c r="P37" s="189"/>
      <c r="Q37" s="189"/>
      <c r="R37" s="189"/>
      <c r="S37" s="189"/>
      <c r="T37" s="189"/>
      <c r="U37" s="189"/>
      <c r="V37" s="189"/>
      <c r="W37" s="189"/>
      <c r="X37" s="189"/>
      <c r="Y37" s="189"/>
      <c r="Z37" s="189"/>
      <c r="AA37" s="189"/>
      <c r="AB37" s="189"/>
      <c r="AC37" s="189"/>
      <c r="AD37" s="189"/>
      <c r="AE37" s="189">
        <f t="shared" si="17"/>
        <v>0</v>
      </c>
      <c r="AF37" s="190">
        <f t="shared" si="18"/>
        <v>0.11</v>
      </c>
      <c r="AG37" s="190">
        <f t="shared" si="19"/>
        <v>0</v>
      </c>
      <c r="AH37" s="191">
        <v>27.3</v>
      </c>
      <c r="AI37" s="191">
        <f t="shared" si="20"/>
        <v>23.204999999999998</v>
      </c>
      <c r="AJ37" s="191"/>
      <c r="AK37" s="191"/>
      <c r="AL37" s="197">
        <v>150</v>
      </c>
      <c r="AM37" s="184">
        <f t="shared" si="21"/>
        <v>75</v>
      </c>
      <c r="AN37" s="192" t="s">
        <v>228</v>
      </c>
      <c r="AO37" s="187" t="str">
        <f t="shared" si="28"/>
        <v>Thôn Thống Nhất,
Nam Hương</v>
      </c>
      <c r="AP37" s="192" t="s">
        <v>265</v>
      </c>
      <c r="AQ37" s="193">
        <f t="shared" si="22"/>
        <v>8.408400000000002E-2</v>
      </c>
      <c r="AR37" s="193">
        <f t="shared" si="23"/>
        <v>0</v>
      </c>
      <c r="AS37" s="193">
        <f t="shared" si="24"/>
        <v>0</v>
      </c>
      <c r="AT37" s="193">
        <f t="shared" si="25"/>
        <v>0</v>
      </c>
      <c r="AU37" s="193">
        <f t="shared" si="26"/>
        <v>0</v>
      </c>
      <c r="AV37" s="193">
        <f t="shared" si="27"/>
        <v>8.408400000000002E-2</v>
      </c>
      <c r="AW37" s="184"/>
      <c r="AX37" s="184"/>
      <c r="AY37" s="184"/>
      <c r="AZ37" s="184"/>
      <c r="BA37" s="184"/>
      <c r="BB37" s="179">
        <v>15</v>
      </c>
    </row>
    <row r="38" spans="1:54" ht="30">
      <c r="A38" s="179">
        <v>12</v>
      </c>
      <c r="B38" s="185" t="s">
        <v>299</v>
      </c>
      <c r="C38" s="186">
        <v>4</v>
      </c>
      <c r="D38" s="179" t="s">
        <v>96</v>
      </c>
      <c r="E38" s="187" t="str">
        <f t="shared" si="14"/>
        <v>ONT</v>
      </c>
      <c r="F38" s="184" t="s">
        <v>298</v>
      </c>
      <c r="G38" s="184"/>
      <c r="H38" s="184"/>
      <c r="I38" s="189">
        <f t="shared" si="15"/>
        <v>7.0000000000000007E-2</v>
      </c>
      <c r="J38" s="195">
        <v>7.0000000000000007E-2</v>
      </c>
      <c r="K38" s="195"/>
      <c r="L38" s="189">
        <f t="shared" si="16"/>
        <v>7.0000000000000007E-2</v>
      </c>
      <c r="M38" s="189"/>
      <c r="N38" s="189"/>
      <c r="O38" s="189"/>
      <c r="P38" s="189"/>
      <c r="Q38" s="189"/>
      <c r="R38" s="189"/>
      <c r="S38" s="189"/>
      <c r="T38" s="189"/>
      <c r="U38" s="189"/>
      <c r="V38" s="189"/>
      <c r="W38" s="189"/>
      <c r="X38" s="189"/>
      <c r="Y38" s="189"/>
      <c r="Z38" s="189"/>
      <c r="AA38" s="189"/>
      <c r="AB38" s="189"/>
      <c r="AC38" s="189"/>
      <c r="AD38" s="189"/>
      <c r="AE38" s="189">
        <f t="shared" si="17"/>
        <v>0</v>
      </c>
      <c r="AF38" s="190">
        <f t="shared" si="18"/>
        <v>7.0000000000000007E-2</v>
      </c>
      <c r="AG38" s="190">
        <f t="shared" si="19"/>
        <v>0</v>
      </c>
      <c r="AH38" s="191">
        <v>27.3</v>
      </c>
      <c r="AI38" s="191">
        <f t="shared" si="20"/>
        <v>23.204999999999998</v>
      </c>
      <c r="AJ38" s="191"/>
      <c r="AK38" s="191"/>
      <c r="AL38" s="197">
        <v>150</v>
      </c>
      <c r="AM38" s="184">
        <f t="shared" si="21"/>
        <v>75</v>
      </c>
      <c r="AN38" s="192" t="s">
        <v>228</v>
      </c>
      <c r="AO38" s="187" t="str">
        <f t="shared" si="28"/>
        <v>Thôn Thống Nhất,
Nam Hương</v>
      </c>
      <c r="AP38" s="192" t="s">
        <v>260</v>
      </c>
      <c r="AQ38" s="193">
        <f t="shared" si="22"/>
        <v>5.3508000000000014E-2</v>
      </c>
      <c r="AR38" s="193">
        <f t="shared" si="23"/>
        <v>0</v>
      </c>
      <c r="AS38" s="193">
        <f t="shared" si="24"/>
        <v>0</v>
      </c>
      <c r="AT38" s="193">
        <f t="shared" si="25"/>
        <v>0</v>
      </c>
      <c r="AU38" s="193">
        <f t="shared" si="26"/>
        <v>0</v>
      </c>
      <c r="AV38" s="193">
        <f t="shared" si="27"/>
        <v>5.3508000000000014E-2</v>
      </c>
      <c r="AW38" s="184"/>
      <c r="AX38" s="184"/>
      <c r="AY38" s="184"/>
      <c r="AZ38" s="184"/>
      <c r="BA38" s="184"/>
      <c r="BB38" s="179">
        <v>16</v>
      </c>
    </row>
    <row r="39" spans="1:54" ht="30">
      <c r="A39" s="179">
        <v>13</v>
      </c>
      <c r="B39" s="185" t="s">
        <v>300</v>
      </c>
      <c r="C39" s="186">
        <v>4</v>
      </c>
      <c r="D39" s="179" t="s">
        <v>96</v>
      </c>
      <c r="E39" s="187" t="str">
        <f t="shared" si="14"/>
        <v>ONT</v>
      </c>
      <c r="F39" s="184" t="s">
        <v>301</v>
      </c>
      <c r="G39" s="184"/>
      <c r="H39" s="184"/>
      <c r="I39" s="189">
        <f t="shared" si="15"/>
        <v>0.12</v>
      </c>
      <c r="J39" s="195"/>
      <c r="K39" s="195"/>
      <c r="L39" s="189">
        <f t="shared" si="16"/>
        <v>0</v>
      </c>
      <c r="M39" s="189"/>
      <c r="N39" s="189"/>
      <c r="O39" s="189"/>
      <c r="P39" s="189"/>
      <c r="Q39" s="189"/>
      <c r="R39" s="189"/>
      <c r="S39" s="189"/>
      <c r="T39" s="189"/>
      <c r="U39" s="189"/>
      <c r="V39" s="189"/>
      <c r="W39" s="189"/>
      <c r="X39" s="189"/>
      <c r="Y39" s="189"/>
      <c r="Z39" s="189">
        <v>0.12</v>
      </c>
      <c r="AA39" s="189"/>
      <c r="AB39" s="189"/>
      <c r="AC39" s="189"/>
      <c r="AD39" s="189"/>
      <c r="AE39" s="189">
        <f t="shared" si="17"/>
        <v>0.12</v>
      </c>
      <c r="AF39" s="190">
        <f t="shared" si="18"/>
        <v>0</v>
      </c>
      <c r="AG39" s="190">
        <f t="shared" si="19"/>
        <v>0.12</v>
      </c>
      <c r="AH39" s="191">
        <v>27.3</v>
      </c>
      <c r="AI39" s="191">
        <f t="shared" si="20"/>
        <v>23.204999999999998</v>
      </c>
      <c r="AJ39" s="191"/>
      <c r="AK39" s="191"/>
      <c r="AL39" s="197">
        <v>150</v>
      </c>
      <c r="AM39" s="184">
        <f t="shared" si="21"/>
        <v>75</v>
      </c>
      <c r="AN39" s="192" t="s">
        <v>228</v>
      </c>
      <c r="AO39" s="187" t="str">
        <f t="shared" si="28"/>
        <v>Thôn Việt Hương,
Nam Hương</v>
      </c>
      <c r="AP39" s="192" t="s">
        <v>260</v>
      </c>
      <c r="AQ39" s="193">
        <f t="shared" si="22"/>
        <v>0</v>
      </c>
      <c r="AR39" s="193">
        <f t="shared" si="23"/>
        <v>0</v>
      </c>
      <c r="AS39" s="193">
        <f t="shared" si="24"/>
        <v>0</v>
      </c>
      <c r="AT39" s="193">
        <f t="shared" si="25"/>
        <v>0.18</v>
      </c>
      <c r="AU39" s="193">
        <f t="shared" si="26"/>
        <v>0</v>
      </c>
      <c r="AV39" s="193">
        <f t="shared" si="27"/>
        <v>0.18</v>
      </c>
      <c r="AW39" s="184"/>
      <c r="AX39" s="184"/>
      <c r="AY39" s="184"/>
      <c r="AZ39" s="184"/>
      <c r="BA39" s="184"/>
      <c r="BB39" s="179">
        <v>17</v>
      </c>
    </row>
    <row r="40" spans="1:54" ht="30">
      <c r="A40" s="179">
        <v>14</v>
      </c>
      <c r="B40" s="185" t="s">
        <v>302</v>
      </c>
      <c r="C40" s="186">
        <v>4</v>
      </c>
      <c r="D40" s="179" t="s">
        <v>96</v>
      </c>
      <c r="E40" s="187" t="str">
        <f t="shared" si="14"/>
        <v>ONT</v>
      </c>
      <c r="F40" s="184" t="s">
        <v>303</v>
      </c>
      <c r="G40" s="184"/>
      <c r="H40" s="184"/>
      <c r="I40" s="189">
        <f t="shared" si="15"/>
        <v>0.09</v>
      </c>
      <c r="J40" s="195">
        <v>0.09</v>
      </c>
      <c r="K40" s="195"/>
      <c r="L40" s="189">
        <f t="shared" si="16"/>
        <v>0.09</v>
      </c>
      <c r="M40" s="189"/>
      <c r="N40" s="189"/>
      <c r="O40" s="189"/>
      <c r="P40" s="189"/>
      <c r="Q40" s="189"/>
      <c r="R40" s="189"/>
      <c r="S40" s="189"/>
      <c r="T40" s="189"/>
      <c r="U40" s="189"/>
      <c r="V40" s="189"/>
      <c r="W40" s="189"/>
      <c r="X40" s="189"/>
      <c r="Y40" s="189"/>
      <c r="Z40" s="189"/>
      <c r="AA40" s="189"/>
      <c r="AB40" s="189"/>
      <c r="AC40" s="189"/>
      <c r="AD40" s="189"/>
      <c r="AE40" s="189">
        <f t="shared" si="17"/>
        <v>0</v>
      </c>
      <c r="AF40" s="190">
        <f t="shared" si="18"/>
        <v>0.09</v>
      </c>
      <c r="AG40" s="190">
        <f t="shared" si="19"/>
        <v>0</v>
      </c>
      <c r="AH40" s="191">
        <v>27.3</v>
      </c>
      <c r="AI40" s="191">
        <f t="shared" si="20"/>
        <v>23.204999999999998</v>
      </c>
      <c r="AJ40" s="191"/>
      <c r="AK40" s="191"/>
      <c r="AL40" s="197">
        <v>150</v>
      </c>
      <c r="AM40" s="184">
        <f t="shared" si="21"/>
        <v>75</v>
      </c>
      <c r="AN40" s="192" t="s">
        <v>228</v>
      </c>
      <c r="AO40" s="187" t="str">
        <f t="shared" si="28"/>
        <v>Thôn Yên Thượng,
Nam Hương</v>
      </c>
      <c r="AP40" s="192" t="s">
        <v>265</v>
      </c>
      <c r="AQ40" s="193">
        <f t="shared" si="22"/>
        <v>6.879600000000001E-2</v>
      </c>
      <c r="AR40" s="193">
        <f t="shared" si="23"/>
        <v>0</v>
      </c>
      <c r="AS40" s="193">
        <f t="shared" si="24"/>
        <v>0</v>
      </c>
      <c r="AT40" s="193">
        <f t="shared" si="25"/>
        <v>0</v>
      </c>
      <c r="AU40" s="193">
        <f t="shared" si="26"/>
        <v>0</v>
      </c>
      <c r="AV40" s="193">
        <f t="shared" si="27"/>
        <v>6.879600000000001E-2</v>
      </c>
      <c r="AW40" s="184"/>
      <c r="AX40" s="184"/>
      <c r="AY40" s="184"/>
      <c r="AZ40" s="184"/>
      <c r="BA40" s="184"/>
      <c r="BB40" s="179">
        <v>18</v>
      </c>
    </row>
    <row r="41" spans="1:54" ht="47.25">
      <c r="A41" s="179">
        <v>272</v>
      </c>
      <c r="B41" s="202" t="s">
        <v>304</v>
      </c>
      <c r="C41" s="202">
        <v>16</v>
      </c>
      <c r="D41" s="179" t="s">
        <v>96</v>
      </c>
      <c r="E41" s="187" t="s">
        <v>36</v>
      </c>
      <c r="F41" s="184"/>
      <c r="G41" s="184"/>
      <c r="H41" s="184"/>
      <c r="I41" s="189">
        <f>SUM(L41:AD41)</f>
        <v>5</v>
      </c>
      <c r="J41" s="196"/>
      <c r="K41" s="196"/>
      <c r="L41" s="189">
        <f>K41+J41</f>
        <v>0</v>
      </c>
      <c r="M41" s="196"/>
      <c r="N41" s="196">
        <v>5</v>
      </c>
      <c r="O41" s="196"/>
      <c r="P41" s="196"/>
      <c r="Q41" s="196"/>
      <c r="R41" s="196"/>
      <c r="S41" s="196"/>
      <c r="T41" s="196"/>
      <c r="U41" s="196"/>
      <c r="V41" s="196"/>
      <c r="W41" s="196"/>
      <c r="X41" s="196"/>
      <c r="Y41" s="196"/>
      <c r="Z41" s="196"/>
      <c r="AA41" s="196"/>
      <c r="AB41" s="196"/>
      <c r="AC41" s="196"/>
      <c r="AD41" s="196"/>
      <c r="AE41" s="189">
        <v>1.2</v>
      </c>
      <c r="AF41" s="190">
        <f>L41+O41</f>
        <v>0</v>
      </c>
      <c r="AG41" s="190">
        <f>S41+T41+U41+X41+Y41+Z41</f>
        <v>0</v>
      </c>
      <c r="AH41" s="191">
        <v>27.3</v>
      </c>
      <c r="AI41" s="191">
        <f>AH41*0.85</f>
        <v>23.204999999999998</v>
      </c>
      <c r="AJ41" s="191"/>
      <c r="AK41" s="191">
        <v>3.3</v>
      </c>
      <c r="AL41" s="197">
        <v>150</v>
      </c>
      <c r="AM41" s="184">
        <f>AL41*0.5</f>
        <v>75</v>
      </c>
      <c r="AN41" s="204" t="s">
        <v>228</v>
      </c>
      <c r="AO41" s="187" t="str">
        <f>F41&amp;","&amp;CHAR(10)&amp;AN41</f>
        <v>,
Nam Hương</v>
      </c>
      <c r="AP41" s="192"/>
      <c r="AQ41" s="193">
        <f>(AF41*AH41*1000+AF41*AH41*1.8*1000)/100000</f>
        <v>0</v>
      </c>
      <c r="AR41" s="193">
        <f>AJ41*P41*1000*10000/1000000000+AJ41*P41*1000*10000/1000000000*1.8</f>
        <v>0</v>
      </c>
      <c r="AS41" s="193">
        <f>AK41*N41*0.01+AK41*N41*0.01*1.5</f>
        <v>0.41249999999999998</v>
      </c>
      <c r="AT41" s="193">
        <f>AL41*AG41*0.01</f>
        <v>0</v>
      </c>
      <c r="AU41" s="193">
        <f>V41*AM41*0.01</f>
        <v>0</v>
      </c>
      <c r="AV41" s="193">
        <f>AQ41+AR41+AS41+AT41+AU41</f>
        <v>0.41249999999999998</v>
      </c>
      <c r="AW41" s="184"/>
      <c r="AX41" s="184">
        <v>0.17</v>
      </c>
      <c r="AY41" s="184"/>
      <c r="AZ41" s="184"/>
      <c r="BA41" s="184"/>
      <c r="BB41" s="179">
        <v>276</v>
      </c>
    </row>
    <row r="42" spans="1:54" ht="60">
      <c r="A42" s="179">
        <v>15</v>
      </c>
      <c r="B42" s="198" t="s">
        <v>306</v>
      </c>
      <c r="C42" s="186">
        <v>4</v>
      </c>
      <c r="D42" s="179" t="s">
        <v>96</v>
      </c>
      <c r="E42" s="187" t="str">
        <f t="shared" si="14"/>
        <v>ONT</v>
      </c>
      <c r="F42" s="199" t="s">
        <v>307</v>
      </c>
      <c r="G42" s="199"/>
      <c r="H42" s="199"/>
      <c r="I42" s="189">
        <f t="shared" si="15"/>
        <v>0.8</v>
      </c>
      <c r="J42" s="195"/>
      <c r="K42" s="195"/>
      <c r="L42" s="189">
        <f t="shared" si="16"/>
        <v>0</v>
      </c>
      <c r="M42" s="189"/>
      <c r="N42" s="189"/>
      <c r="O42" s="189">
        <v>0.4</v>
      </c>
      <c r="P42" s="189"/>
      <c r="Q42" s="189"/>
      <c r="R42" s="189"/>
      <c r="S42" s="189"/>
      <c r="T42" s="189"/>
      <c r="U42" s="189"/>
      <c r="V42" s="189"/>
      <c r="W42" s="189"/>
      <c r="X42" s="189"/>
      <c r="Y42" s="189"/>
      <c r="Z42" s="195"/>
      <c r="AA42" s="195"/>
      <c r="AB42" s="189"/>
      <c r="AC42" s="189">
        <v>0.4</v>
      </c>
      <c r="AD42" s="195"/>
      <c r="AE42" s="189">
        <f t="shared" si="17"/>
        <v>0.8</v>
      </c>
      <c r="AF42" s="190">
        <f t="shared" si="18"/>
        <v>0.4</v>
      </c>
      <c r="AG42" s="190">
        <f t="shared" si="19"/>
        <v>0</v>
      </c>
      <c r="AH42" s="191">
        <v>27.3</v>
      </c>
      <c r="AI42" s="191">
        <f t="shared" si="20"/>
        <v>23.204999999999998</v>
      </c>
      <c r="AJ42" s="191"/>
      <c r="AK42" s="191"/>
      <c r="AL42" s="197">
        <v>150</v>
      </c>
      <c r="AM42" s="184">
        <f t="shared" si="21"/>
        <v>75</v>
      </c>
      <c r="AN42" s="196" t="s">
        <v>229</v>
      </c>
      <c r="AO42" s="187" t="str">
        <f t="shared" si="28"/>
        <v>Thôn Ngộc Hà, Trung Tâm, Khe Giao 2,
Ngọc Sơn</v>
      </c>
      <c r="AP42" s="192" t="s">
        <v>260</v>
      </c>
      <c r="AQ42" s="193">
        <f t="shared" si="22"/>
        <v>0.30576000000000009</v>
      </c>
      <c r="AR42" s="193">
        <f t="shared" si="23"/>
        <v>0</v>
      </c>
      <c r="AS42" s="193">
        <f t="shared" si="24"/>
        <v>0</v>
      </c>
      <c r="AT42" s="193">
        <f t="shared" si="25"/>
        <v>0</v>
      </c>
      <c r="AU42" s="193">
        <f t="shared" si="26"/>
        <v>0</v>
      </c>
      <c r="AV42" s="193">
        <f t="shared" si="27"/>
        <v>0.30576000000000009</v>
      </c>
      <c r="AW42" s="184"/>
      <c r="AX42" s="184"/>
      <c r="AY42" s="184"/>
      <c r="AZ42" s="184"/>
      <c r="BA42" s="184"/>
      <c r="BB42" s="179">
        <v>19</v>
      </c>
    </row>
    <row r="43" spans="1:54" ht="30">
      <c r="A43" s="179">
        <v>16</v>
      </c>
      <c r="B43" s="185" t="s">
        <v>319</v>
      </c>
      <c r="C43" s="186">
        <v>4</v>
      </c>
      <c r="D43" s="179" t="s">
        <v>96</v>
      </c>
      <c r="E43" s="187" t="str">
        <f t="shared" si="14"/>
        <v>ONT</v>
      </c>
      <c r="F43" s="184" t="s">
        <v>292</v>
      </c>
      <c r="G43" s="184"/>
      <c r="H43" s="184"/>
      <c r="I43" s="189">
        <f t="shared" si="15"/>
        <v>0.12</v>
      </c>
      <c r="J43" s="195">
        <v>0.12</v>
      </c>
      <c r="K43" s="195"/>
      <c r="L43" s="189">
        <f t="shared" si="16"/>
        <v>0.12</v>
      </c>
      <c r="M43" s="189"/>
      <c r="N43" s="189"/>
      <c r="O43" s="189"/>
      <c r="P43" s="189"/>
      <c r="Q43" s="189"/>
      <c r="R43" s="189"/>
      <c r="S43" s="189"/>
      <c r="T43" s="189"/>
      <c r="U43" s="189"/>
      <c r="V43" s="189"/>
      <c r="W43" s="189"/>
      <c r="X43" s="189"/>
      <c r="Y43" s="189"/>
      <c r="Z43" s="195"/>
      <c r="AA43" s="195"/>
      <c r="AB43" s="189"/>
      <c r="AC43" s="189"/>
      <c r="AD43" s="195"/>
      <c r="AE43" s="189">
        <f t="shared" si="17"/>
        <v>0</v>
      </c>
      <c r="AF43" s="190">
        <f t="shared" si="18"/>
        <v>0.12</v>
      </c>
      <c r="AG43" s="190">
        <f t="shared" si="19"/>
        <v>0</v>
      </c>
      <c r="AH43" s="191">
        <v>42.6</v>
      </c>
      <c r="AI43" s="191">
        <f t="shared" si="20"/>
        <v>36.21</v>
      </c>
      <c r="AJ43" s="191"/>
      <c r="AK43" s="191"/>
      <c r="AL43" s="191">
        <v>200</v>
      </c>
      <c r="AM43" s="184">
        <f t="shared" si="21"/>
        <v>100</v>
      </c>
      <c r="AN43" s="196" t="s">
        <v>230</v>
      </c>
      <c r="AO43" s="187" t="str">
        <f t="shared" si="28"/>
        <v>Thôn Hòa Bình,
Phù Việt</v>
      </c>
      <c r="AP43" s="192" t="s">
        <v>260</v>
      </c>
      <c r="AQ43" s="193">
        <f t="shared" si="22"/>
        <v>0.14313600000000001</v>
      </c>
      <c r="AR43" s="193">
        <f t="shared" si="23"/>
        <v>0</v>
      </c>
      <c r="AS43" s="193">
        <f t="shared" si="24"/>
        <v>0</v>
      </c>
      <c r="AT43" s="193">
        <f t="shared" si="25"/>
        <v>0</v>
      </c>
      <c r="AU43" s="193">
        <f t="shared" si="26"/>
        <v>0</v>
      </c>
      <c r="AV43" s="193">
        <f t="shared" si="27"/>
        <v>0.14313600000000001</v>
      </c>
      <c r="AW43" s="184"/>
      <c r="AX43" s="184"/>
      <c r="AY43" s="184"/>
      <c r="AZ43" s="184"/>
      <c r="BA43" s="184"/>
      <c r="BB43" s="179">
        <v>20</v>
      </c>
    </row>
    <row r="44" spans="1:54" ht="30">
      <c r="A44" s="179">
        <v>17</v>
      </c>
      <c r="B44" s="185" t="s">
        <v>320</v>
      </c>
      <c r="C44" s="186">
        <v>4</v>
      </c>
      <c r="D44" s="179" t="s">
        <v>96</v>
      </c>
      <c r="E44" s="187" t="str">
        <f t="shared" si="14"/>
        <v>ONT</v>
      </c>
      <c r="F44" s="184" t="s">
        <v>292</v>
      </c>
      <c r="G44" s="184"/>
      <c r="H44" s="184"/>
      <c r="I44" s="189">
        <f t="shared" si="15"/>
        <v>0.23</v>
      </c>
      <c r="J44" s="195">
        <v>0.23</v>
      </c>
      <c r="K44" s="195"/>
      <c r="L44" s="189">
        <f t="shared" si="16"/>
        <v>0.23</v>
      </c>
      <c r="M44" s="189"/>
      <c r="N44" s="189"/>
      <c r="O44" s="189"/>
      <c r="P44" s="189"/>
      <c r="Q44" s="189"/>
      <c r="R44" s="189"/>
      <c r="S44" s="189"/>
      <c r="T44" s="189"/>
      <c r="U44" s="189"/>
      <c r="V44" s="189"/>
      <c r="W44" s="189"/>
      <c r="X44" s="189"/>
      <c r="Y44" s="189"/>
      <c r="Z44" s="195"/>
      <c r="AA44" s="195"/>
      <c r="AB44" s="189"/>
      <c r="AC44" s="189"/>
      <c r="AD44" s="195"/>
      <c r="AE44" s="189">
        <f t="shared" si="17"/>
        <v>0</v>
      </c>
      <c r="AF44" s="190">
        <f t="shared" si="18"/>
        <v>0.23</v>
      </c>
      <c r="AG44" s="190">
        <f t="shared" si="19"/>
        <v>0</v>
      </c>
      <c r="AH44" s="191">
        <v>42.6</v>
      </c>
      <c r="AI44" s="191">
        <f t="shared" si="20"/>
        <v>36.21</v>
      </c>
      <c r="AJ44" s="191"/>
      <c r="AK44" s="191"/>
      <c r="AL44" s="191">
        <v>200</v>
      </c>
      <c r="AM44" s="184">
        <f t="shared" si="21"/>
        <v>100</v>
      </c>
      <c r="AN44" s="196" t="s">
        <v>230</v>
      </c>
      <c r="AO44" s="187" t="str">
        <f t="shared" si="28"/>
        <v>Thôn Hòa Bình,
Phù Việt</v>
      </c>
      <c r="AP44" s="192" t="s">
        <v>310</v>
      </c>
      <c r="AQ44" s="193">
        <f t="shared" si="22"/>
        <v>0.27434400000000003</v>
      </c>
      <c r="AR44" s="193">
        <f t="shared" si="23"/>
        <v>0</v>
      </c>
      <c r="AS44" s="193">
        <f t="shared" si="24"/>
        <v>0</v>
      </c>
      <c r="AT44" s="193">
        <f t="shared" si="25"/>
        <v>0</v>
      </c>
      <c r="AU44" s="193">
        <f t="shared" si="26"/>
        <v>0</v>
      </c>
      <c r="AV44" s="193">
        <f t="shared" si="27"/>
        <v>0.27434400000000003</v>
      </c>
      <c r="AW44" s="184"/>
      <c r="AX44" s="184"/>
      <c r="AY44" s="184"/>
      <c r="AZ44" s="184"/>
      <c r="BA44" s="184"/>
      <c r="BB44" s="179">
        <v>21</v>
      </c>
    </row>
    <row r="45" spans="1:54" ht="30">
      <c r="A45" s="179">
        <v>18</v>
      </c>
      <c r="B45" s="185" t="s">
        <v>321</v>
      </c>
      <c r="C45" s="186">
        <v>4</v>
      </c>
      <c r="D45" s="179" t="s">
        <v>96</v>
      </c>
      <c r="E45" s="187" t="str">
        <f t="shared" si="14"/>
        <v>ONT</v>
      </c>
      <c r="F45" s="184" t="s">
        <v>292</v>
      </c>
      <c r="G45" s="184"/>
      <c r="H45" s="184"/>
      <c r="I45" s="189">
        <f t="shared" si="15"/>
        <v>0.52</v>
      </c>
      <c r="J45" s="195">
        <v>0.52</v>
      </c>
      <c r="K45" s="195"/>
      <c r="L45" s="189">
        <f t="shared" si="16"/>
        <v>0.52</v>
      </c>
      <c r="M45" s="189"/>
      <c r="N45" s="189"/>
      <c r="O45" s="189"/>
      <c r="P45" s="189"/>
      <c r="Q45" s="189"/>
      <c r="R45" s="189"/>
      <c r="S45" s="189"/>
      <c r="T45" s="189"/>
      <c r="U45" s="189"/>
      <c r="V45" s="189"/>
      <c r="W45" s="189"/>
      <c r="X45" s="189"/>
      <c r="Y45" s="189"/>
      <c r="Z45" s="195"/>
      <c r="AA45" s="195"/>
      <c r="AB45" s="189"/>
      <c r="AC45" s="189"/>
      <c r="AD45" s="195"/>
      <c r="AE45" s="189">
        <f t="shared" si="17"/>
        <v>0</v>
      </c>
      <c r="AF45" s="190">
        <f t="shared" si="18"/>
        <v>0.52</v>
      </c>
      <c r="AG45" s="190">
        <f t="shared" si="19"/>
        <v>0</v>
      </c>
      <c r="AH45" s="191">
        <v>42.6</v>
      </c>
      <c r="AI45" s="191">
        <f t="shared" si="20"/>
        <v>36.21</v>
      </c>
      <c r="AJ45" s="191"/>
      <c r="AK45" s="191"/>
      <c r="AL45" s="191">
        <v>200</v>
      </c>
      <c r="AM45" s="184">
        <f t="shared" si="21"/>
        <v>100</v>
      </c>
      <c r="AN45" s="196" t="s">
        <v>230</v>
      </c>
      <c r="AO45" s="187" t="str">
        <f t="shared" si="28"/>
        <v>Thôn Hòa Bình,
Phù Việt</v>
      </c>
      <c r="AP45" s="192" t="s">
        <v>260</v>
      </c>
      <c r="AQ45" s="193">
        <f t="shared" si="22"/>
        <v>0.62025600000000003</v>
      </c>
      <c r="AR45" s="193">
        <f t="shared" si="23"/>
        <v>0</v>
      </c>
      <c r="AS45" s="193">
        <f t="shared" si="24"/>
        <v>0</v>
      </c>
      <c r="AT45" s="193">
        <f t="shared" si="25"/>
        <v>0</v>
      </c>
      <c r="AU45" s="193">
        <f t="shared" si="26"/>
        <v>0</v>
      </c>
      <c r="AV45" s="193">
        <f t="shared" si="27"/>
        <v>0.62025600000000003</v>
      </c>
      <c r="AW45" s="184"/>
      <c r="AX45" s="184"/>
      <c r="AY45" s="184"/>
      <c r="AZ45" s="184"/>
      <c r="BA45" s="184"/>
      <c r="BB45" s="179">
        <v>22</v>
      </c>
    </row>
    <row r="46" spans="1:54" ht="30">
      <c r="A46" s="179">
        <v>19</v>
      </c>
      <c r="B46" s="185" t="s">
        <v>322</v>
      </c>
      <c r="C46" s="186">
        <v>4</v>
      </c>
      <c r="D46" s="179" t="s">
        <v>96</v>
      </c>
      <c r="E46" s="187" t="str">
        <f t="shared" si="14"/>
        <v>ONT</v>
      </c>
      <c r="F46" s="184" t="s">
        <v>298</v>
      </c>
      <c r="G46" s="184"/>
      <c r="H46" s="184"/>
      <c r="I46" s="189">
        <f t="shared" si="15"/>
        <v>0.08</v>
      </c>
      <c r="J46" s="195">
        <v>0.08</v>
      </c>
      <c r="K46" s="195"/>
      <c r="L46" s="189">
        <f t="shared" si="16"/>
        <v>0.08</v>
      </c>
      <c r="M46" s="189"/>
      <c r="N46" s="189"/>
      <c r="O46" s="189"/>
      <c r="P46" s="189"/>
      <c r="Q46" s="189"/>
      <c r="R46" s="189"/>
      <c r="S46" s="189"/>
      <c r="T46" s="189"/>
      <c r="U46" s="189"/>
      <c r="V46" s="189"/>
      <c r="W46" s="189"/>
      <c r="X46" s="189"/>
      <c r="Y46" s="189"/>
      <c r="Z46" s="195"/>
      <c r="AA46" s="195"/>
      <c r="AB46" s="189"/>
      <c r="AC46" s="189"/>
      <c r="AD46" s="195"/>
      <c r="AE46" s="189">
        <f t="shared" si="17"/>
        <v>0</v>
      </c>
      <c r="AF46" s="190">
        <f t="shared" si="18"/>
        <v>0.08</v>
      </c>
      <c r="AG46" s="190">
        <f t="shared" si="19"/>
        <v>0</v>
      </c>
      <c r="AH46" s="191">
        <v>42.6</v>
      </c>
      <c r="AI46" s="191">
        <f t="shared" si="20"/>
        <v>36.21</v>
      </c>
      <c r="AJ46" s="191"/>
      <c r="AK46" s="191"/>
      <c r="AL46" s="191">
        <v>200</v>
      </c>
      <c r="AM46" s="184">
        <f t="shared" si="21"/>
        <v>100</v>
      </c>
      <c r="AN46" s="196" t="s">
        <v>230</v>
      </c>
      <c r="AO46" s="187" t="str">
        <f t="shared" si="28"/>
        <v>Thôn Thống Nhất,
Phù Việt</v>
      </c>
      <c r="AP46" s="192" t="s">
        <v>310</v>
      </c>
      <c r="AQ46" s="193">
        <f t="shared" si="22"/>
        <v>9.5424000000000009E-2</v>
      </c>
      <c r="AR46" s="193">
        <f t="shared" si="23"/>
        <v>0</v>
      </c>
      <c r="AS46" s="193">
        <f t="shared" si="24"/>
        <v>0</v>
      </c>
      <c r="AT46" s="193">
        <f t="shared" si="25"/>
        <v>0</v>
      </c>
      <c r="AU46" s="193">
        <f t="shared" si="26"/>
        <v>0</v>
      </c>
      <c r="AV46" s="193">
        <f t="shared" si="27"/>
        <v>9.5424000000000009E-2</v>
      </c>
      <c r="AW46" s="184"/>
      <c r="AX46" s="184"/>
      <c r="AY46" s="184"/>
      <c r="AZ46" s="184"/>
      <c r="BA46" s="184"/>
      <c r="BB46" s="179">
        <v>23</v>
      </c>
    </row>
    <row r="47" spans="1:54" ht="30">
      <c r="A47" s="179">
        <v>20</v>
      </c>
      <c r="B47" s="185" t="s">
        <v>323</v>
      </c>
      <c r="C47" s="186">
        <v>4</v>
      </c>
      <c r="D47" s="179" t="s">
        <v>96</v>
      </c>
      <c r="E47" s="187" t="str">
        <f t="shared" si="14"/>
        <v>ONT</v>
      </c>
      <c r="F47" s="184" t="s">
        <v>298</v>
      </c>
      <c r="G47" s="184"/>
      <c r="H47" s="184"/>
      <c r="I47" s="189">
        <f t="shared" si="15"/>
        <v>0.08</v>
      </c>
      <c r="J47" s="195">
        <v>0.08</v>
      </c>
      <c r="K47" s="195"/>
      <c r="L47" s="189">
        <f t="shared" si="16"/>
        <v>0.08</v>
      </c>
      <c r="M47" s="189"/>
      <c r="N47" s="189"/>
      <c r="O47" s="189"/>
      <c r="P47" s="189"/>
      <c r="Q47" s="189"/>
      <c r="R47" s="189"/>
      <c r="S47" s="189"/>
      <c r="T47" s="189"/>
      <c r="U47" s="189"/>
      <c r="V47" s="189"/>
      <c r="W47" s="189"/>
      <c r="X47" s="189"/>
      <c r="Y47" s="189"/>
      <c r="Z47" s="195"/>
      <c r="AA47" s="195"/>
      <c r="AB47" s="189"/>
      <c r="AC47" s="189"/>
      <c r="AD47" s="195"/>
      <c r="AE47" s="189">
        <f t="shared" si="17"/>
        <v>0</v>
      </c>
      <c r="AF47" s="190">
        <f t="shared" si="18"/>
        <v>0.08</v>
      </c>
      <c r="AG47" s="190">
        <f t="shared" si="19"/>
        <v>0</v>
      </c>
      <c r="AH47" s="191">
        <v>42.6</v>
      </c>
      <c r="AI47" s="191">
        <f t="shared" si="20"/>
        <v>36.21</v>
      </c>
      <c r="AJ47" s="191"/>
      <c r="AK47" s="191"/>
      <c r="AL47" s="191">
        <v>200</v>
      </c>
      <c r="AM47" s="184">
        <f t="shared" si="21"/>
        <v>100</v>
      </c>
      <c r="AN47" s="196" t="s">
        <v>230</v>
      </c>
      <c r="AO47" s="187" t="str">
        <f t="shared" si="28"/>
        <v>Thôn Thống Nhất,
Phù Việt</v>
      </c>
      <c r="AP47" s="192" t="s">
        <v>260</v>
      </c>
      <c r="AQ47" s="193">
        <f t="shared" si="22"/>
        <v>9.5424000000000009E-2</v>
      </c>
      <c r="AR47" s="193">
        <f t="shared" si="23"/>
        <v>0</v>
      </c>
      <c r="AS47" s="193">
        <f t="shared" si="24"/>
        <v>0</v>
      </c>
      <c r="AT47" s="193">
        <f t="shared" si="25"/>
        <v>0</v>
      </c>
      <c r="AU47" s="193">
        <f t="shared" si="26"/>
        <v>0</v>
      </c>
      <c r="AV47" s="193">
        <f t="shared" si="27"/>
        <v>9.5424000000000009E-2</v>
      </c>
      <c r="AW47" s="184"/>
      <c r="AX47" s="184"/>
      <c r="AY47" s="184"/>
      <c r="AZ47" s="184"/>
      <c r="BA47" s="184"/>
      <c r="BB47" s="179">
        <v>24</v>
      </c>
    </row>
    <row r="48" spans="1:54" ht="30">
      <c r="A48" s="179">
        <v>21</v>
      </c>
      <c r="B48" s="185" t="s">
        <v>324</v>
      </c>
      <c r="C48" s="186">
        <v>4</v>
      </c>
      <c r="D48" s="179" t="s">
        <v>96</v>
      </c>
      <c r="E48" s="187" t="str">
        <f t="shared" si="14"/>
        <v>ONT</v>
      </c>
      <c r="F48" s="184" t="s">
        <v>325</v>
      </c>
      <c r="G48" s="184"/>
      <c r="H48" s="184"/>
      <c r="I48" s="189">
        <f t="shared" si="15"/>
        <v>0.06</v>
      </c>
      <c r="J48" s="195">
        <v>0.06</v>
      </c>
      <c r="K48" s="195"/>
      <c r="L48" s="189">
        <f t="shared" si="16"/>
        <v>0.06</v>
      </c>
      <c r="M48" s="189"/>
      <c r="N48" s="189"/>
      <c r="O48" s="189"/>
      <c r="P48" s="189"/>
      <c r="Q48" s="189"/>
      <c r="R48" s="189"/>
      <c r="S48" s="189"/>
      <c r="T48" s="189"/>
      <c r="U48" s="189"/>
      <c r="V48" s="189"/>
      <c r="W48" s="189"/>
      <c r="X48" s="189"/>
      <c r="Y48" s="189"/>
      <c r="Z48" s="195"/>
      <c r="AA48" s="195"/>
      <c r="AB48" s="189"/>
      <c r="AC48" s="189"/>
      <c r="AD48" s="195"/>
      <c r="AE48" s="189">
        <f t="shared" si="17"/>
        <v>0</v>
      </c>
      <c r="AF48" s="190">
        <f t="shared" si="18"/>
        <v>0.06</v>
      </c>
      <c r="AG48" s="190">
        <f t="shared" si="19"/>
        <v>0</v>
      </c>
      <c r="AH48" s="191">
        <v>42.6</v>
      </c>
      <c r="AI48" s="191">
        <f t="shared" si="20"/>
        <v>36.21</v>
      </c>
      <c r="AJ48" s="191"/>
      <c r="AK48" s="191"/>
      <c r="AL48" s="191">
        <v>200</v>
      </c>
      <c r="AM48" s="184">
        <f t="shared" si="21"/>
        <v>100</v>
      </c>
      <c r="AN48" s="196" t="s">
        <v>230</v>
      </c>
      <c r="AO48" s="187" t="str">
        <f t="shared" si="28"/>
        <v>Thôn Trung Tiến,
Phù Việt</v>
      </c>
      <c r="AP48" s="192" t="s">
        <v>310</v>
      </c>
      <c r="AQ48" s="193">
        <f t="shared" si="22"/>
        <v>7.1568000000000007E-2</v>
      </c>
      <c r="AR48" s="193">
        <f t="shared" si="23"/>
        <v>0</v>
      </c>
      <c r="AS48" s="193">
        <f t="shared" si="24"/>
        <v>0</v>
      </c>
      <c r="AT48" s="193">
        <f t="shared" si="25"/>
        <v>0</v>
      </c>
      <c r="AU48" s="193">
        <f t="shared" si="26"/>
        <v>0</v>
      </c>
      <c r="AV48" s="193">
        <f t="shared" si="27"/>
        <v>7.1568000000000007E-2</v>
      </c>
      <c r="AW48" s="184"/>
      <c r="AX48" s="184"/>
      <c r="AY48" s="184"/>
      <c r="AZ48" s="184"/>
      <c r="BA48" s="184"/>
      <c r="BB48" s="179">
        <v>25</v>
      </c>
    </row>
    <row r="49" spans="1:54" ht="30">
      <c r="A49" s="179">
        <v>22</v>
      </c>
      <c r="B49" s="185" t="s">
        <v>326</v>
      </c>
      <c r="C49" s="186">
        <v>4</v>
      </c>
      <c r="D49" s="179" t="s">
        <v>96</v>
      </c>
      <c r="E49" s="187" t="str">
        <f t="shared" si="14"/>
        <v>ONT</v>
      </c>
      <c r="F49" s="184" t="s">
        <v>325</v>
      </c>
      <c r="G49" s="184"/>
      <c r="H49" s="184"/>
      <c r="I49" s="189">
        <f t="shared" si="15"/>
        <v>0.05</v>
      </c>
      <c r="J49" s="195">
        <v>0.05</v>
      </c>
      <c r="K49" s="195"/>
      <c r="L49" s="189">
        <f t="shared" si="16"/>
        <v>0.05</v>
      </c>
      <c r="M49" s="189"/>
      <c r="N49" s="189"/>
      <c r="O49" s="189"/>
      <c r="P49" s="189"/>
      <c r="Q49" s="189"/>
      <c r="R49" s="189"/>
      <c r="S49" s="189"/>
      <c r="T49" s="189"/>
      <c r="U49" s="189"/>
      <c r="V49" s="189"/>
      <c r="W49" s="189"/>
      <c r="X49" s="189"/>
      <c r="Y49" s="189"/>
      <c r="Z49" s="195"/>
      <c r="AA49" s="195"/>
      <c r="AB49" s="189"/>
      <c r="AC49" s="189"/>
      <c r="AD49" s="195"/>
      <c r="AE49" s="189">
        <f t="shared" si="17"/>
        <v>0</v>
      </c>
      <c r="AF49" s="190">
        <f t="shared" si="18"/>
        <v>0.05</v>
      </c>
      <c r="AG49" s="190">
        <f t="shared" si="19"/>
        <v>0</v>
      </c>
      <c r="AH49" s="191">
        <v>42.6</v>
      </c>
      <c r="AI49" s="191">
        <f t="shared" si="20"/>
        <v>36.21</v>
      </c>
      <c r="AJ49" s="191"/>
      <c r="AK49" s="191"/>
      <c r="AL49" s="191">
        <v>200</v>
      </c>
      <c r="AM49" s="184">
        <f t="shared" si="21"/>
        <v>100</v>
      </c>
      <c r="AN49" s="196" t="s">
        <v>230</v>
      </c>
      <c r="AO49" s="187" t="str">
        <f t="shared" si="28"/>
        <v>Thôn Trung Tiến,
Phù Việt</v>
      </c>
      <c r="AP49" s="192" t="s">
        <v>310</v>
      </c>
      <c r="AQ49" s="193">
        <f t="shared" si="22"/>
        <v>5.9640000000000012E-2</v>
      </c>
      <c r="AR49" s="193">
        <f t="shared" si="23"/>
        <v>0</v>
      </c>
      <c r="AS49" s="193">
        <f t="shared" si="24"/>
        <v>0</v>
      </c>
      <c r="AT49" s="193">
        <f t="shared" si="25"/>
        <v>0</v>
      </c>
      <c r="AU49" s="193">
        <f t="shared" si="26"/>
        <v>0</v>
      </c>
      <c r="AV49" s="193">
        <f t="shared" si="27"/>
        <v>5.9640000000000012E-2</v>
      </c>
      <c r="AW49" s="184"/>
      <c r="AX49" s="184"/>
      <c r="AY49" s="184"/>
      <c r="AZ49" s="184"/>
      <c r="BA49" s="184"/>
      <c r="BB49" s="179">
        <v>26</v>
      </c>
    </row>
    <row r="50" spans="1:54" ht="45">
      <c r="A50" s="179">
        <v>23</v>
      </c>
      <c r="B50" s="198" t="s">
        <v>327</v>
      </c>
      <c r="C50" s="186">
        <v>4</v>
      </c>
      <c r="D50" s="200" t="s">
        <v>96</v>
      </c>
      <c r="E50" s="187" t="str">
        <f t="shared" si="14"/>
        <v>ONT</v>
      </c>
      <c r="F50" s="199" t="s">
        <v>328</v>
      </c>
      <c r="G50" s="199"/>
      <c r="H50" s="199"/>
      <c r="I50" s="189">
        <f t="shared" si="15"/>
        <v>0.5</v>
      </c>
      <c r="J50" s="189">
        <v>0.5</v>
      </c>
      <c r="K50" s="189"/>
      <c r="L50" s="189">
        <f t="shared" si="16"/>
        <v>0.5</v>
      </c>
      <c r="M50" s="189"/>
      <c r="N50" s="189"/>
      <c r="O50" s="189"/>
      <c r="P50" s="189"/>
      <c r="Q50" s="189"/>
      <c r="R50" s="189"/>
      <c r="S50" s="189"/>
      <c r="T50" s="189"/>
      <c r="U50" s="189"/>
      <c r="V50" s="189"/>
      <c r="W50" s="189"/>
      <c r="X50" s="189"/>
      <c r="Y50" s="189"/>
      <c r="Z50" s="189"/>
      <c r="AA50" s="189"/>
      <c r="AB50" s="189"/>
      <c r="AC50" s="189"/>
      <c r="AD50" s="189"/>
      <c r="AE50" s="189">
        <f t="shared" si="17"/>
        <v>0</v>
      </c>
      <c r="AF50" s="190">
        <f t="shared" si="18"/>
        <v>0.5</v>
      </c>
      <c r="AG50" s="190">
        <f t="shared" si="19"/>
        <v>0</v>
      </c>
      <c r="AH50" s="191">
        <v>42.6</v>
      </c>
      <c r="AI50" s="191">
        <f t="shared" si="20"/>
        <v>36.21</v>
      </c>
      <c r="AJ50" s="191"/>
      <c r="AK50" s="191"/>
      <c r="AL50" s="191">
        <v>200</v>
      </c>
      <c r="AM50" s="184">
        <f t="shared" si="21"/>
        <v>100</v>
      </c>
      <c r="AN50" s="196" t="s">
        <v>230</v>
      </c>
      <c r="AO50" s="187" t="str">
        <f t="shared" si="28"/>
        <v>Trường Nguyễn Thiếp,
Phù Việt</v>
      </c>
      <c r="AP50" s="192" t="s">
        <v>260</v>
      </c>
      <c r="AQ50" s="193">
        <f t="shared" si="22"/>
        <v>0.59640000000000004</v>
      </c>
      <c r="AR50" s="193">
        <f t="shared" si="23"/>
        <v>0</v>
      </c>
      <c r="AS50" s="193">
        <f t="shared" si="24"/>
        <v>0</v>
      </c>
      <c r="AT50" s="193">
        <f t="shared" si="25"/>
        <v>0</v>
      </c>
      <c r="AU50" s="193">
        <f t="shared" si="26"/>
        <v>0</v>
      </c>
      <c r="AV50" s="193">
        <f t="shared" si="27"/>
        <v>0.59640000000000004</v>
      </c>
      <c r="AW50" s="184"/>
      <c r="AX50" s="184"/>
      <c r="AY50" s="184"/>
      <c r="AZ50" s="184"/>
      <c r="BA50" s="184"/>
      <c r="BB50" s="179">
        <v>27</v>
      </c>
    </row>
    <row r="51" spans="1:54" ht="30">
      <c r="A51" s="179">
        <v>24</v>
      </c>
      <c r="B51" s="186" t="s">
        <v>338</v>
      </c>
      <c r="C51" s="186">
        <v>4</v>
      </c>
      <c r="D51" s="187" t="s">
        <v>96</v>
      </c>
      <c r="E51" s="187" t="str">
        <f t="shared" si="14"/>
        <v>ONT</v>
      </c>
      <c r="F51" s="188" t="s">
        <v>339</v>
      </c>
      <c r="G51" s="188"/>
      <c r="H51" s="188"/>
      <c r="I51" s="189">
        <f t="shared" si="15"/>
        <v>7.0000000000000007E-2</v>
      </c>
      <c r="J51" s="189"/>
      <c r="K51" s="189"/>
      <c r="L51" s="189">
        <f t="shared" si="16"/>
        <v>0</v>
      </c>
      <c r="M51" s="189"/>
      <c r="N51" s="189"/>
      <c r="O51" s="189"/>
      <c r="P51" s="189"/>
      <c r="Q51" s="189"/>
      <c r="R51" s="189"/>
      <c r="S51" s="189"/>
      <c r="T51" s="189"/>
      <c r="U51" s="189"/>
      <c r="V51" s="189"/>
      <c r="W51" s="189"/>
      <c r="X51" s="189"/>
      <c r="Y51" s="189"/>
      <c r="Z51" s="189">
        <v>7.0000000000000007E-2</v>
      </c>
      <c r="AA51" s="189"/>
      <c r="AB51" s="189"/>
      <c r="AC51" s="189"/>
      <c r="AD51" s="189"/>
      <c r="AE51" s="189">
        <f t="shared" si="17"/>
        <v>7.0000000000000007E-2</v>
      </c>
      <c r="AF51" s="190">
        <f t="shared" si="18"/>
        <v>0</v>
      </c>
      <c r="AG51" s="190">
        <f t="shared" si="19"/>
        <v>7.0000000000000007E-2</v>
      </c>
      <c r="AH51" s="191">
        <v>42.6</v>
      </c>
      <c r="AI51" s="191">
        <f t="shared" si="20"/>
        <v>36.21</v>
      </c>
      <c r="AJ51" s="191"/>
      <c r="AK51" s="191"/>
      <c r="AL51" s="191">
        <v>150</v>
      </c>
      <c r="AM51" s="184">
        <f t="shared" si="21"/>
        <v>75</v>
      </c>
      <c r="AN51" s="187" t="s">
        <v>231</v>
      </c>
      <c r="AO51" s="187" t="str">
        <f t="shared" si="28"/>
        <v>Bình Sơn,
Thạch Bàn</v>
      </c>
      <c r="AP51" s="192" t="s">
        <v>260</v>
      </c>
      <c r="AQ51" s="193">
        <f t="shared" si="22"/>
        <v>0</v>
      </c>
      <c r="AR51" s="193">
        <f t="shared" si="23"/>
        <v>0</v>
      </c>
      <c r="AS51" s="193">
        <f t="shared" si="24"/>
        <v>0</v>
      </c>
      <c r="AT51" s="193">
        <f t="shared" si="25"/>
        <v>0.10500000000000002</v>
      </c>
      <c r="AU51" s="193">
        <f t="shared" si="26"/>
        <v>0</v>
      </c>
      <c r="AV51" s="193">
        <f t="shared" si="27"/>
        <v>0.10500000000000002</v>
      </c>
      <c r="AW51" s="184"/>
      <c r="AX51" s="184"/>
      <c r="AY51" s="184"/>
      <c r="AZ51" s="184"/>
      <c r="BA51" s="184"/>
      <c r="BB51" s="179">
        <v>28</v>
      </c>
    </row>
    <row r="52" spans="1:54" ht="30">
      <c r="A52" s="179">
        <v>25</v>
      </c>
      <c r="B52" s="186" t="s">
        <v>340</v>
      </c>
      <c r="C52" s="186">
        <v>4</v>
      </c>
      <c r="D52" s="187" t="s">
        <v>96</v>
      </c>
      <c r="E52" s="187" t="str">
        <f t="shared" si="14"/>
        <v>ONT</v>
      </c>
      <c r="F52" s="188" t="s">
        <v>341</v>
      </c>
      <c r="G52" s="188"/>
      <c r="H52" s="188"/>
      <c r="I52" s="189">
        <f t="shared" si="15"/>
        <v>0.2</v>
      </c>
      <c r="J52" s="189"/>
      <c r="K52" s="189"/>
      <c r="L52" s="189">
        <f t="shared" si="16"/>
        <v>0</v>
      </c>
      <c r="M52" s="189"/>
      <c r="N52" s="189"/>
      <c r="O52" s="189">
        <v>0.1</v>
      </c>
      <c r="P52" s="189"/>
      <c r="Q52" s="189"/>
      <c r="R52" s="189"/>
      <c r="S52" s="189"/>
      <c r="T52" s="189"/>
      <c r="U52" s="189"/>
      <c r="V52" s="189"/>
      <c r="W52" s="189"/>
      <c r="X52" s="189"/>
      <c r="Y52" s="189"/>
      <c r="Z52" s="189"/>
      <c r="AA52" s="189"/>
      <c r="AB52" s="189"/>
      <c r="AC52" s="189">
        <v>0.1</v>
      </c>
      <c r="AD52" s="189"/>
      <c r="AE52" s="189">
        <f t="shared" si="17"/>
        <v>0.2</v>
      </c>
      <c r="AF52" s="190">
        <f t="shared" si="18"/>
        <v>0.1</v>
      </c>
      <c r="AG52" s="190">
        <f t="shared" si="19"/>
        <v>0</v>
      </c>
      <c r="AH52" s="191">
        <v>42.6</v>
      </c>
      <c r="AI52" s="191">
        <f t="shared" si="20"/>
        <v>36.21</v>
      </c>
      <c r="AJ52" s="191"/>
      <c r="AK52" s="191"/>
      <c r="AL52" s="191">
        <v>150</v>
      </c>
      <c r="AM52" s="184">
        <f t="shared" si="21"/>
        <v>75</v>
      </c>
      <c r="AN52" s="187" t="s">
        <v>231</v>
      </c>
      <c r="AO52" s="187" t="str">
        <f t="shared" si="28"/>
        <v>Tại các thôn,
Thạch Bàn</v>
      </c>
      <c r="AP52" s="192" t="s">
        <v>260</v>
      </c>
      <c r="AQ52" s="193">
        <f t="shared" si="22"/>
        <v>0.11928000000000002</v>
      </c>
      <c r="AR52" s="193">
        <f t="shared" si="23"/>
        <v>0</v>
      </c>
      <c r="AS52" s="193">
        <f t="shared" si="24"/>
        <v>0</v>
      </c>
      <c r="AT52" s="193">
        <f t="shared" si="25"/>
        <v>0</v>
      </c>
      <c r="AU52" s="193">
        <f t="shared" si="26"/>
        <v>0</v>
      </c>
      <c r="AV52" s="193">
        <f t="shared" si="27"/>
        <v>0.11928000000000002</v>
      </c>
      <c r="AW52" s="184"/>
      <c r="AX52" s="184"/>
      <c r="AY52" s="184"/>
      <c r="AZ52" s="184"/>
      <c r="BA52" s="184"/>
      <c r="BB52" s="179">
        <v>29</v>
      </c>
    </row>
    <row r="53" spans="1:54" ht="30">
      <c r="A53" s="179">
        <v>26</v>
      </c>
      <c r="B53" s="186" t="s">
        <v>342</v>
      </c>
      <c r="C53" s="186">
        <v>4</v>
      </c>
      <c r="D53" s="187" t="s">
        <v>96</v>
      </c>
      <c r="E53" s="187" t="str">
        <f t="shared" si="14"/>
        <v>ONT</v>
      </c>
      <c r="F53" s="188" t="s">
        <v>343</v>
      </c>
      <c r="G53" s="188"/>
      <c r="H53" s="188"/>
      <c r="I53" s="189">
        <f t="shared" si="15"/>
        <v>0.39999999999999997</v>
      </c>
      <c r="J53" s="189">
        <v>0.1</v>
      </c>
      <c r="K53" s="189"/>
      <c r="L53" s="189">
        <f t="shared" si="16"/>
        <v>0.1</v>
      </c>
      <c r="M53" s="189"/>
      <c r="N53" s="189">
        <v>0.15</v>
      </c>
      <c r="O53" s="189">
        <v>0.1</v>
      </c>
      <c r="P53" s="189"/>
      <c r="Q53" s="189"/>
      <c r="R53" s="189"/>
      <c r="S53" s="189"/>
      <c r="T53" s="189"/>
      <c r="U53" s="189"/>
      <c r="V53" s="189"/>
      <c r="W53" s="189"/>
      <c r="X53" s="189"/>
      <c r="Y53" s="189"/>
      <c r="Z53" s="189"/>
      <c r="AA53" s="189"/>
      <c r="AB53" s="189"/>
      <c r="AC53" s="189">
        <v>0.05</v>
      </c>
      <c r="AD53" s="189"/>
      <c r="AE53" s="189">
        <f t="shared" si="17"/>
        <v>0.3</v>
      </c>
      <c r="AF53" s="190">
        <f t="shared" si="18"/>
        <v>0.2</v>
      </c>
      <c r="AG53" s="190">
        <f t="shared" si="19"/>
        <v>0</v>
      </c>
      <c r="AH53" s="191">
        <v>42.6</v>
      </c>
      <c r="AI53" s="191">
        <f t="shared" si="20"/>
        <v>36.21</v>
      </c>
      <c r="AJ53" s="191"/>
      <c r="AK53" s="191"/>
      <c r="AL53" s="191">
        <v>150</v>
      </c>
      <c r="AM53" s="184">
        <f t="shared" si="21"/>
        <v>75</v>
      </c>
      <c r="AN53" s="187" t="s">
        <v>231</v>
      </c>
      <c r="AO53" s="187" t="str">
        <f t="shared" si="28"/>
        <v>Tân Phong,
Thạch Bàn</v>
      </c>
      <c r="AP53" s="192" t="s">
        <v>260</v>
      </c>
      <c r="AQ53" s="193">
        <f t="shared" si="22"/>
        <v>0.23856000000000005</v>
      </c>
      <c r="AR53" s="193">
        <f t="shared" si="23"/>
        <v>0</v>
      </c>
      <c r="AS53" s="193">
        <f t="shared" si="24"/>
        <v>0</v>
      </c>
      <c r="AT53" s="193">
        <f t="shared" si="25"/>
        <v>0</v>
      </c>
      <c r="AU53" s="193">
        <f t="shared" si="26"/>
        <v>0</v>
      </c>
      <c r="AV53" s="193">
        <f t="shared" si="27"/>
        <v>0.23856000000000005</v>
      </c>
      <c r="AW53" s="184"/>
      <c r="AX53" s="184"/>
      <c r="AY53" s="184"/>
      <c r="AZ53" s="184"/>
      <c r="BA53" s="184"/>
      <c r="BB53" s="179">
        <v>30</v>
      </c>
    </row>
    <row r="54" spans="1:54" ht="30">
      <c r="A54" s="179">
        <v>27</v>
      </c>
      <c r="B54" s="185" t="s">
        <v>346</v>
      </c>
      <c r="C54" s="186">
        <v>4</v>
      </c>
      <c r="D54" s="179" t="s">
        <v>96</v>
      </c>
      <c r="E54" s="187" t="str">
        <f t="shared" si="14"/>
        <v>ONT</v>
      </c>
      <c r="F54" s="184" t="s">
        <v>347</v>
      </c>
      <c r="G54" s="184"/>
      <c r="H54" s="184"/>
      <c r="I54" s="189">
        <f t="shared" si="15"/>
        <v>0.1</v>
      </c>
      <c r="J54" s="195"/>
      <c r="K54" s="195"/>
      <c r="L54" s="189">
        <f t="shared" si="16"/>
        <v>0</v>
      </c>
      <c r="M54" s="189"/>
      <c r="N54" s="189"/>
      <c r="O54" s="189">
        <v>0.1</v>
      </c>
      <c r="P54" s="189"/>
      <c r="Q54" s="189"/>
      <c r="R54" s="189"/>
      <c r="S54" s="189"/>
      <c r="T54" s="189"/>
      <c r="U54" s="189"/>
      <c r="V54" s="189"/>
      <c r="W54" s="189"/>
      <c r="X54" s="189"/>
      <c r="Y54" s="189"/>
      <c r="Z54" s="189"/>
      <c r="AA54" s="189"/>
      <c r="AB54" s="189"/>
      <c r="AC54" s="189"/>
      <c r="AD54" s="189"/>
      <c r="AE54" s="189">
        <f t="shared" si="17"/>
        <v>0.1</v>
      </c>
      <c r="AF54" s="190">
        <f t="shared" si="18"/>
        <v>0.1</v>
      </c>
      <c r="AG54" s="190">
        <f t="shared" si="19"/>
        <v>0</v>
      </c>
      <c r="AH54" s="191">
        <v>46.86</v>
      </c>
      <c r="AI54" s="191">
        <f t="shared" si="20"/>
        <v>39.830999999999996</v>
      </c>
      <c r="AJ54" s="191"/>
      <c r="AK54" s="191"/>
      <c r="AL54" s="191">
        <v>300</v>
      </c>
      <c r="AM54" s="184">
        <f t="shared" si="21"/>
        <v>150</v>
      </c>
      <c r="AN54" s="196" t="s">
        <v>232</v>
      </c>
      <c r="AO54" s="187" t="str">
        <f t="shared" si="28"/>
        <v>Cù Vải,
Thạch Đài</v>
      </c>
      <c r="AP54" s="192" t="s">
        <v>265</v>
      </c>
      <c r="AQ54" s="193">
        <f t="shared" si="22"/>
        <v>0.13120800000000002</v>
      </c>
      <c r="AR54" s="193">
        <f t="shared" si="23"/>
        <v>0</v>
      </c>
      <c r="AS54" s="193">
        <f t="shared" si="24"/>
        <v>0</v>
      </c>
      <c r="AT54" s="193">
        <f t="shared" si="25"/>
        <v>0</v>
      </c>
      <c r="AU54" s="193">
        <f t="shared" si="26"/>
        <v>0</v>
      </c>
      <c r="AV54" s="193">
        <f t="shared" si="27"/>
        <v>0.13120800000000002</v>
      </c>
      <c r="AW54" s="184"/>
      <c r="AX54" s="184"/>
      <c r="AY54" s="184"/>
      <c r="AZ54" s="184"/>
      <c r="BA54" s="184"/>
      <c r="BB54" s="179">
        <v>31</v>
      </c>
    </row>
    <row r="55" spans="1:54" ht="30">
      <c r="A55" s="179">
        <v>28</v>
      </c>
      <c r="B55" s="185" t="s">
        <v>348</v>
      </c>
      <c r="C55" s="186">
        <v>4</v>
      </c>
      <c r="D55" s="179" t="s">
        <v>96</v>
      </c>
      <c r="E55" s="187" t="str">
        <f t="shared" si="14"/>
        <v>ONT</v>
      </c>
      <c r="F55" s="184" t="s">
        <v>349</v>
      </c>
      <c r="G55" s="184"/>
      <c r="H55" s="184"/>
      <c r="I55" s="189">
        <f t="shared" si="15"/>
        <v>0.1</v>
      </c>
      <c r="J55" s="195">
        <v>0.1</v>
      </c>
      <c r="K55" s="195"/>
      <c r="L55" s="189">
        <f t="shared" si="16"/>
        <v>0.1</v>
      </c>
      <c r="M55" s="189"/>
      <c r="N55" s="189"/>
      <c r="O55" s="189"/>
      <c r="P55" s="189"/>
      <c r="Q55" s="189"/>
      <c r="R55" s="189"/>
      <c r="S55" s="189"/>
      <c r="T55" s="189"/>
      <c r="U55" s="189"/>
      <c r="V55" s="189"/>
      <c r="W55" s="189"/>
      <c r="X55" s="189"/>
      <c r="Y55" s="189"/>
      <c r="Z55" s="189"/>
      <c r="AA55" s="189"/>
      <c r="AB55" s="189"/>
      <c r="AC55" s="189"/>
      <c r="AD55" s="189"/>
      <c r="AE55" s="189">
        <f t="shared" si="17"/>
        <v>0</v>
      </c>
      <c r="AF55" s="190">
        <f t="shared" si="18"/>
        <v>0.1</v>
      </c>
      <c r="AG55" s="190">
        <f t="shared" si="19"/>
        <v>0</v>
      </c>
      <c r="AH55" s="191">
        <v>46.86</v>
      </c>
      <c r="AI55" s="191">
        <f t="shared" si="20"/>
        <v>39.830999999999996</v>
      </c>
      <c r="AJ55" s="191"/>
      <c r="AK55" s="191"/>
      <c r="AL55" s="191">
        <v>300</v>
      </c>
      <c r="AM55" s="184">
        <f t="shared" si="21"/>
        <v>150</v>
      </c>
      <c r="AN55" s="196" t="s">
        <v>232</v>
      </c>
      <c r="AO55" s="187" t="str">
        <f t="shared" si="28"/>
        <v>Ngõ Bà Tòng,
Thạch Đài</v>
      </c>
      <c r="AP55" s="192" t="s">
        <v>265</v>
      </c>
      <c r="AQ55" s="193">
        <f t="shared" si="22"/>
        <v>0.13120800000000002</v>
      </c>
      <c r="AR55" s="193">
        <f t="shared" si="23"/>
        <v>0</v>
      </c>
      <c r="AS55" s="193">
        <f t="shared" si="24"/>
        <v>0</v>
      </c>
      <c r="AT55" s="193">
        <f t="shared" si="25"/>
        <v>0</v>
      </c>
      <c r="AU55" s="193">
        <f t="shared" si="26"/>
        <v>0</v>
      </c>
      <c r="AV55" s="193">
        <f t="shared" si="27"/>
        <v>0.13120800000000002</v>
      </c>
      <c r="AW55" s="184"/>
      <c r="AX55" s="184"/>
      <c r="AY55" s="184"/>
      <c r="AZ55" s="184"/>
      <c r="BA55" s="184"/>
      <c r="BB55" s="179">
        <v>32</v>
      </c>
    </row>
    <row r="56" spans="1:54" ht="30">
      <c r="A56" s="179">
        <v>29</v>
      </c>
      <c r="B56" s="186" t="s">
        <v>352</v>
      </c>
      <c r="C56" s="186">
        <v>4</v>
      </c>
      <c r="D56" s="187" t="s">
        <v>96</v>
      </c>
      <c r="E56" s="187" t="str">
        <f t="shared" si="14"/>
        <v>ONT</v>
      </c>
      <c r="F56" s="188" t="s">
        <v>353</v>
      </c>
      <c r="G56" s="188"/>
      <c r="H56" s="188"/>
      <c r="I56" s="189">
        <f t="shared" si="15"/>
        <v>3.7</v>
      </c>
      <c r="J56" s="189">
        <v>3.7</v>
      </c>
      <c r="K56" s="189"/>
      <c r="L56" s="189">
        <f t="shared" si="16"/>
        <v>3.7</v>
      </c>
      <c r="M56" s="189"/>
      <c r="N56" s="189"/>
      <c r="O56" s="189"/>
      <c r="P56" s="189"/>
      <c r="Q56" s="189"/>
      <c r="R56" s="189"/>
      <c r="S56" s="189"/>
      <c r="T56" s="189"/>
      <c r="U56" s="189"/>
      <c r="V56" s="189"/>
      <c r="W56" s="189"/>
      <c r="X56" s="189"/>
      <c r="Y56" s="189"/>
      <c r="Z56" s="189"/>
      <c r="AA56" s="189"/>
      <c r="AB56" s="189"/>
      <c r="AC56" s="189"/>
      <c r="AD56" s="189"/>
      <c r="AE56" s="189">
        <f t="shared" si="17"/>
        <v>0</v>
      </c>
      <c r="AF56" s="190">
        <f t="shared" si="18"/>
        <v>3.7</v>
      </c>
      <c r="AG56" s="190">
        <f t="shared" si="19"/>
        <v>0</v>
      </c>
      <c r="AH56" s="191">
        <v>46.86</v>
      </c>
      <c r="AI56" s="191">
        <f t="shared" si="20"/>
        <v>39.830999999999996</v>
      </c>
      <c r="AJ56" s="191"/>
      <c r="AK56" s="191"/>
      <c r="AL56" s="191">
        <v>300</v>
      </c>
      <c r="AM56" s="184">
        <f t="shared" si="21"/>
        <v>150</v>
      </c>
      <c r="AN56" s="187" t="s">
        <v>232</v>
      </c>
      <c r="AO56" s="187" t="str">
        <f t="shared" si="28"/>
        <v>Thôn Bắc Thượng,
Thạch Đài</v>
      </c>
      <c r="AP56" s="192" t="s">
        <v>265</v>
      </c>
      <c r="AQ56" s="193">
        <f t="shared" si="22"/>
        <v>4.8546960000000006</v>
      </c>
      <c r="AR56" s="193">
        <f t="shared" si="23"/>
        <v>0</v>
      </c>
      <c r="AS56" s="193">
        <f t="shared" si="24"/>
        <v>0</v>
      </c>
      <c r="AT56" s="193">
        <f t="shared" si="25"/>
        <v>0</v>
      </c>
      <c r="AU56" s="193">
        <f t="shared" si="26"/>
        <v>0</v>
      </c>
      <c r="AV56" s="193">
        <f t="shared" si="27"/>
        <v>4.8546960000000006</v>
      </c>
      <c r="AW56" s="184"/>
      <c r="AX56" s="184"/>
      <c r="AY56" s="184"/>
      <c r="AZ56" s="184"/>
      <c r="BA56" s="184"/>
      <c r="BB56" s="179">
        <v>33</v>
      </c>
    </row>
    <row r="57" spans="1:54" ht="30">
      <c r="A57" s="179">
        <v>30</v>
      </c>
      <c r="B57" s="185" t="s">
        <v>354</v>
      </c>
      <c r="C57" s="186">
        <v>4</v>
      </c>
      <c r="D57" s="179" t="s">
        <v>96</v>
      </c>
      <c r="E57" s="187" t="str">
        <f t="shared" si="14"/>
        <v>ONT</v>
      </c>
      <c r="F57" s="184" t="s">
        <v>355</v>
      </c>
      <c r="G57" s="184"/>
      <c r="H57" s="184"/>
      <c r="I57" s="189">
        <f t="shared" si="15"/>
        <v>0.1</v>
      </c>
      <c r="J57" s="195">
        <v>0.1</v>
      </c>
      <c r="K57" s="195"/>
      <c r="L57" s="189">
        <f t="shared" si="16"/>
        <v>0.1</v>
      </c>
      <c r="M57" s="189"/>
      <c r="N57" s="189"/>
      <c r="O57" s="189"/>
      <c r="P57" s="189"/>
      <c r="Q57" s="189"/>
      <c r="R57" s="189"/>
      <c r="S57" s="189"/>
      <c r="T57" s="189"/>
      <c r="U57" s="189"/>
      <c r="V57" s="189"/>
      <c r="W57" s="189"/>
      <c r="X57" s="189"/>
      <c r="Y57" s="189"/>
      <c r="Z57" s="189"/>
      <c r="AA57" s="189"/>
      <c r="AB57" s="189"/>
      <c r="AC57" s="189"/>
      <c r="AD57" s="189"/>
      <c r="AE57" s="189">
        <f t="shared" si="17"/>
        <v>0</v>
      </c>
      <c r="AF57" s="190">
        <f t="shared" si="18"/>
        <v>0.1</v>
      </c>
      <c r="AG57" s="190">
        <f t="shared" si="19"/>
        <v>0</v>
      </c>
      <c r="AH57" s="191">
        <v>46.86</v>
      </c>
      <c r="AI57" s="191">
        <f t="shared" si="20"/>
        <v>39.830999999999996</v>
      </c>
      <c r="AJ57" s="191"/>
      <c r="AK57" s="191"/>
      <c r="AL57" s="191">
        <v>300</v>
      </c>
      <c r="AM57" s="184">
        <f t="shared" si="21"/>
        <v>150</v>
      </c>
      <c r="AN57" s="196" t="s">
        <v>232</v>
      </c>
      <c r="AO57" s="187" t="str">
        <f t="shared" si="28"/>
        <v>Thôn Kỳ Sơn,
Thạch Đài</v>
      </c>
      <c r="AP57" s="192" t="s">
        <v>265</v>
      </c>
      <c r="AQ57" s="193">
        <f t="shared" si="22"/>
        <v>0.13120800000000002</v>
      </c>
      <c r="AR57" s="193">
        <f t="shared" si="23"/>
        <v>0</v>
      </c>
      <c r="AS57" s="193">
        <f t="shared" si="24"/>
        <v>0</v>
      </c>
      <c r="AT57" s="193">
        <f t="shared" si="25"/>
        <v>0</v>
      </c>
      <c r="AU57" s="193">
        <f t="shared" si="26"/>
        <v>0</v>
      </c>
      <c r="AV57" s="193">
        <f t="shared" si="27"/>
        <v>0.13120800000000002</v>
      </c>
      <c r="AW57" s="184"/>
      <c r="AX57" s="184"/>
      <c r="AY57" s="184"/>
      <c r="AZ57" s="184"/>
      <c r="BA57" s="184"/>
      <c r="BB57" s="179">
        <v>34</v>
      </c>
    </row>
    <row r="58" spans="1:54" ht="45">
      <c r="A58" s="179">
        <v>31</v>
      </c>
      <c r="B58" s="185" t="s">
        <v>363</v>
      </c>
      <c r="C58" s="186">
        <v>4</v>
      </c>
      <c r="D58" s="179" t="s">
        <v>96</v>
      </c>
      <c r="E58" s="187" t="str">
        <f t="shared" si="14"/>
        <v>ONT</v>
      </c>
      <c r="F58" s="185" t="s">
        <v>364</v>
      </c>
      <c r="G58" s="185"/>
      <c r="H58" s="185"/>
      <c r="I58" s="189">
        <f t="shared" si="15"/>
        <v>0.21</v>
      </c>
      <c r="J58" s="195"/>
      <c r="K58" s="195"/>
      <c r="L58" s="189">
        <f t="shared" si="16"/>
        <v>0</v>
      </c>
      <c r="M58" s="189"/>
      <c r="N58" s="189"/>
      <c r="O58" s="189"/>
      <c r="P58" s="189"/>
      <c r="Q58" s="189"/>
      <c r="R58" s="189"/>
      <c r="S58" s="189"/>
      <c r="T58" s="189"/>
      <c r="U58" s="189"/>
      <c r="V58" s="189"/>
      <c r="W58" s="189"/>
      <c r="X58" s="189"/>
      <c r="Y58" s="189"/>
      <c r="Z58" s="189">
        <v>0.21</v>
      </c>
      <c r="AA58" s="189"/>
      <c r="AB58" s="189"/>
      <c r="AC58" s="189"/>
      <c r="AD58" s="189"/>
      <c r="AE58" s="189">
        <f t="shared" si="17"/>
        <v>0.21</v>
      </c>
      <c r="AF58" s="190">
        <f t="shared" si="18"/>
        <v>0</v>
      </c>
      <c r="AG58" s="190">
        <f t="shared" si="19"/>
        <v>0.21</v>
      </c>
      <c r="AH58" s="191">
        <v>46.86</v>
      </c>
      <c r="AI58" s="191">
        <f t="shared" si="20"/>
        <v>39.830999999999996</v>
      </c>
      <c r="AJ58" s="191"/>
      <c r="AK58" s="191"/>
      <c r="AL58" s="191">
        <v>300</v>
      </c>
      <c r="AM58" s="184">
        <f t="shared" si="21"/>
        <v>150</v>
      </c>
      <c r="AN58" s="192" t="s">
        <v>357</v>
      </c>
      <c r="AO58" s="187" t="str">
        <f t="shared" si="28"/>
        <v xml:space="preserve">Nhà vân hóa Bắc Thượngcũ,
Thạch Đài </v>
      </c>
      <c r="AP58" s="192" t="s">
        <v>260</v>
      </c>
      <c r="AQ58" s="193">
        <f t="shared" si="22"/>
        <v>0</v>
      </c>
      <c r="AR58" s="193">
        <f t="shared" si="23"/>
        <v>0</v>
      </c>
      <c r="AS58" s="193">
        <f t="shared" si="24"/>
        <v>0</v>
      </c>
      <c r="AT58" s="193">
        <f t="shared" si="25"/>
        <v>0.63</v>
      </c>
      <c r="AU58" s="193">
        <f t="shared" si="26"/>
        <v>0</v>
      </c>
      <c r="AV58" s="193">
        <f t="shared" si="27"/>
        <v>0.63</v>
      </c>
      <c r="AW58" s="184"/>
      <c r="AX58" s="184"/>
      <c r="AY58" s="184"/>
      <c r="AZ58" s="184"/>
      <c r="BA58" s="184"/>
      <c r="BB58" s="179">
        <v>35</v>
      </c>
    </row>
    <row r="59" spans="1:54" ht="45">
      <c r="A59" s="179">
        <v>32</v>
      </c>
      <c r="B59" s="185" t="s">
        <v>365</v>
      </c>
      <c r="C59" s="186">
        <v>4</v>
      </c>
      <c r="D59" s="179" t="s">
        <v>96</v>
      </c>
      <c r="E59" s="187" t="str">
        <f t="shared" si="14"/>
        <v>ONT</v>
      </c>
      <c r="F59" s="185" t="s">
        <v>366</v>
      </c>
      <c r="G59" s="185"/>
      <c r="H59" s="185"/>
      <c r="I59" s="189">
        <f t="shared" si="15"/>
        <v>0.22</v>
      </c>
      <c r="J59" s="195"/>
      <c r="K59" s="195"/>
      <c r="L59" s="189">
        <f t="shared" si="16"/>
        <v>0</v>
      </c>
      <c r="M59" s="189"/>
      <c r="N59" s="189"/>
      <c r="O59" s="189"/>
      <c r="P59" s="189"/>
      <c r="Q59" s="189"/>
      <c r="R59" s="189"/>
      <c r="S59" s="189"/>
      <c r="T59" s="189"/>
      <c r="U59" s="189"/>
      <c r="V59" s="189"/>
      <c r="W59" s="189"/>
      <c r="X59" s="189"/>
      <c r="Y59" s="189"/>
      <c r="Z59" s="189">
        <v>0.22</v>
      </c>
      <c r="AA59" s="189"/>
      <c r="AB59" s="189"/>
      <c r="AC59" s="189"/>
      <c r="AD59" s="189"/>
      <c r="AE59" s="189">
        <f t="shared" si="17"/>
        <v>0.22</v>
      </c>
      <c r="AF59" s="190">
        <f t="shared" si="18"/>
        <v>0</v>
      </c>
      <c r="AG59" s="190">
        <f t="shared" si="19"/>
        <v>0.22</v>
      </c>
      <c r="AH59" s="191">
        <v>46.86</v>
      </c>
      <c r="AI59" s="191">
        <f t="shared" si="20"/>
        <v>39.830999999999996</v>
      </c>
      <c r="AJ59" s="191"/>
      <c r="AK59" s="191"/>
      <c r="AL59" s="191">
        <v>300</v>
      </c>
      <c r="AM59" s="184">
        <f t="shared" si="21"/>
        <v>150</v>
      </c>
      <c r="AN59" s="192" t="s">
        <v>357</v>
      </c>
      <c r="AO59" s="187" t="str">
        <f t="shared" si="28"/>
        <v xml:space="preserve">Nhà van hóa Liên Hương cũ,
Thạch Đài </v>
      </c>
      <c r="AP59" s="192" t="s">
        <v>260</v>
      </c>
      <c r="AQ59" s="193">
        <f t="shared" si="22"/>
        <v>0</v>
      </c>
      <c r="AR59" s="193">
        <f t="shared" si="23"/>
        <v>0</v>
      </c>
      <c r="AS59" s="193">
        <f t="shared" si="24"/>
        <v>0</v>
      </c>
      <c r="AT59" s="193">
        <f t="shared" si="25"/>
        <v>0.66</v>
      </c>
      <c r="AU59" s="193">
        <f t="shared" si="26"/>
        <v>0</v>
      </c>
      <c r="AV59" s="193">
        <f t="shared" si="27"/>
        <v>0.66</v>
      </c>
      <c r="AW59" s="184"/>
      <c r="AX59" s="184"/>
      <c r="AY59" s="184"/>
      <c r="AZ59" s="184"/>
      <c r="BA59" s="184"/>
      <c r="BB59" s="179">
        <v>36</v>
      </c>
    </row>
    <row r="60" spans="1:54" ht="45">
      <c r="A60" s="179">
        <v>33</v>
      </c>
      <c r="B60" s="185" t="s">
        <v>367</v>
      </c>
      <c r="C60" s="186">
        <v>4</v>
      </c>
      <c r="D60" s="179" t="s">
        <v>96</v>
      </c>
      <c r="E60" s="187" t="str">
        <f t="shared" si="14"/>
        <v>ONT</v>
      </c>
      <c r="F60" s="185" t="s">
        <v>368</v>
      </c>
      <c r="G60" s="185"/>
      <c r="H60" s="185"/>
      <c r="I60" s="189">
        <f t="shared" si="15"/>
        <v>0.12</v>
      </c>
      <c r="J60" s="195"/>
      <c r="K60" s="195"/>
      <c r="L60" s="189">
        <f t="shared" si="16"/>
        <v>0</v>
      </c>
      <c r="M60" s="189"/>
      <c r="N60" s="189"/>
      <c r="O60" s="189"/>
      <c r="P60" s="189"/>
      <c r="Q60" s="189"/>
      <c r="R60" s="189"/>
      <c r="S60" s="189"/>
      <c r="T60" s="189"/>
      <c r="U60" s="189"/>
      <c r="V60" s="189"/>
      <c r="W60" s="189"/>
      <c r="X60" s="189"/>
      <c r="Y60" s="189"/>
      <c r="Z60" s="189">
        <v>0.12</v>
      </c>
      <c r="AA60" s="189"/>
      <c r="AB60" s="189"/>
      <c r="AC60" s="189"/>
      <c r="AD60" s="189"/>
      <c r="AE60" s="189">
        <f t="shared" si="17"/>
        <v>0.12</v>
      </c>
      <c r="AF60" s="190">
        <f t="shared" si="18"/>
        <v>0</v>
      </c>
      <c r="AG60" s="190">
        <f t="shared" si="19"/>
        <v>0.12</v>
      </c>
      <c r="AH60" s="191">
        <v>46.86</v>
      </c>
      <c r="AI60" s="191">
        <f t="shared" si="20"/>
        <v>39.830999999999996</v>
      </c>
      <c r="AJ60" s="191"/>
      <c r="AK60" s="191"/>
      <c r="AL60" s="191">
        <v>300</v>
      </c>
      <c r="AM60" s="184">
        <f t="shared" si="21"/>
        <v>150</v>
      </c>
      <c r="AN60" s="192" t="s">
        <v>357</v>
      </c>
      <c r="AO60" s="187" t="str">
        <f t="shared" si="28"/>
        <v xml:space="preserve">Nhà vân hóa Liên Vinh cũ,
Thạch Đài </v>
      </c>
      <c r="AP60" s="192" t="s">
        <v>260</v>
      </c>
      <c r="AQ60" s="193">
        <f t="shared" si="22"/>
        <v>0</v>
      </c>
      <c r="AR60" s="193">
        <f t="shared" si="23"/>
        <v>0</v>
      </c>
      <c r="AS60" s="193">
        <f t="shared" si="24"/>
        <v>0</v>
      </c>
      <c r="AT60" s="193">
        <f t="shared" si="25"/>
        <v>0.36</v>
      </c>
      <c r="AU60" s="193">
        <f t="shared" si="26"/>
        <v>0</v>
      </c>
      <c r="AV60" s="193">
        <f t="shared" si="27"/>
        <v>0.36</v>
      </c>
      <c r="AW60" s="184"/>
      <c r="AX60" s="184"/>
      <c r="AY60" s="184"/>
      <c r="AZ60" s="184"/>
      <c r="BA60" s="184"/>
      <c r="BB60" s="179">
        <v>37</v>
      </c>
    </row>
    <row r="61" spans="1:54" ht="45">
      <c r="A61" s="179">
        <v>34</v>
      </c>
      <c r="B61" s="185" t="s">
        <v>369</v>
      </c>
      <c r="C61" s="186">
        <v>4</v>
      </c>
      <c r="D61" s="179" t="s">
        <v>96</v>
      </c>
      <c r="E61" s="187" t="str">
        <f t="shared" si="14"/>
        <v>ONT</v>
      </c>
      <c r="F61" s="185" t="s">
        <v>370</v>
      </c>
      <c r="G61" s="185"/>
      <c r="H61" s="185"/>
      <c r="I61" s="189">
        <f t="shared" si="15"/>
        <v>0.2</v>
      </c>
      <c r="J61" s="195">
        <v>0.2</v>
      </c>
      <c r="K61" s="195"/>
      <c r="L61" s="189">
        <f t="shared" si="16"/>
        <v>0.2</v>
      </c>
      <c r="M61" s="189"/>
      <c r="N61" s="189"/>
      <c r="O61" s="189"/>
      <c r="P61" s="189"/>
      <c r="Q61" s="189"/>
      <c r="R61" s="189"/>
      <c r="S61" s="189"/>
      <c r="T61" s="189"/>
      <c r="U61" s="189"/>
      <c r="V61" s="189"/>
      <c r="W61" s="189"/>
      <c r="X61" s="189"/>
      <c r="Y61" s="189"/>
      <c r="Z61" s="189"/>
      <c r="AA61" s="189"/>
      <c r="AB61" s="189"/>
      <c r="AC61" s="189"/>
      <c r="AD61" s="189"/>
      <c r="AE61" s="189">
        <f t="shared" si="17"/>
        <v>0</v>
      </c>
      <c r="AF61" s="190">
        <f t="shared" si="18"/>
        <v>0.2</v>
      </c>
      <c r="AG61" s="190">
        <f t="shared" si="19"/>
        <v>0</v>
      </c>
      <c r="AH61" s="191">
        <v>46.86</v>
      </c>
      <c r="AI61" s="191">
        <f t="shared" si="20"/>
        <v>39.830999999999996</v>
      </c>
      <c r="AJ61" s="191"/>
      <c r="AK61" s="191"/>
      <c r="AL61" s="191">
        <v>300</v>
      </c>
      <c r="AM61" s="184">
        <f t="shared" si="21"/>
        <v>150</v>
      </c>
      <c r="AN61" s="192" t="s">
        <v>357</v>
      </c>
      <c r="AO61" s="187" t="str">
        <f t="shared" si="28"/>
        <v xml:space="preserve">Sân bóng Bàu Láng,
Thạch Đài </v>
      </c>
      <c r="AP61" s="192" t="s">
        <v>260</v>
      </c>
      <c r="AQ61" s="193">
        <f t="shared" si="22"/>
        <v>0.26241600000000004</v>
      </c>
      <c r="AR61" s="193">
        <f t="shared" si="23"/>
        <v>0</v>
      </c>
      <c r="AS61" s="193">
        <f t="shared" si="24"/>
        <v>0</v>
      </c>
      <c r="AT61" s="193">
        <f t="shared" si="25"/>
        <v>0</v>
      </c>
      <c r="AU61" s="193">
        <f t="shared" si="26"/>
        <v>0</v>
      </c>
      <c r="AV61" s="193">
        <f t="shared" si="27"/>
        <v>0.26241600000000004</v>
      </c>
      <c r="AW61" s="184"/>
      <c r="AX61" s="184"/>
      <c r="AY61" s="184"/>
      <c r="AZ61" s="184"/>
      <c r="BA61" s="184"/>
      <c r="BB61" s="179">
        <v>38</v>
      </c>
    </row>
    <row r="62" spans="1:54" ht="30">
      <c r="A62" s="179">
        <v>35</v>
      </c>
      <c r="B62" s="185" t="s">
        <v>371</v>
      </c>
      <c r="C62" s="186">
        <v>4</v>
      </c>
      <c r="D62" s="179" t="s">
        <v>96</v>
      </c>
      <c r="E62" s="187" t="str">
        <f t="shared" si="14"/>
        <v>ONT</v>
      </c>
      <c r="F62" s="185" t="s">
        <v>353</v>
      </c>
      <c r="G62" s="185"/>
      <c r="H62" s="185"/>
      <c r="I62" s="189">
        <f t="shared" si="15"/>
        <v>6</v>
      </c>
      <c r="J62" s="195">
        <v>6</v>
      </c>
      <c r="K62" s="195"/>
      <c r="L62" s="189">
        <f t="shared" si="16"/>
        <v>6</v>
      </c>
      <c r="M62" s="189"/>
      <c r="N62" s="189"/>
      <c r="O62" s="189"/>
      <c r="P62" s="189"/>
      <c r="Q62" s="189"/>
      <c r="R62" s="189"/>
      <c r="S62" s="189"/>
      <c r="T62" s="189"/>
      <c r="U62" s="189"/>
      <c r="V62" s="189"/>
      <c r="W62" s="189"/>
      <c r="X62" s="189"/>
      <c r="Y62" s="189"/>
      <c r="Z62" s="189"/>
      <c r="AA62" s="189"/>
      <c r="AB62" s="189"/>
      <c r="AC62" s="189"/>
      <c r="AD62" s="189"/>
      <c r="AE62" s="189">
        <f t="shared" si="17"/>
        <v>0</v>
      </c>
      <c r="AF62" s="190">
        <f t="shared" si="18"/>
        <v>6</v>
      </c>
      <c r="AG62" s="190">
        <f t="shared" si="19"/>
        <v>0</v>
      </c>
      <c r="AH62" s="191">
        <v>46.86</v>
      </c>
      <c r="AI62" s="191">
        <f t="shared" si="20"/>
        <v>39.830999999999996</v>
      </c>
      <c r="AJ62" s="191"/>
      <c r="AK62" s="191"/>
      <c r="AL62" s="191">
        <v>300</v>
      </c>
      <c r="AM62" s="184">
        <f t="shared" si="21"/>
        <v>150</v>
      </c>
      <c r="AN62" s="192" t="s">
        <v>357</v>
      </c>
      <c r="AO62" s="187" t="str">
        <f t="shared" si="28"/>
        <v xml:space="preserve">Thôn Bắc Thượng,
Thạch Đài </v>
      </c>
      <c r="AP62" s="192" t="s">
        <v>265</v>
      </c>
      <c r="AQ62" s="193">
        <f t="shared" si="22"/>
        <v>7.8724799999999986</v>
      </c>
      <c r="AR62" s="193">
        <f t="shared" si="23"/>
        <v>0</v>
      </c>
      <c r="AS62" s="193">
        <f t="shared" si="24"/>
        <v>0</v>
      </c>
      <c r="AT62" s="193">
        <f t="shared" si="25"/>
        <v>0</v>
      </c>
      <c r="AU62" s="193">
        <f t="shared" si="26"/>
        <v>0</v>
      </c>
      <c r="AV62" s="193">
        <f t="shared" si="27"/>
        <v>7.8724799999999986</v>
      </c>
      <c r="AW62" s="184"/>
      <c r="AX62" s="184"/>
      <c r="AY62" s="184"/>
      <c r="AZ62" s="184"/>
      <c r="BA62" s="184"/>
      <c r="BB62" s="179">
        <v>39</v>
      </c>
    </row>
    <row r="63" spans="1:54" ht="30">
      <c r="A63" s="179">
        <v>36</v>
      </c>
      <c r="B63" s="185" t="s">
        <v>375</v>
      </c>
      <c r="C63" s="186">
        <v>4</v>
      </c>
      <c r="D63" s="179" t="s">
        <v>96</v>
      </c>
      <c r="E63" s="187" t="str">
        <f t="shared" si="14"/>
        <v>ONT</v>
      </c>
      <c r="F63" s="184" t="s">
        <v>353</v>
      </c>
      <c r="G63" s="184"/>
      <c r="H63" s="184"/>
      <c r="I63" s="189">
        <f t="shared" si="15"/>
        <v>0.4</v>
      </c>
      <c r="J63" s="189">
        <v>0.4</v>
      </c>
      <c r="K63" s="189"/>
      <c r="L63" s="189">
        <f t="shared" si="16"/>
        <v>0.4</v>
      </c>
      <c r="M63" s="189"/>
      <c r="N63" s="189"/>
      <c r="O63" s="189"/>
      <c r="P63" s="189"/>
      <c r="Q63" s="189"/>
      <c r="R63" s="189"/>
      <c r="S63" s="189"/>
      <c r="T63" s="189"/>
      <c r="U63" s="189"/>
      <c r="V63" s="189"/>
      <c r="W63" s="189"/>
      <c r="X63" s="189"/>
      <c r="Y63" s="189"/>
      <c r="Z63" s="189"/>
      <c r="AA63" s="189"/>
      <c r="AB63" s="189"/>
      <c r="AC63" s="189"/>
      <c r="AD63" s="189"/>
      <c r="AE63" s="189">
        <f t="shared" si="17"/>
        <v>0</v>
      </c>
      <c r="AF63" s="190">
        <f t="shared" si="18"/>
        <v>0.4</v>
      </c>
      <c r="AG63" s="190">
        <f t="shared" si="19"/>
        <v>0</v>
      </c>
      <c r="AH63" s="191">
        <v>46.86</v>
      </c>
      <c r="AI63" s="191">
        <f t="shared" si="20"/>
        <v>39.830999999999996</v>
      </c>
      <c r="AJ63" s="191"/>
      <c r="AK63" s="191"/>
      <c r="AL63" s="191">
        <v>300</v>
      </c>
      <c r="AM63" s="184">
        <f t="shared" si="21"/>
        <v>150</v>
      </c>
      <c r="AN63" s="192" t="s">
        <v>357</v>
      </c>
      <c r="AO63" s="187" t="str">
        <f t="shared" si="28"/>
        <v xml:space="preserve">Thôn Bắc Thượng,
Thạch Đài </v>
      </c>
      <c r="AP63" s="192" t="s">
        <v>260</v>
      </c>
      <c r="AQ63" s="193">
        <f t="shared" si="22"/>
        <v>0.52483200000000008</v>
      </c>
      <c r="AR63" s="193">
        <f t="shared" si="23"/>
        <v>0</v>
      </c>
      <c r="AS63" s="193">
        <f t="shared" si="24"/>
        <v>0</v>
      </c>
      <c r="AT63" s="193">
        <f t="shared" si="25"/>
        <v>0</v>
      </c>
      <c r="AU63" s="193">
        <f t="shared" si="26"/>
        <v>0</v>
      </c>
      <c r="AV63" s="193">
        <f t="shared" si="27"/>
        <v>0.52483200000000008</v>
      </c>
      <c r="AW63" s="184"/>
      <c r="AX63" s="184"/>
      <c r="AY63" s="184"/>
      <c r="AZ63" s="184"/>
      <c r="BA63" s="184"/>
      <c r="BB63" s="179">
        <v>40</v>
      </c>
    </row>
    <row r="64" spans="1:54" ht="30">
      <c r="A64" s="179">
        <v>37</v>
      </c>
      <c r="B64" s="185" t="s">
        <v>376</v>
      </c>
      <c r="C64" s="186">
        <v>4</v>
      </c>
      <c r="D64" s="179" t="s">
        <v>96</v>
      </c>
      <c r="E64" s="187" t="str">
        <f t="shared" si="14"/>
        <v>ONT</v>
      </c>
      <c r="F64" s="185" t="s">
        <v>355</v>
      </c>
      <c r="G64" s="185"/>
      <c r="H64" s="185"/>
      <c r="I64" s="189">
        <f t="shared" si="15"/>
        <v>0.2</v>
      </c>
      <c r="J64" s="195">
        <v>0.2</v>
      </c>
      <c r="K64" s="195"/>
      <c r="L64" s="189">
        <f t="shared" si="16"/>
        <v>0.2</v>
      </c>
      <c r="M64" s="189"/>
      <c r="N64" s="189"/>
      <c r="O64" s="189"/>
      <c r="P64" s="189"/>
      <c r="Q64" s="189"/>
      <c r="R64" s="189"/>
      <c r="S64" s="189"/>
      <c r="T64" s="189"/>
      <c r="U64" s="189"/>
      <c r="V64" s="189"/>
      <c r="W64" s="189"/>
      <c r="X64" s="189"/>
      <c r="Y64" s="189"/>
      <c r="Z64" s="189"/>
      <c r="AA64" s="189"/>
      <c r="AB64" s="189"/>
      <c r="AC64" s="189"/>
      <c r="AD64" s="189"/>
      <c r="AE64" s="189">
        <f t="shared" si="17"/>
        <v>0</v>
      </c>
      <c r="AF64" s="190">
        <f t="shared" si="18"/>
        <v>0.2</v>
      </c>
      <c r="AG64" s="190">
        <f t="shared" si="19"/>
        <v>0</v>
      </c>
      <c r="AH64" s="191">
        <v>46.86</v>
      </c>
      <c r="AI64" s="191">
        <f t="shared" si="20"/>
        <v>39.830999999999996</v>
      </c>
      <c r="AJ64" s="191"/>
      <c r="AK64" s="191"/>
      <c r="AL64" s="191">
        <v>300</v>
      </c>
      <c r="AM64" s="184">
        <f t="shared" si="21"/>
        <v>150</v>
      </c>
      <c r="AN64" s="192" t="s">
        <v>357</v>
      </c>
      <c r="AO64" s="187" t="str">
        <f t="shared" si="28"/>
        <v xml:space="preserve">Thôn Kỳ Sơn,
Thạch Đài </v>
      </c>
      <c r="AP64" s="192" t="s">
        <v>260</v>
      </c>
      <c r="AQ64" s="193">
        <f t="shared" si="22"/>
        <v>0.26241600000000004</v>
      </c>
      <c r="AR64" s="193">
        <f t="shared" si="23"/>
        <v>0</v>
      </c>
      <c r="AS64" s="193">
        <f t="shared" si="24"/>
        <v>0</v>
      </c>
      <c r="AT64" s="193">
        <f t="shared" si="25"/>
        <v>0</v>
      </c>
      <c r="AU64" s="193">
        <f t="shared" si="26"/>
        <v>0</v>
      </c>
      <c r="AV64" s="193">
        <f t="shared" si="27"/>
        <v>0.26241600000000004</v>
      </c>
      <c r="AW64" s="184"/>
      <c r="AX64" s="184"/>
      <c r="AY64" s="184"/>
      <c r="AZ64" s="184"/>
      <c r="BA64" s="184"/>
      <c r="BB64" s="179">
        <v>41</v>
      </c>
    </row>
    <row r="65" spans="1:54" ht="30">
      <c r="A65" s="179">
        <v>38</v>
      </c>
      <c r="B65" s="185" t="s">
        <v>377</v>
      </c>
      <c r="C65" s="186">
        <v>4</v>
      </c>
      <c r="D65" s="179" t="s">
        <v>96</v>
      </c>
      <c r="E65" s="187" t="str">
        <f t="shared" si="14"/>
        <v>ONT</v>
      </c>
      <c r="F65" s="185" t="s">
        <v>355</v>
      </c>
      <c r="G65" s="185"/>
      <c r="H65" s="185"/>
      <c r="I65" s="189">
        <f t="shared" si="15"/>
        <v>0.18</v>
      </c>
      <c r="J65" s="195">
        <v>0.18</v>
      </c>
      <c r="K65" s="195"/>
      <c r="L65" s="189">
        <f t="shared" si="16"/>
        <v>0.18</v>
      </c>
      <c r="M65" s="189"/>
      <c r="N65" s="189"/>
      <c r="O65" s="189"/>
      <c r="P65" s="189"/>
      <c r="Q65" s="189"/>
      <c r="R65" s="189"/>
      <c r="S65" s="189"/>
      <c r="T65" s="189"/>
      <c r="U65" s="189"/>
      <c r="V65" s="189"/>
      <c r="W65" s="189"/>
      <c r="X65" s="189"/>
      <c r="Y65" s="189"/>
      <c r="Z65" s="189"/>
      <c r="AA65" s="189"/>
      <c r="AB65" s="189"/>
      <c r="AC65" s="189"/>
      <c r="AD65" s="189"/>
      <c r="AE65" s="189">
        <f t="shared" si="17"/>
        <v>0</v>
      </c>
      <c r="AF65" s="190">
        <f t="shared" si="18"/>
        <v>0.18</v>
      </c>
      <c r="AG65" s="190">
        <f t="shared" si="19"/>
        <v>0</v>
      </c>
      <c r="AH65" s="191">
        <v>46.86</v>
      </c>
      <c r="AI65" s="191">
        <f t="shared" si="20"/>
        <v>39.830999999999996</v>
      </c>
      <c r="AJ65" s="191"/>
      <c r="AK65" s="191"/>
      <c r="AL65" s="191">
        <v>300</v>
      </c>
      <c r="AM65" s="184">
        <f t="shared" si="21"/>
        <v>150</v>
      </c>
      <c r="AN65" s="192" t="s">
        <v>357</v>
      </c>
      <c r="AO65" s="187" t="str">
        <f t="shared" si="28"/>
        <v xml:space="preserve">Thôn Kỳ Sơn,
Thạch Đài </v>
      </c>
      <c r="AP65" s="192" t="s">
        <v>260</v>
      </c>
      <c r="AQ65" s="193">
        <f t="shared" si="22"/>
        <v>0.23617439999999998</v>
      </c>
      <c r="AR65" s="193">
        <f t="shared" si="23"/>
        <v>0</v>
      </c>
      <c r="AS65" s="193">
        <f t="shared" si="24"/>
        <v>0</v>
      </c>
      <c r="AT65" s="193">
        <f t="shared" si="25"/>
        <v>0</v>
      </c>
      <c r="AU65" s="193">
        <f t="shared" si="26"/>
        <v>0</v>
      </c>
      <c r="AV65" s="193">
        <f t="shared" si="27"/>
        <v>0.23617439999999998</v>
      </c>
      <c r="AW65" s="184"/>
      <c r="AX65" s="184"/>
      <c r="AY65" s="184"/>
      <c r="AZ65" s="184"/>
      <c r="BA65" s="184"/>
      <c r="BB65" s="179">
        <v>42</v>
      </c>
    </row>
    <row r="66" spans="1:54" ht="30">
      <c r="A66" s="179">
        <v>39</v>
      </c>
      <c r="B66" s="185" t="s">
        <v>378</v>
      </c>
      <c r="C66" s="186">
        <v>4</v>
      </c>
      <c r="D66" s="179" t="s">
        <v>96</v>
      </c>
      <c r="E66" s="187" t="str">
        <f t="shared" si="14"/>
        <v>ONT</v>
      </c>
      <c r="F66" s="185" t="s">
        <v>379</v>
      </c>
      <c r="G66" s="185"/>
      <c r="H66" s="185"/>
      <c r="I66" s="189">
        <f t="shared" si="15"/>
        <v>1.7</v>
      </c>
      <c r="J66" s="195">
        <v>1.7</v>
      </c>
      <c r="K66" s="195"/>
      <c r="L66" s="189">
        <f t="shared" si="16"/>
        <v>1.7</v>
      </c>
      <c r="M66" s="189"/>
      <c r="N66" s="189"/>
      <c r="O66" s="189"/>
      <c r="P66" s="189"/>
      <c r="Q66" s="189"/>
      <c r="R66" s="189"/>
      <c r="S66" s="189"/>
      <c r="T66" s="189"/>
      <c r="U66" s="189"/>
      <c r="V66" s="189"/>
      <c r="W66" s="189"/>
      <c r="X66" s="189"/>
      <c r="Y66" s="189"/>
      <c r="Z66" s="189"/>
      <c r="AA66" s="189"/>
      <c r="AB66" s="189"/>
      <c r="AC66" s="189"/>
      <c r="AD66" s="189"/>
      <c r="AE66" s="189">
        <f t="shared" si="17"/>
        <v>0</v>
      </c>
      <c r="AF66" s="190">
        <f t="shared" si="18"/>
        <v>1.7</v>
      </c>
      <c r="AG66" s="190">
        <f t="shared" si="19"/>
        <v>0</v>
      </c>
      <c r="AH66" s="191">
        <v>46.86</v>
      </c>
      <c r="AI66" s="191">
        <f t="shared" si="20"/>
        <v>39.830999999999996</v>
      </c>
      <c r="AJ66" s="191"/>
      <c r="AK66" s="191"/>
      <c r="AL66" s="191">
        <v>300</v>
      </c>
      <c r="AM66" s="184">
        <f t="shared" si="21"/>
        <v>150</v>
      </c>
      <c r="AN66" s="192" t="s">
        <v>357</v>
      </c>
      <c r="AO66" s="187" t="str">
        <f t="shared" si="28"/>
        <v xml:space="preserve">Thôn Liên Hương,
Thạch Đài </v>
      </c>
      <c r="AP66" s="192" t="s">
        <v>265</v>
      </c>
      <c r="AQ66" s="193">
        <f t="shared" si="22"/>
        <v>2.2305359999999999</v>
      </c>
      <c r="AR66" s="193">
        <f t="shared" si="23"/>
        <v>0</v>
      </c>
      <c r="AS66" s="193">
        <f t="shared" si="24"/>
        <v>0</v>
      </c>
      <c r="AT66" s="193">
        <f t="shared" si="25"/>
        <v>0</v>
      </c>
      <c r="AU66" s="193">
        <f t="shared" si="26"/>
        <v>0</v>
      </c>
      <c r="AV66" s="193">
        <f t="shared" si="27"/>
        <v>2.2305359999999999</v>
      </c>
      <c r="AW66" s="184"/>
      <c r="AX66" s="184"/>
      <c r="AY66" s="184"/>
      <c r="AZ66" s="184"/>
      <c r="BA66" s="184"/>
      <c r="BB66" s="179">
        <v>43</v>
      </c>
    </row>
    <row r="67" spans="1:54" ht="30">
      <c r="A67" s="179">
        <v>40</v>
      </c>
      <c r="B67" s="185" t="s">
        <v>381</v>
      </c>
      <c r="C67" s="186">
        <v>4</v>
      </c>
      <c r="D67" s="179" t="s">
        <v>96</v>
      </c>
      <c r="E67" s="187" t="str">
        <f t="shared" si="14"/>
        <v>ONT</v>
      </c>
      <c r="F67" s="185" t="s">
        <v>379</v>
      </c>
      <c r="G67" s="185"/>
      <c r="H67" s="185"/>
      <c r="I67" s="189">
        <f t="shared" si="15"/>
        <v>0.3</v>
      </c>
      <c r="J67" s="195">
        <v>0.3</v>
      </c>
      <c r="K67" s="195"/>
      <c r="L67" s="189">
        <f t="shared" si="16"/>
        <v>0.3</v>
      </c>
      <c r="M67" s="189"/>
      <c r="N67" s="189"/>
      <c r="O67" s="189"/>
      <c r="P67" s="189"/>
      <c r="Q67" s="189"/>
      <c r="R67" s="189"/>
      <c r="S67" s="189"/>
      <c r="T67" s="189"/>
      <c r="U67" s="189"/>
      <c r="V67" s="189"/>
      <c r="W67" s="189"/>
      <c r="X67" s="189"/>
      <c r="Y67" s="189"/>
      <c r="Z67" s="189"/>
      <c r="AA67" s="189"/>
      <c r="AB67" s="189"/>
      <c r="AC67" s="189"/>
      <c r="AD67" s="189"/>
      <c r="AE67" s="189">
        <f t="shared" si="17"/>
        <v>0</v>
      </c>
      <c r="AF67" s="190">
        <f t="shared" si="18"/>
        <v>0.3</v>
      </c>
      <c r="AG67" s="190">
        <f t="shared" si="19"/>
        <v>0</v>
      </c>
      <c r="AH67" s="191">
        <v>46.86</v>
      </c>
      <c r="AI67" s="191">
        <f t="shared" si="20"/>
        <v>39.830999999999996</v>
      </c>
      <c r="AJ67" s="191"/>
      <c r="AK67" s="191"/>
      <c r="AL67" s="191">
        <v>300</v>
      </c>
      <c r="AM67" s="184">
        <f t="shared" si="21"/>
        <v>150</v>
      </c>
      <c r="AN67" s="192" t="s">
        <v>357</v>
      </c>
      <c r="AO67" s="187" t="str">
        <f t="shared" si="28"/>
        <v xml:space="preserve">Thôn Liên Hương,
Thạch Đài </v>
      </c>
      <c r="AP67" s="192" t="s">
        <v>260</v>
      </c>
      <c r="AQ67" s="193">
        <f t="shared" si="22"/>
        <v>0.39362400000000003</v>
      </c>
      <c r="AR67" s="193">
        <f t="shared" si="23"/>
        <v>0</v>
      </c>
      <c r="AS67" s="193">
        <f t="shared" si="24"/>
        <v>0</v>
      </c>
      <c r="AT67" s="193">
        <f t="shared" si="25"/>
        <v>0</v>
      </c>
      <c r="AU67" s="193">
        <f t="shared" si="26"/>
        <v>0</v>
      </c>
      <c r="AV67" s="193">
        <f t="shared" si="27"/>
        <v>0.39362400000000003</v>
      </c>
      <c r="AW67" s="184"/>
      <c r="AX67" s="184"/>
      <c r="AY67" s="184"/>
      <c r="AZ67" s="184"/>
      <c r="BA67" s="184"/>
      <c r="BB67" s="179">
        <v>44</v>
      </c>
    </row>
    <row r="68" spans="1:54" ht="30">
      <c r="A68" s="179">
        <v>41</v>
      </c>
      <c r="B68" s="185" t="s">
        <v>382</v>
      </c>
      <c r="C68" s="186">
        <v>4</v>
      </c>
      <c r="D68" s="179" t="s">
        <v>96</v>
      </c>
      <c r="E68" s="187" t="str">
        <f t="shared" si="14"/>
        <v>ONT</v>
      </c>
      <c r="F68" s="185" t="s">
        <v>379</v>
      </c>
      <c r="G68" s="185"/>
      <c r="H68" s="185"/>
      <c r="I68" s="189">
        <f t="shared" si="15"/>
        <v>0.2</v>
      </c>
      <c r="J68" s="195">
        <v>0.2</v>
      </c>
      <c r="K68" s="195"/>
      <c r="L68" s="189">
        <f t="shared" si="16"/>
        <v>0.2</v>
      </c>
      <c r="M68" s="189"/>
      <c r="N68" s="189"/>
      <c r="O68" s="189"/>
      <c r="P68" s="189"/>
      <c r="Q68" s="189"/>
      <c r="R68" s="189"/>
      <c r="S68" s="189"/>
      <c r="T68" s="189"/>
      <c r="U68" s="189"/>
      <c r="V68" s="189"/>
      <c r="W68" s="189"/>
      <c r="X68" s="189"/>
      <c r="Y68" s="189"/>
      <c r="Z68" s="189"/>
      <c r="AA68" s="189"/>
      <c r="AB68" s="189"/>
      <c r="AC68" s="189"/>
      <c r="AD68" s="189"/>
      <c r="AE68" s="189">
        <f t="shared" si="17"/>
        <v>0</v>
      </c>
      <c r="AF68" s="190">
        <f t="shared" si="18"/>
        <v>0.2</v>
      </c>
      <c r="AG68" s="190">
        <f t="shared" si="19"/>
        <v>0</v>
      </c>
      <c r="AH68" s="191">
        <v>46.86</v>
      </c>
      <c r="AI68" s="191">
        <f t="shared" si="20"/>
        <v>39.830999999999996</v>
      </c>
      <c r="AJ68" s="191"/>
      <c r="AK68" s="191"/>
      <c r="AL68" s="191">
        <v>300</v>
      </c>
      <c r="AM68" s="184">
        <f t="shared" si="21"/>
        <v>150</v>
      </c>
      <c r="AN68" s="192" t="s">
        <v>357</v>
      </c>
      <c r="AO68" s="187" t="str">
        <f t="shared" si="28"/>
        <v xml:space="preserve">Thôn Liên Hương,
Thạch Đài </v>
      </c>
      <c r="AP68" s="192" t="s">
        <v>260</v>
      </c>
      <c r="AQ68" s="193">
        <f t="shared" si="22"/>
        <v>0.26241600000000004</v>
      </c>
      <c r="AR68" s="193">
        <f t="shared" si="23"/>
        <v>0</v>
      </c>
      <c r="AS68" s="193">
        <f t="shared" si="24"/>
        <v>0</v>
      </c>
      <c r="AT68" s="193">
        <f t="shared" si="25"/>
        <v>0</v>
      </c>
      <c r="AU68" s="193">
        <f t="shared" si="26"/>
        <v>0</v>
      </c>
      <c r="AV68" s="193">
        <f t="shared" si="27"/>
        <v>0.26241600000000004</v>
      </c>
      <c r="AW68" s="184"/>
      <c r="AX68" s="184"/>
      <c r="AY68" s="184"/>
      <c r="AZ68" s="184"/>
      <c r="BA68" s="184"/>
      <c r="BB68" s="179">
        <v>45</v>
      </c>
    </row>
    <row r="69" spans="1:54" ht="30">
      <c r="A69" s="179">
        <v>42</v>
      </c>
      <c r="B69" s="185" t="s">
        <v>383</v>
      </c>
      <c r="C69" s="186">
        <v>4</v>
      </c>
      <c r="D69" s="179" t="s">
        <v>96</v>
      </c>
      <c r="E69" s="187" t="str">
        <f t="shared" si="14"/>
        <v>ONT</v>
      </c>
      <c r="F69" s="185" t="s">
        <v>384</v>
      </c>
      <c r="G69" s="185"/>
      <c r="H69" s="185"/>
      <c r="I69" s="189">
        <f t="shared" si="15"/>
        <v>0.2</v>
      </c>
      <c r="J69" s="195"/>
      <c r="K69" s="195"/>
      <c r="L69" s="189">
        <f t="shared" si="16"/>
        <v>0</v>
      </c>
      <c r="M69" s="189"/>
      <c r="N69" s="189"/>
      <c r="O69" s="189"/>
      <c r="P69" s="189"/>
      <c r="Q69" s="189"/>
      <c r="R69" s="189"/>
      <c r="S69" s="189"/>
      <c r="T69" s="189"/>
      <c r="U69" s="189"/>
      <c r="V69" s="189"/>
      <c r="W69" s="189"/>
      <c r="X69" s="189"/>
      <c r="Y69" s="189">
        <v>0.2</v>
      </c>
      <c r="Z69" s="189"/>
      <c r="AA69" s="189"/>
      <c r="AB69" s="189"/>
      <c r="AC69" s="189"/>
      <c r="AD69" s="189"/>
      <c r="AE69" s="189">
        <f t="shared" si="17"/>
        <v>0.2</v>
      </c>
      <c r="AF69" s="190">
        <f t="shared" si="18"/>
        <v>0</v>
      </c>
      <c r="AG69" s="190">
        <f t="shared" si="19"/>
        <v>0.2</v>
      </c>
      <c r="AH69" s="191">
        <v>46.86</v>
      </c>
      <c r="AI69" s="191">
        <f t="shared" si="20"/>
        <v>39.830999999999996</v>
      </c>
      <c r="AJ69" s="191"/>
      <c r="AK69" s="191"/>
      <c r="AL69" s="191">
        <v>300</v>
      </c>
      <c r="AM69" s="184">
        <f t="shared" si="21"/>
        <v>150</v>
      </c>
      <c r="AN69" s="192" t="s">
        <v>357</v>
      </c>
      <c r="AO69" s="187" t="str">
        <f t="shared" si="28"/>
        <v xml:space="preserve">Thôn Liên Vinh,
Thạch Đài </v>
      </c>
      <c r="AP69" s="192" t="s">
        <v>260</v>
      </c>
      <c r="AQ69" s="193">
        <f t="shared" si="22"/>
        <v>0</v>
      </c>
      <c r="AR69" s="193">
        <f t="shared" si="23"/>
        <v>0</v>
      </c>
      <c r="AS69" s="193">
        <f t="shared" si="24"/>
        <v>0</v>
      </c>
      <c r="AT69" s="193">
        <f t="shared" si="25"/>
        <v>0.6</v>
      </c>
      <c r="AU69" s="193">
        <f t="shared" si="26"/>
        <v>0</v>
      </c>
      <c r="AV69" s="193">
        <f t="shared" si="27"/>
        <v>0.6</v>
      </c>
      <c r="AW69" s="184"/>
      <c r="AX69" s="184"/>
      <c r="AY69" s="184"/>
      <c r="AZ69" s="184"/>
      <c r="BA69" s="184"/>
      <c r="BB69" s="179">
        <v>46</v>
      </c>
    </row>
    <row r="70" spans="1:54" ht="30">
      <c r="A70" s="179">
        <v>43</v>
      </c>
      <c r="B70" s="185" t="s">
        <v>385</v>
      </c>
      <c r="C70" s="186">
        <v>4</v>
      </c>
      <c r="D70" s="179" t="s">
        <v>96</v>
      </c>
      <c r="E70" s="187" t="str">
        <f t="shared" si="14"/>
        <v>ONT</v>
      </c>
      <c r="F70" s="185" t="s">
        <v>384</v>
      </c>
      <c r="G70" s="185"/>
      <c r="H70" s="185"/>
      <c r="I70" s="189">
        <f t="shared" si="15"/>
        <v>0.2</v>
      </c>
      <c r="J70" s="195">
        <v>0.2</v>
      </c>
      <c r="K70" s="195"/>
      <c r="L70" s="189">
        <f t="shared" si="16"/>
        <v>0.2</v>
      </c>
      <c r="M70" s="189"/>
      <c r="N70" s="189"/>
      <c r="O70" s="195"/>
      <c r="P70" s="195"/>
      <c r="Q70" s="195"/>
      <c r="R70" s="189"/>
      <c r="S70" s="195"/>
      <c r="T70" s="189"/>
      <c r="U70" s="189"/>
      <c r="V70" s="195"/>
      <c r="W70" s="189"/>
      <c r="X70" s="195"/>
      <c r="Y70" s="195"/>
      <c r="Z70" s="195"/>
      <c r="AA70" s="189"/>
      <c r="AB70" s="195"/>
      <c r="AC70" s="195"/>
      <c r="AD70" s="189"/>
      <c r="AE70" s="189">
        <f t="shared" si="17"/>
        <v>0</v>
      </c>
      <c r="AF70" s="190">
        <f t="shared" si="18"/>
        <v>0.2</v>
      </c>
      <c r="AG70" s="190">
        <f t="shared" si="19"/>
        <v>0</v>
      </c>
      <c r="AH70" s="191">
        <v>46.86</v>
      </c>
      <c r="AI70" s="191">
        <f t="shared" si="20"/>
        <v>39.830999999999996</v>
      </c>
      <c r="AJ70" s="191"/>
      <c r="AK70" s="191"/>
      <c r="AL70" s="191">
        <v>300</v>
      </c>
      <c r="AM70" s="184">
        <f t="shared" si="21"/>
        <v>150</v>
      </c>
      <c r="AN70" s="192" t="s">
        <v>357</v>
      </c>
      <c r="AO70" s="187" t="str">
        <f t="shared" si="28"/>
        <v xml:space="preserve">Thôn Liên Vinh,
Thạch Đài </v>
      </c>
      <c r="AP70" s="192" t="s">
        <v>260</v>
      </c>
      <c r="AQ70" s="193">
        <f t="shared" si="22"/>
        <v>0.26241600000000004</v>
      </c>
      <c r="AR70" s="193">
        <f t="shared" si="23"/>
        <v>0</v>
      </c>
      <c r="AS70" s="193">
        <f t="shared" si="24"/>
        <v>0</v>
      </c>
      <c r="AT70" s="193">
        <f t="shared" si="25"/>
        <v>0</v>
      </c>
      <c r="AU70" s="193">
        <f t="shared" si="26"/>
        <v>0</v>
      </c>
      <c r="AV70" s="193">
        <f t="shared" si="27"/>
        <v>0.26241600000000004</v>
      </c>
      <c r="AW70" s="184"/>
      <c r="AX70" s="184"/>
      <c r="AY70" s="184"/>
      <c r="AZ70" s="184"/>
      <c r="BA70" s="184"/>
      <c r="BB70" s="179">
        <v>47</v>
      </c>
    </row>
    <row r="71" spans="1:54" ht="30">
      <c r="A71" s="179">
        <v>44</v>
      </c>
      <c r="B71" s="185" t="s">
        <v>386</v>
      </c>
      <c r="C71" s="186">
        <v>4</v>
      </c>
      <c r="D71" s="179" t="s">
        <v>96</v>
      </c>
      <c r="E71" s="187" t="str">
        <f t="shared" si="14"/>
        <v>ONT</v>
      </c>
      <c r="F71" s="184" t="s">
        <v>387</v>
      </c>
      <c r="G71" s="184"/>
      <c r="H71" s="184"/>
      <c r="I71" s="189">
        <f t="shared" si="15"/>
        <v>0.35</v>
      </c>
      <c r="J71" s="189">
        <v>0.35</v>
      </c>
      <c r="K71" s="189"/>
      <c r="L71" s="189">
        <f t="shared" si="16"/>
        <v>0.35</v>
      </c>
      <c r="M71" s="189"/>
      <c r="N71" s="189"/>
      <c r="O71" s="189"/>
      <c r="P71" s="189"/>
      <c r="Q71" s="189"/>
      <c r="R71" s="189"/>
      <c r="S71" s="189"/>
      <c r="T71" s="189"/>
      <c r="U71" s="189"/>
      <c r="V71" s="189"/>
      <c r="W71" s="189"/>
      <c r="X71" s="189"/>
      <c r="Y71" s="189"/>
      <c r="Z71" s="189"/>
      <c r="AA71" s="189"/>
      <c r="AB71" s="189"/>
      <c r="AC71" s="189"/>
      <c r="AD71" s="189"/>
      <c r="AE71" s="189">
        <f t="shared" si="17"/>
        <v>0</v>
      </c>
      <c r="AF71" s="190">
        <f t="shared" si="18"/>
        <v>0.35</v>
      </c>
      <c r="AG71" s="190">
        <f t="shared" si="19"/>
        <v>0</v>
      </c>
      <c r="AH71" s="191">
        <v>46.86</v>
      </c>
      <c r="AI71" s="191">
        <f t="shared" si="20"/>
        <v>39.830999999999996</v>
      </c>
      <c r="AJ71" s="191"/>
      <c r="AK71" s="191"/>
      <c r="AL71" s="191">
        <v>300</v>
      </c>
      <c r="AM71" s="184">
        <f t="shared" si="21"/>
        <v>150</v>
      </c>
      <c r="AN71" s="192" t="s">
        <v>357</v>
      </c>
      <c r="AO71" s="187" t="str">
        <f t="shared" si="28"/>
        <v xml:space="preserve">Thôn Nam Bình,
Thạch Đài </v>
      </c>
      <c r="AP71" s="192" t="s">
        <v>260</v>
      </c>
      <c r="AQ71" s="193">
        <f t="shared" si="22"/>
        <v>0.45922800000000003</v>
      </c>
      <c r="AR71" s="193">
        <f t="shared" si="23"/>
        <v>0</v>
      </c>
      <c r="AS71" s="193">
        <f t="shared" si="24"/>
        <v>0</v>
      </c>
      <c r="AT71" s="193">
        <f t="shared" si="25"/>
        <v>0</v>
      </c>
      <c r="AU71" s="193">
        <f t="shared" si="26"/>
        <v>0</v>
      </c>
      <c r="AV71" s="193">
        <f t="shared" si="27"/>
        <v>0.45922800000000003</v>
      </c>
      <c r="AW71" s="184"/>
      <c r="AX71" s="184"/>
      <c r="AY71" s="184"/>
      <c r="AZ71" s="184"/>
      <c r="BA71" s="184"/>
      <c r="BB71" s="179">
        <v>48</v>
      </c>
    </row>
    <row r="72" spans="1:54" ht="45">
      <c r="A72" s="179">
        <v>45</v>
      </c>
      <c r="B72" s="185" t="s">
        <v>388</v>
      </c>
      <c r="C72" s="186">
        <v>4</v>
      </c>
      <c r="D72" s="179" t="s">
        <v>96</v>
      </c>
      <c r="E72" s="187" t="str">
        <f t="shared" si="14"/>
        <v>ONT</v>
      </c>
      <c r="F72" s="185" t="s">
        <v>389</v>
      </c>
      <c r="G72" s="185"/>
      <c r="H72" s="185"/>
      <c r="I72" s="189">
        <f t="shared" si="15"/>
        <v>0.1</v>
      </c>
      <c r="J72" s="195"/>
      <c r="K72" s="195">
        <v>0.1</v>
      </c>
      <c r="L72" s="189">
        <f t="shared" si="16"/>
        <v>0.1</v>
      </c>
      <c r="M72" s="189"/>
      <c r="N72" s="189"/>
      <c r="O72" s="189"/>
      <c r="P72" s="189"/>
      <c r="Q72" s="189"/>
      <c r="R72" s="189"/>
      <c r="S72" s="189"/>
      <c r="T72" s="189"/>
      <c r="U72" s="189"/>
      <c r="V72" s="189"/>
      <c r="W72" s="189"/>
      <c r="X72" s="189"/>
      <c r="Y72" s="189"/>
      <c r="Z72" s="189"/>
      <c r="AA72" s="189"/>
      <c r="AB72" s="189"/>
      <c r="AC72" s="189"/>
      <c r="AD72" s="189"/>
      <c r="AE72" s="189">
        <f t="shared" si="17"/>
        <v>0</v>
      </c>
      <c r="AF72" s="190">
        <f t="shared" si="18"/>
        <v>0.1</v>
      </c>
      <c r="AG72" s="190">
        <f t="shared" si="19"/>
        <v>0</v>
      </c>
      <c r="AH72" s="191">
        <v>46.86</v>
      </c>
      <c r="AI72" s="191">
        <f t="shared" si="20"/>
        <v>39.830999999999996</v>
      </c>
      <c r="AJ72" s="191"/>
      <c r="AK72" s="191"/>
      <c r="AL72" s="191">
        <v>300</v>
      </c>
      <c r="AM72" s="184">
        <f t="shared" si="21"/>
        <v>150</v>
      </c>
      <c r="AN72" s="192" t="s">
        <v>357</v>
      </c>
      <c r="AO72" s="187" t="str">
        <f t="shared" si="28"/>
        <v xml:space="preserve">Thôn Nam Thượng,
Thạch Đài </v>
      </c>
      <c r="AP72" s="192" t="s">
        <v>260</v>
      </c>
      <c r="AQ72" s="193">
        <f t="shared" si="22"/>
        <v>0.13120800000000002</v>
      </c>
      <c r="AR72" s="193">
        <f t="shared" si="23"/>
        <v>0</v>
      </c>
      <c r="AS72" s="193">
        <f t="shared" si="24"/>
        <v>0</v>
      </c>
      <c r="AT72" s="193">
        <f t="shared" si="25"/>
        <v>0</v>
      </c>
      <c r="AU72" s="193">
        <f t="shared" si="26"/>
        <v>0</v>
      </c>
      <c r="AV72" s="193">
        <f t="shared" si="27"/>
        <v>0.13120800000000002</v>
      </c>
      <c r="AW72" s="184"/>
      <c r="AX72" s="184"/>
      <c r="AY72" s="184"/>
      <c r="AZ72" s="184"/>
      <c r="BA72" s="184"/>
      <c r="BB72" s="179">
        <v>49</v>
      </c>
    </row>
    <row r="73" spans="1:54" ht="45">
      <c r="A73" s="179">
        <v>46</v>
      </c>
      <c r="B73" s="185" t="s">
        <v>390</v>
      </c>
      <c r="C73" s="186">
        <v>4</v>
      </c>
      <c r="D73" s="179" t="s">
        <v>96</v>
      </c>
      <c r="E73" s="187" t="str">
        <f t="shared" si="14"/>
        <v>ONT</v>
      </c>
      <c r="F73" s="185" t="s">
        <v>389</v>
      </c>
      <c r="G73" s="185"/>
      <c r="H73" s="185"/>
      <c r="I73" s="189">
        <f t="shared" si="15"/>
        <v>0.08</v>
      </c>
      <c r="J73" s="195"/>
      <c r="K73" s="195">
        <v>0.08</v>
      </c>
      <c r="L73" s="189">
        <f t="shared" si="16"/>
        <v>0.08</v>
      </c>
      <c r="M73" s="189"/>
      <c r="N73" s="189"/>
      <c r="O73" s="189"/>
      <c r="P73" s="189"/>
      <c r="Q73" s="189"/>
      <c r="R73" s="189"/>
      <c r="S73" s="189"/>
      <c r="T73" s="189"/>
      <c r="U73" s="189"/>
      <c r="V73" s="189"/>
      <c r="W73" s="189"/>
      <c r="X73" s="189"/>
      <c r="Y73" s="189"/>
      <c r="Z73" s="189"/>
      <c r="AA73" s="189"/>
      <c r="AB73" s="189"/>
      <c r="AC73" s="189"/>
      <c r="AD73" s="189"/>
      <c r="AE73" s="189">
        <f t="shared" si="17"/>
        <v>0</v>
      </c>
      <c r="AF73" s="190">
        <f t="shared" si="18"/>
        <v>0.08</v>
      </c>
      <c r="AG73" s="190">
        <f t="shared" si="19"/>
        <v>0</v>
      </c>
      <c r="AH73" s="191">
        <v>46.86</v>
      </c>
      <c r="AI73" s="191">
        <f t="shared" si="20"/>
        <v>39.830999999999996</v>
      </c>
      <c r="AJ73" s="191"/>
      <c r="AK73" s="191"/>
      <c r="AL73" s="191">
        <v>300</v>
      </c>
      <c r="AM73" s="184">
        <f t="shared" si="21"/>
        <v>150</v>
      </c>
      <c r="AN73" s="192" t="s">
        <v>357</v>
      </c>
      <c r="AO73" s="187" t="str">
        <f t="shared" si="28"/>
        <v xml:space="preserve">Thôn Nam Thượng,
Thạch Đài </v>
      </c>
      <c r="AP73" s="192" t="s">
        <v>260</v>
      </c>
      <c r="AQ73" s="193">
        <f t="shared" si="22"/>
        <v>0.10496639999999999</v>
      </c>
      <c r="AR73" s="193">
        <f t="shared" si="23"/>
        <v>0</v>
      </c>
      <c r="AS73" s="193">
        <f t="shared" si="24"/>
        <v>0</v>
      </c>
      <c r="AT73" s="193">
        <f t="shared" si="25"/>
        <v>0</v>
      </c>
      <c r="AU73" s="193">
        <f t="shared" si="26"/>
        <v>0</v>
      </c>
      <c r="AV73" s="193">
        <f t="shared" si="27"/>
        <v>0.10496639999999999</v>
      </c>
      <c r="AW73" s="184"/>
      <c r="AX73" s="184"/>
      <c r="AY73" s="184"/>
      <c r="AZ73" s="184"/>
      <c r="BA73" s="184"/>
      <c r="BB73" s="179">
        <v>50</v>
      </c>
    </row>
    <row r="74" spans="1:54" ht="45">
      <c r="A74" s="179">
        <v>47</v>
      </c>
      <c r="B74" s="185" t="s">
        <v>391</v>
      </c>
      <c r="C74" s="186">
        <v>4</v>
      </c>
      <c r="D74" s="179" t="s">
        <v>96</v>
      </c>
      <c r="E74" s="187" t="str">
        <f t="shared" si="14"/>
        <v>ONT</v>
      </c>
      <c r="F74" s="185" t="s">
        <v>389</v>
      </c>
      <c r="G74" s="185"/>
      <c r="H74" s="185"/>
      <c r="I74" s="189">
        <f t="shared" si="15"/>
        <v>0.33</v>
      </c>
      <c r="J74" s="195">
        <v>0.33</v>
      </c>
      <c r="K74" s="195"/>
      <c r="L74" s="189">
        <f t="shared" si="16"/>
        <v>0.33</v>
      </c>
      <c r="M74" s="189"/>
      <c r="N74" s="189"/>
      <c r="O74" s="189"/>
      <c r="P74" s="189"/>
      <c r="Q74" s="189"/>
      <c r="R74" s="189"/>
      <c r="S74" s="189"/>
      <c r="T74" s="189"/>
      <c r="U74" s="189"/>
      <c r="V74" s="189"/>
      <c r="W74" s="189"/>
      <c r="X74" s="189"/>
      <c r="Y74" s="189"/>
      <c r="Z74" s="189"/>
      <c r="AA74" s="189"/>
      <c r="AB74" s="189"/>
      <c r="AC74" s="189"/>
      <c r="AD74" s="189"/>
      <c r="AE74" s="189">
        <f t="shared" si="17"/>
        <v>0</v>
      </c>
      <c r="AF74" s="190">
        <f t="shared" si="18"/>
        <v>0.33</v>
      </c>
      <c r="AG74" s="190">
        <f t="shared" si="19"/>
        <v>0</v>
      </c>
      <c r="AH74" s="191">
        <v>46.86</v>
      </c>
      <c r="AI74" s="191">
        <f t="shared" si="20"/>
        <v>39.830999999999996</v>
      </c>
      <c r="AJ74" s="191"/>
      <c r="AK74" s="191"/>
      <c r="AL74" s="191">
        <v>300</v>
      </c>
      <c r="AM74" s="184">
        <f t="shared" si="21"/>
        <v>150</v>
      </c>
      <c r="AN74" s="192" t="s">
        <v>357</v>
      </c>
      <c r="AO74" s="187" t="str">
        <f t="shared" si="28"/>
        <v xml:space="preserve">Thôn Nam Thượng,
Thạch Đài </v>
      </c>
      <c r="AP74" s="192" t="s">
        <v>260</v>
      </c>
      <c r="AQ74" s="193">
        <f t="shared" si="22"/>
        <v>0.43298640000000005</v>
      </c>
      <c r="AR74" s="193">
        <f t="shared" si="23"/>
        <v>0</v>
      </c>
      <c r="AS74" s="193">
        <f t="shared" si="24"/>
        <v>0</v>
      </c>
      <c r="AT74" s="193">
        <f t="shared" si="25"/>
        <v>0</v>
      </c>
      <c r="AU74" s="193">
        <f t="shared" si="26"/>
        <v>0</v>
      </c>
      <c r="AV74" s="193">
        <f t="shared" si="27"/>
        <v>0.43298640000000005</v>
      </c>
      <c r="AW74" s="184"/>
      <c r="AX74" s="184"/>
      <c r="AY74" s="184"/>
      <c r="AZ74" s="184"/>
      <c r="BA74" s="184"/>
      <c r="BB74" s="179">
        <v>51</v>
      </c>
    </row>
    <row r="75" spans="1:54" ht="45">
      <c r="A75" s="179">
        <v>48</v>
      </c>
      <c r="B75" s="185" t="s">
        <v>392</v>
      </c>
      <c r="C75" s="186">
        <v>4</v>
      </c>
      <c r="D75" s="179" t="s">
        <v>96</v>
      </c>
      <c r="E75" s="187" t="str">
        <f t="shared" si="14"/>
        <v>ONT</v>
      </c>
      <c r="F75" s="185" t="s">
        <v>389</v>
      </c>
      <c r="G75" s="185"/>
      <c r="H75" s="185"/>
      <c r="I75" s="189">
        <f t="shared" si="15"/>
        <v>0.2</v>
      </c>
      <c r="J75" s="195">
        <v>0.2</v>
      </c>
      <c r="K75" s="195"/>
      <c r="L75" s="189">
        <f t="shared" si="16"/>
        <v>0.2</v>
      </c>
      <c r="M75" s="189"/>
      <c r="N75" s="189"/>
      <c r="O75" s="189"/>
      <c r="P75" s="189"/>
      <c r="Q75" s="189"/>
      <c r="R75" s="189"/>
      <c r="S75" s="189"/>
      <c r="T75" s="189"/>
      <c r="U75" s="189"/>
      <c r="V75" s="189"/>
      <c r="W75" s="189"/>
      <c r="X75" s="189"/>
      <c r="Y75" s="189"/>
      <c r="Z75" s="189"/>
      <c r="AA75" s="189"/>
      <c r="AB75" s="189"/>
      <c r="AC75" s="189"/>
      <c r="AD75" s="189"/>
      <c r="AE75" s="189">
        <f t="shared" si="17"/>
        <v>0</v>
      </c>
      <c r="AF75" s="190">
        <f t="shared" si="18"/>
        <v>0.2</v>
      </c>
      <c r="AG75" s="190">
        <f t="shared" si="19"/>
        <v>0</v>
      </c>
      <c r="AH75" s="191">
        <v>46.86</v>
      </c>
      <c r="AI75" s="191">
        <f t="shared" si="20"/>
        <v>39.830999999999996</v>
      </c>
      <c r="AJ75" s="191"/>
      <c r="AK75" s="191"/>
      <c r="AL75" s="191">
        <v>300</v>
      </c>
      <c r="AM75" s="184">
        <f t="shared" si="21"/>
        <v>150</v>
      </c>
      <c r="AN75" s="192" t="s">
        <v>357</v>
      </c>
      <c r="AO75" s="187" t="str">
        <f t="shared" si="28"/>
        <v xml:space="preserve">Thôn Nam Thượng,
Thạch Đài </v>
      </c>
      <c r="AP75" s="192" t="s">
        <v>260</v>
      </c>
      <c r="AQ75" s="193">
        <f t="shared" si="22"/>
        <v>0.26241600000000004</v>
      </c>
      <c r="AR75" s="193">
        <f t="shared" si="23"/>
        <v>0</v>
      </c>
      <c r="AS75" s="193">
        <f t="shared" si="24"/>
        <v>0</v>
      </c>
      <c r="AT75" s="193">
        <f t="shared" si="25"/>
        <v>0</v>
      </c>
      <c r="AU75" s="193">
        <f t="shared" si="26"/>
        <v>0</v>
      </c>
      <c r="AV75" s="193">
        <f t="shared" si="27"/>
        <v>0.26241600000000004</v>
      </c>
      <c r="AW75" s="184"/>
      <c r="AX75" s="184"/>
      <c r="AY75" s="184"/>
      <c r="AZ75" s="184"/>
      <c r="BA75" s="184"/>
      <c r="BB75" s="179">
        <v>52</v>
      </c>
    </row>
    <row r="76" spans="1:54" ht="30">
      <c r="A76" s="179">
        <v>49</v>
      </c>
      <c r="B76" s="185" t="s">
        <v>393</v>
      </c>
      <c r="C76" s="186">
        <v>4</v>
      </c>
      <c r="D76" s="179" t="s">
        <v>96</v>
      </c>
      <c r="E76" s="187" t="str">
        <f t="shared" si="14"/>
        <v>ONT</v>
      </c>
      <c r="F76" s="185" t="s">
        <v>394</v>
      </c>
      <c r="G76" s="185"/>
      <c r="H76" s="185"/>
      <c r="I76" s="189">
        <f t="shared" si="15"/>
        <v>0.3</v>
      </c>
      <c r="J76" s="195"/>
      <c r="K76" s="195"/>
      <c r="L76" s="189">
        <f t="shared" si="16"/>
        <v>0</v>
      </c>
      <c r="M76" s="189"/>
      <c r="N76" s="189"/>
      <c r="O76" s="189"/>
      <c r="P76" s="189"/>
      <c r="Q76" s="189"/>
      <c r="R76" s="189"/>
      <c r="S76" s="189"/>
      <c r="T76" s="189"/>
      <c r="U76" s="189"/>
      <c r="V76" s="189"/>
      <c r="W76" s="189"/>
      <c r="X76" s="189"/>
      <c r="Y76" s="189"/>
      <c r="Z76" s="189">
        <v>0.3</v>
      </c>
      <c r="AA76" s="189"/>
      <c r="AB76" s="189"/>
      <c r="AC76" s="189"/>
      <c r="AD76" s="189"/>
      <c r="AE76" s="189">
        <f t="shared" si="17"/>
        <v>0.3</v>
      </c>
      <c r="AF76" s="190">
        <f t="shared" si="18"/>
        <v>0</v>
      </c>
      <c r="AG76" s="190">
        <f t="shared" si="19"/>
        <v>0.3</v>
      </c>
      <c r="AH76" s="191">
        <v>46.86</v>
      </c>
      <c r="AI76" s="191">
        <f t="shared" si="20"/>
        <v>39.830999999999996</v>
      </c>
      <c r="AJ76" s="191"/>
      <c r="AK76" s="191"/>
      <c r="AL76" s="191">
        <v>300</v>
      </c>
      <c r="AM76" s="184">
        <f t="shared" si="21"/>
        <v>150</v>
      </c>
      <c r="AN76" s="192" t="s">
        <v>357</v>
      </c>
      <c r="AO76" s="187" t="str">
        <f t="shared" si="28"/>
        <v xml:space="preserve">Thôn Nhà Đường,
Thạch Đài </v>
      </c>
      <c r="AP76" s="192" t="s">
        <v>260</v>
      </c>
      <c r="AQ76" s="193">
        <f t="shared" si="22"/>
        <v>0</v>
      </c>
      <c r="AR76" s="193">
        <f t="shared" si="23"/>
        <v>0</v>
      </c>
      <c r="AS76" s="193">
        <f t="shared" si="24"/>
        <v>0</v>
      </c>
      <c r="AT76" s="193">
        <f t="shared" si="25"/>
        <v>0.9</v>
      </c>
      <c r="AU76" s="193">
        <f t="shared" si="26"/>
        <v>0</v>
      </c>
      <c r="AV76" s="193">
        <f t="shared" si="27"/>
        <v>0.9</v>
      </c>
      <c r="AW76" s="184"/>
      <c r="AX76" s="184"/>
      <c r="AY76" s="184"/>
      <c r="AZ76" s="184"/>
      <c r="BA76" s="184"/>
      <c r="BB76" s="179">
        <v>53</v>
      </c>
    </row>
    <row r="77" spans="1:54" ht="45">
      <c r="A77" s="179">
        <v>50</v>
      </c>
      <c r="B77" s="185" t="s">
        <v>395</v>
      </c>
      <c r="C77" s="186">
        <v>4</v>
      </c>
      <c r="D77" s="179" t="s">
        <v>96</v>
      </c>
      <c r="E77" s="187" t="str">
        <f t="shared" si="14"/>
        <v>ONT</v>
      </c>
      <c r="F77" s="185" t="s">
        <v>396</v>
      </c>
      <c r="G77" s="185"/>
      <c r="H77" s="185"/>
      <c r="I77" s="189">
        <f t="shared" si="15"/>
        <v>0.26</v>
      </c>
      <c r="J77" s="195"/>
      <c r="K77" s="195">
        <v>0.26</v>
      </c>
      <c r="L77" s="189">
        <f t="shared" si="16"/>
        <v>0.26</v>
      </c>
      <c r="M77" s="189"/>
      <c r="N77" s="189"/>
      <c r="O77" s="189"/>
      <c r="P77" s="189"/>
      <c r="Q77" s="189"/>
      <c r="R77" s="189"/>
      <c r="S77" s="189"/>
      <c r="T77" s="189"/>
      <c r="U77" s="189"/>
      <c r="V77" s="189"/>
      <c r="W77" s="189"/>
      <c r="X77" s="189"/>
      <c r="Y77" s="189"/>
      <c r="Z77" s="189"/>
      <c r="AA77" s="189"/>
      <c r="AB77" s="189"/>
      <c r="AC77" s="189"/>
      <c r="AD77" s="189"/>
      <c r="AE77" s="189">
        <f t="shared" si="17"/>
        <v>0</v>
      </c>
      <c r="AF77" s="190">
        <f t="shared" si="18"/>
        <v>0.26</v>
      </c>
      <c r="AG77" s="190">
        <f t="shared" si="19"/>
        <v>0</v>
      </c>
      <c r="AH77" s="191">
        <v>46.86</v>
      </c>
      <c r="AI77" s="191">
        <f t="shared" si="20"/>
        <v>39.830999999999996</v>
      </c>
      <c r="AJ77" s="191"/>
      <c r="AK77" s="191"/>
      <c r="AL77" s="191">
        <v>300</v>
      </c>
      <c r="AM77" s="184">
        <f t="shared" si="21"/>
        <v>150</v>
      </c>
      <c r="AN77" s="192" t="s">
        <v>357</v>
      </c>
      <c r="AO77" s="187" t="str">
        <f t="shared" si="28"/>
        <v xml:space="preserve">Trước NVH Kỳ Phong,
Thạch Đài </v>
      </c>
      <c r="AP77" s="192" t="s">
        <v>260</v>
      </c>
      <c r="AQ77" s="193">
        <f t="shared" si="22"/>
        <v>0.34114080000000002</v>
      </c>
      <c r="AR77" s="193">
        <f t="shared" si="23"/>
        <v>0</v>
      </c>
      <c r="AS77" s="193">
        <f t="shared" si="24"/>
        <v>0</v>
      </c>
      <c r="AT77" s="193">
        <f t="shared" si="25"/>
        <v>0</v>
      </c>
      <c r="AU77" s="193">
        <f t="shared" si="26"/>
        <v>0</v>
      </c>
      <c r="AV77" s="193">
        <f t="shared" si="27"/>
        <v>0.34114080000000002</v>
      </c>
      <c r="AW77" s="184"/>
      <c r="AX77" s="184"/>
      <c r="AY77" s="184"/>
      <c r="AZ77" s="184"/>
      <c r="BA77" s="184"/>
      <c r="BB77" s="179">
        <v>54</v>
      </c>
    </row>
    <row r="78" spans="1:54" ht="45">
      <c r="A78" s="179">
        <v>51</v>
      </c>
      <c r="B78" s="185" t="s">
        <v>397</v>
      </c>
      <c r="C78" s="186">
        <v>4</v>
      </c>
      <c r="D78" s="179" t="s">
        <v>96</v>
      </c>
      <c r="E78" s="187" t="str">
        <f t="shared" si="14"/>
        <v>ONT</v>
      </c>
      <c r="F78" s="185" t="s">
        <v>398</v>
      </c>
      <c r="G78" s="185"/>
      <c r="H78" s="185"/>
      <c r="I78" s="189">
        <f t="shared" si="15"/>
        <v>0.05</v>
      </c>
      <c r="J78" s="195">
        <v>0.05</v>
      </c>
      <c r="K78" s="195"/>
      <c r="L78" s="189">
        <f t="shared" si="16"/>
        <v>0.05</v>
      </c>
      <c r="M78" s="189"/>
      <c r="N78" s="189"/>
      <c r="O78" s="189"/>
      <c r="P78" s="189"/>
      <c r="Q78" s="189"/>
      <c r="R78" s="189"/>
      <c r="S78" s="189"/>
      <c r="T78" s="189"/>
      <c r="U78" s="189"/>
      <c r="V78" s="189"/>
      <c r="W78" s="189"/>
      <c r="X78" s="189"/>
      <c r="Y78" s="189"/>
      <c r="Z78" s="189"/>
      <c r="AA78" s="189"/>
      <c r="AB78" s="189"/>
      <c r="AC78" s="189"/>
      <c r="AD78" s="189"/>
      <c r="AE78" s="189">
        <f t="shared" si="17"/>
        <v>0</v>
      </c>
      <c r="AF78" s="190">
        <f t="shared" si="18"/>
        <v>0.05</v>
      </c>
      <c r="AG78" s="190">
        <f t="shared" si="19"/>
        <v>0</v>
      </c>
      <c r="AH78" s="191">
        <v>46.86</v>
      </c>
      <c r="AI78" s="191">
        <f t="shared" si="20"/>
        <v>39.830999999999996</v>
      </c>
      <c r="AJ78" s="191"/>
      <c r="AK78" s="191"/>
      <c r="AL78" s="191">
        <v>300</v>
      </c>
      <c r="AM78" s="184">
        <f t="shared" si="21"/>
        <v>150</v>
      </c>
      <c r="AN78" s="192" t="s">
        <v>357</v>
      </c>
      <c r="AO78" s="187" t="str">
        <f t="shared" si="28"/>
        <v xml:space="preserve">Vùng cây xăng Nam Á,
Thạch Đài </v>
      </c>
      <c r="AP78" s="192" t="s">
        <v>260</v>
      </c>
      <c r="AQ78" s="193">
        <f t="shared" si="22"/>
        <v>6.560400000000001E-2</v>
      </c>
      <c r="AR78" s="193">
        <f t="shared" si="23"/>
        <v>0</v>
      </c>
      <c r="AS78" s="193">
        <f t="shared" si="24"/>
        <v>0</v>
      </c>
      <c r="AT78" s="193">
        <f t="shared" si="25"/>
        <v>0</v>
      </c>
      <c r="AU78" s="193">
        <f t="shared" si="26"/>
        <v>0</v>
      </c>
      <c r="AV78" s="193">
        <f t="shared" si="27"/>
        <v>6.560400000000001E-2</v>
      </c>
      <c r="AW78" s="184"/>
      <c r="AX78" s="184"/>
      <c r="AY78" s="184"/>
      <c r="AZ78" s="184"/>
      <c r="BA78" s="184"/>
      <c r="BB78" s="179">
        <v>55</v>
      </c>
    </row>
    <row r="79" spans="1:54" ht="45">
      <c r="A79" s="179">
        <v>52</v>
      </c>
      <c r="B79" s="185" t="s">
        <v>415</v>
      </c>
      <c r="C79" s="186">
        <v>4</v>
      </c>
      <c r="D79" s="196" t="s">
        <v>96</v>
      </c>
      <c r="E79" s="187" t="str">
        <f t="shared" si="14"/>
        <v>ONT</v>
      </c>
      <c r="F79" s="201" t="s">
        <v>416</v>
      </c>
      <c r="G79" s="201"/>
      <c r="H79" s="201"/>
      <c r="I79" s="189">
        <f t="shared" si="15"/>
        <v>0.03</v>
      </c>
      <c r="J79" s="195">
        <v>0.03</v>
      </c>
      <c r="K79" s="195"/>
      <c r="L79" s="189">
        <f t="shared" si="16"/>
        <v>0.03</v>
      </c>
      <c r="M79" s="189"/>
      <c r="N79" s="189"/>
      <c r="O79" s="189"/>
      <c r="P79" s="189"/>
      <c r="Q79" s="189"/>
      <c r="R79" s="189"/>
      <c r="S79" s="189"/>
      <c r="T79" s="189"/>
      <c r="U79" s="189"/>
      <c r="V79" s="189"/>
      <c r="W79" s="189"/>
      <c r="X79" s="189"/>
      <c r="Y79" s="189"/>
      <c r="Z79" s="189"/>
      <c r="AA79" s="189"/>
      <c r="AB79" s="189"/>
      <c r="AC79" s="189"/>
      <c r="AD79" s="189"/>
      <c r="AE79" s="189">
        <f t="shared" si="17"/>
        <v>0</v>
      </c>
      <c r="AF79" s="190">
        <f t="shared" si="18"/>
        <v>0.03</v>
      </c>
      <c r="AG79" s="190">
        <f t="shared" si="19"/>
        <v>0</v>
      </c>
      <c r="AH79" s="191">
        <v>27.3</v>
      </c>
      <c r="AI79" s="191">
        <f t="shared" si="20"/>
        <v>23.204999999999998</v>
      </c>
      <c r="AJ79" s="191"/>
      <c r="AK79" s="191"/>
      <c r="AL79" s="191">
        <v>150</v>
      </c>
      <c r="AM79" s="184">
        <f t="shared" si="21"/>
        <v>75</v>
      </c>
      <c r="AN79" s="196" t="s">
        <v>233</v>
      </c>
      <c r="AO79" s="187" t="str">
        <f t="shared" si="28"/>
        <v>Đôồng Mua đường 17,
Thạch Điền</v>
      </c>
      <c r="AP79" s="192" t="s">
        <v>265</v>
      </c>
      <c r="AQ79" s="193">
        <f t="shared" si="22"/>
        <v>2.2931999999999998E-2</v>
      </c>
      <c r="AR79" s="193">
        <f t="shared" si="23"/>
        <v>0</v>
      </c>
      <c r="AS79" s="193">
        <f t="shared" si="24"/>
        <v>0</v>
      </c>
      <c r="AT79" s="193">
        <f t="shared" si="25"/>
        <v>0</v>
      </c>
      <c r="AU79" s="193">
        <f t="shared" si="26"/>
        <v>0</v>
      </c>
      <c r="AV79" s="193">
        <f t="shared" si="27"/>
        <v>2.2931999999999998E-2</v>
      </c>
      <c r="AW79" s="184"/>
      <c r="AX79" s="184"/>
      <c r="AY79" s="184"/>
      <c r="AZ79" s="184"/>
      <c r="BA79" s="184"/>
      <c r="BB79" s="179">
        <v>56</v>
      </c>
    </row>
    <row r="80" spans="1:54" ht="30">
      <c r="A80" s="179">
        <v>53</v>
      </c>
      <c r="B80" s="185" t="s">
        <v>417</v>
      </c>
      <c r="C80" s="186">
        <v>4</v>
      </c>
      <c r="D80" s="196" t="s">
        <v>96</v>
      </c>
      <c r="E80" s="187" t="str">
        <f t="shared" si="14"/>
        <v>ONT</v>
      </c>
      <c r="F80" s="201" t="s">
        <v>418</v>
      </c>
      <c r="G80" s="201"/>
      <c r="H80" s="201"/>
      <c r="I80" s="189">
        <f t="shared" si="15"/>
        <v>7.0000000000000007E-2</v>
      </c>
      <c r="J80" s="195"/>
      <c r="K80" s="195"/>
      <c r="L80" s="189">
        <f t="shared" si="16"/>
        <v>0</v>
      </c>
      <c r="M80" s="189"/>
      <c r="N80" s="189"/>
      <c r="O80" s="189"/>
      <c r="P80" s="189"/>
      <c r="Q80" s="189"/>
      <c r="R80" s="189"/>
      <c r="S80" s="189"/>
      <c r="T80" s="189"/>
      <c r="U80" s="189"/>
      <c r="V80" s="189"/>
      <c r="W80" s="189"/>
      <c r="X80" s="189"/>
      <c r="Y80" s="189"/>
      <c r="Z80" s="189">
        <v>7.0000000000000007E-2</v>
      </c>
      <c r="AA80" s="189"/>
      <c r="AB80" s="189"/>
      <c r="AC80" s="189"/>
      <c r="AD80" s="189"/>
      <c r="AE80" s="189">
        <f t="shared" si="17"/>
        <v>7.0000000000000007E-2</v>
      </c>
      <c r="AF80" s="190">
        <f t="shared" si="18"/>
        <v>0</v>
      </c>
      <c r="AG80" s="190">
        <f t="shared" si="19"/>
        <v>7.0000000000000007E-2</v>
      </c>
      <c r="AH80" s="191">
        <v>27.3</v>
      </c>
      <c r="AI80" s="191">
        <f t="shared" si="20"/>
        <v>23.204999999999998</v>
      </c>
      <c r="AJ80" s="191"/>
      <c r="AK80" s="191"/>
      <c r="AL80" s="191">
        <v>150</v>
      </c>
      <c r="AM80" s="184">
        <f t="shared" si="21"/>
        <v>75</v>
      </c>
      <c r="AN80" s="196" t="s">
        <v>233</v>
      </c>
      <c r="AO80" s="187" t="str">
        <f t="shared" si="28"/>
        <v>Thôn Hưng Hòa,
Thạch Điền</v>
      </c>
      <c r="AP80" s="192" t="s">
        <v>265</v>
      </c>
      <c r="AQ80" s="193">
        <f t="shared" si="22"/>
        <v>0</v>
      </c>
      <c r="AR80" s="193">
        <f t="shared" si="23"/>
        <v>0</v>
      </c>
      <c r="AS80" s="193">
        <f t="shared" si="24"/>
        <v>0</v>
      </c>
      <c r="AT80" s="193">
        <f t="shared" si="25"/>
        <v>0.10500000000000002</v>
      </c>
      <c r="AU80" s="193">
        <f t="shared" si="26"/>
        <v>0</v>
      </c>
      <c r="AV80" s="193">
        <f t="shared" si="27"/>
        <v>0.10500000000000002</v>
      </c>
      <c r="AW80" s="184"/>
      <c r="AX80" s="184"/>
      <c r="AY80" s="184"/>
      <c r="AZ80" s="184"/>
      <c r="BA80" s="184"/>
      <c r="BB80" s="179">
        <v>57</v>
      </c>
    </row>
    <row r="81" spans="1:54" ht="30">
      <c r="A81" s="179">
        <v>54</v>
      </c>
      <c r="B81" s="185" t="s">
        <v>419</v>
      </c>
      <c r="C81" s="186">
        <v>4</v>
      </c>
      <c r="D81" s="196" t="s">
        <v>96</v>
      </c>
      <c r="E81" s="187" t="str">
        <f t="shared" si="14"/>
        <v>ONT</v>
      </c>
      <c r="F81" s="201" t="s">
        <v>420</v>
      </c>
      <c r="G81" s="201"/>
      <c r="H81" s="201"/>
      <c r="I81" s="189">
        <f t="shared" si="15"/>
        <v>0.30000000000000004</v>
      </c>
      <c r="J81" s="195">
        <v>0.1</v>
      </c>
      <c r="K81" s="195"/>
      <c r="L81" s="189">
        <f t="shared" si="16"/>
        <v>0.1</v>
      </c>
      <c r="M81" s="189"/>
      <c r="N81" s="189"/>
      <c r="O81" s="189"/>
      <c r="P81" s="189"/>
      <c r="Q81" s="189"/>
      <c r="R81" s="189"/>
      <c r="S81" s="189"/>
      <c r="T81" s="189"/>
      <c r="U81" s="189"/>
      <c r="V81" s="189"/>
      <c r="W81" s="189"/>
      <c r="X81" s="189"/>
      <c r="Y81" s="189"/>
      <c r="Z81" s="189"/>
      <c r="AA81" s="189"/>
      <c r="AB81" s="189"/>
      <c r="AC81" s="189">
        <v>0.2</v>
      </c>
      <c r="AD81" s="189"/>
      <c r="AE81" s="189">
        <f t="shared" si="17"/>
        <v>0.2</v>
      </c>
      <c r="AF81" s="190">
        <f t="shared" si="18"/>
        <v>0.1</v>
      </c>
      <c r="AG81" s="190">
        <f t="shared" si="19"/>
        <v>0</v>
      </c>
      <c r="AH81" s="191">
        <v>27.3</v>
      </c>
      <c r="AI81" s="191">
        <f t="shared" si="20"/>
        <v>23.204999999999998</v>
      </c>
      <c r="AJ81" s="191"/>
      <c r="AK81" s="191"/>
      <c r="AL81" s="191">
        <v>150</v>
      </c>
      <c r="AM81" s="184">
        <f t="shared" si="21"/>
        <v>75</v>
      </c>
      <c r="AN81" s="196" t="s">
        <v>233</v>
      </c>
      <c r="AO81" s="187" t="str">
        <f t="shared" si="28"/>
        <v>Thôn Phúc Điền,
Thạch Điền</v>
      </c>
      <c r="AP81" s="192" t="s">
        <v>260</v>
      </c>
      <c r="AQ81" s="193">
        <f t="shared" si="22"/>
        <v>7.6440000000000022E-2</v>
      </c>
      <c r="AR81" s="193">
        <f t="shared" si="23"/>
        <v>0</v>
      </c>
      <c r="AS81" s="193">
        <f t="shared" si="24"/>
        <v>0</v>
      </c>
      <c r="AT81" s="193">
        <f t="shared" si="25"/>
        <v>0</v>
      </c>
      <c r="AU81" s="193">
        <f t="shared" si="26"/>
        <v>0</v>
      </c>
      <c r="AV81" s="193">
        <f t="shared" si="27"/>
        <v>7.6440000000000022E-2</v>
      </c>
      <c r="AW81" s="184"/>
      <c r="AX81" s="184"/>
      <c r="AY81" s="184"/>
      <c r="AZ81" s="184"/>
      <c r="BA81" s="184"/>
      <c r="BB81" s="179">
        <v>58</v>
      </c>
    </row>
    <row r="82" spans="1:54" ht="30">
      <c r="A82" s="179">
        <v>55</v>
      </c>
      <c r="B82" s="185" t="s">
        <v>423</v>
      </c>
      <c r="C82" s="186">
        <v>4</v>
      </c>
      <c r="D82" s="196" t="s">
        <v>96</v>
      </c>
      <c r="E82" s="187" t="str">
        <f t="shared" si="14"/>
        <v>ONT</v>
      </c>
      <c r="F82" s="201" t="s">
        <v>412</v>
      </c>
      <c r="G82" s="201"/>
      <c r="H82" s="201"/>
      <c r="I82" s="189">
        <f t="shared" si="15"/>
        <v>0.3</v>
      </c>
      <c r="J82" s="195">
        <v>0.3</v>
      </c>
      <c r="K82" s="195"/>
      <c r="L82" s="189">
        <f t="shared" si="16"/>
        <v>0.3</v>
      </c>
      <c r="M82" s="189"/>
      <c r="N82" s="189"/>
      <c r="O82" s="189"/>
      <c r="P82" s="189"/>
      <c r="Q82" s="189"/>
      <c r="R82" s="189"/>
      <c r="S82" s="189"/>
      <c r="T82" s="189"/>
      <c r="U82" s="189"/>
      <c r="V82" s="189"/>
      <c r="W82" s="189"/>
      <c r="X82" s="189"/>
      <c r="Y82" s="189"/>
      <c r="Z82" s="189"/>
      <c r="AA82" s="189"/>
      <c r="AB82" s="189"/>
      <c r="AC82" s="189"/>
      <c r="AD82" s="189"/>
      <c r="AE82" s="189">
        <f t="shared" si="17"/>
        <v>0</v>
      </c>
      <c r="AF82" s="190">
        <f t="shared" si="18"/>
        <v>0.3</v>
      </c>
      <c r="AG82" s="190">
        <f t="shared" si="19"/>
        <v>0</v>
      </c>
      <c r="AH82" s="191">
        <v>27.3</v>
      </c>
      <c r="AI82" s="191">
        <f t="shared" si="20"/>
        <v>23.204999999999998</v>
      </c>
      <c r="AJ82" s="191"/>
      <c r="AK82" s="191"/>
      <c r="AL82" s="191">
        <v>150</v>
      </c>
      <c r="AM82" s="184">
        <f t="shared" si="21"/>
        <v>75</v>
      </c>
      <c r="AN82" s="196" t="s">
        <v>233</v>
      </c>
      <c r="AO82" s="187" t="str">
        <f t="shared" si="28"/>
        <v>Thôn Tân Lộc,
Thạch Điền</v>
      </c>
      <c r="AP82" s="192" t="s">
        <v>424</v>
      </c>
      <c r="AQ82" s="193">
        <f t="shared" si="22"/>
        <v>0.22932</v>
      </c>
      <c r="AR82" s="193">
        <f t="shared" si="23"/>
        <v>0</v>
      </c>
      <c r="AS82" s="193">
        <f t="shared" si="24"/>
        <v>0</v>
      </c>
      <c r="AT82" s="193">
        <f t="shared" si="25"/>
        <v>0</v>
      </c>
      <c r="AU82" s="193">
        <f t="shared" si="26"/>
        <v>0</v>
      </c>
      <c r="AV82" s="193">
        <f t="shared" si="27"/>
        <v>0.22932</v>
      </c>
      <c r="AW82" s="184"/>
      <c r="AX82" s="184"/>
      <c r="AY82" s="184"/>
      <c r="AZ82" s="184"/>
      <c r="BA82" s="184"/>
      <c r="BB82" s="179">
        <v>59</v>
      </c>
    </row>
    <row r="83" spans="1:54" ht="30">
      <c r="A83" s="179">
        <v>56</v>
      </c>
      <c r="B83" s="185" t="s">
        <v>425</v>
      </c>
      <c r="C83" s="186">
        <v>4</v>
      </c>
      <c r="D83" s="196" t="s">
        <v>96</v>
      </c>
      <c r="E83" s="187" t="str">
        <f t="shared" si="14"/>
        <v>ONT</v>
      </c>
      <c r="F83" s="201" t="s">
        <v>404</v>
      </c>
      <c r="G83" s="201"/>
      <c r="H83" s="201"/>
      <c r="I83" s="189">
        <f t="shared" si="15"/>
        <v>0.06</v>
      </c>
      <c r="J83" s="195">
        <v>0.06</v>
      </c>
      <c r="K83" s="195"/>
      <c r="L83" s="189">
        <f t="shared" si="16"/>
        <v>0.06</v>
      </c>
      <c r="M83" s="189"/>
      <c r="N83" s="189"/>
      <c r="O83" s="189"/>
      <c r="P83" s="189"/>
      <c r="Q83" s="189"/>
      <c r="R83" s="189"/>
      <c r="S83" s="189"/>
      <c r="T83" s="189"/>
      <c r="U83" s="189"/>
      <c r="V83" s="189"/>
      <c r="W83" s="189"/>
      <c r="X83" s="189"/>
      <c r="Y83" s="189"/>
      <c r="Z83" s="189"/>
      <c r="AA83" s="189"/>
      <c r="AB83" s="189"/>
      <c r="AC83" s="189"/>
      <c r="AD83" s="189"/>
      <c r="AE83" s="189">
        <f t="shared" si="17"/>
        <v>0</v>
      </c>
      <c r="AF83" s="190">
        <f t="shared" si="18"/>
        <v>0.06</v>
      </c>
      <c r="AG83" s="190">
        <f t="shared" si="19"/>
        <v>0</v>
      </c>
      <c r="AH83" s="191">
        <v>27.3</v>
      </c>
      <c r="AI83" s="191">
        <f t="shared" si="20"/>
        <v>23.204999999999998</v>
      </c>
      <c r="AJ83" s="191"/>
      <c r="AK83" s="191"/>
      <c r="AL83" s="191">
        <v>150</v>
      </c>
      <c r="AM83" s="184">
        <f t="shared" si="21"/>
        <v>75</v>
      </c>
      <c r="AN83" s="196" t="s">
        <v>233</v>
      </c>
      <c r="AO83" s="187" t="str">
        <f t="shared" si="28"/>
        <v>Thôn Trung Long,
Thạch Điền</v>
      </c>
      <c r="AP83" s="192" t="s">
        <v>426</v>
      </c>
      <c r="AQ83" s="193">
        <f t="shared" si="22"/>
        <v>4.5863999999999995E-2</v>
      </c>
      <c r="AR83" s="193">
        <f t="shared" si="23"/>
        <v>0</v>
      </c>
      <c r="AS83" s="193">
        <f t="shared" si="24"/>
        <v>0</v>
      </c>
      <c r="AT83" s="193">
        <f t="shared" si="25"/>
        <v>0</v>
      </c>
      <c r="AU83" s="193">
        <f t="shared" si="26"/>
        <v>0</v>
      </c>
      <c r="AV83" s="193">
        <f t="shared" si="27"/>
        <v>4.5863999999999995E-2</v>
      </c>
      <c r="AW83" s="184"/>
      <c r="AX83" s="184"/>
      <c r="AY83" s="184"/>
      <c r="AZ83" s="184"/>
      <c r="BA83" s="184"/>
      <c r="BB83" s="179">
        <v>60</v>
      </c>
    </row>
    <row r="84" spans="1:54" ht="30">
      <c r="A84" s="179">
        <v>57</v>
      </c>
      <c r="B84" s="185" t="s">
        <v>425</v>
      </c>
      <c r="C84" s="186">
        <v>4</v>
      </c>
      <c r="D84" s="196" t="s">
        <v>96</v>
      </c>
      <c r="E84" s="187" t="str">
        <f t="shared" si="14"/>
        <v>ONT</v>
      </c>
      <c r="F84" s="201" t="s">
        <v>404</v>
      </c>
      <c r="G84" s="201"/>
      <c r="H84" s="201"/>
      <c r="I84" s="189">
        <f t="shared" si="15"/>
        <v>0.1</v>
      </c>
      <c r="J84" s="195"/>
      <c r="K84" s="195"/>
      <c r="L84" s="189">
        <f t="shared" si="16"/>
        <v>0</v>
      </c>
      <c r="M84" s="189"/>
      <c r="N84" s="189"/>
      <c r="O84" s="189"/>
      <c r="P84" s="189"/>
      <c r="Q84" s="189"/>
      <c r="R84" s="189"/>
      <c r="S84" s="189"/>
      <c r="T84" s="189"/>
      <c r="U84" s="189"/>
      <c r="V84" s="189"/>
      <c r="W84" s="189"/>
      <c r="X84" s="189"/>
      <c r="Y84" s="189"/>
      <c r="Z84" s="189">
        <v>0.1</v>
      </c>
      <c r="AA84" s="189"/>
      <c r="AB84" s="189"/>
      <c r="AC84" s="189"/>
      <c r="AD84" s="189"/>
      <c r="AE84" s="189">
        <f t="shared" si="17"/>
        <v>0.1</v>
      </c>
      <c r="AF84" s="190">
        <f t="shared" si="18"/>
        <v>0</v>
      </c>
      <c r="AG84" s="190">
        <f t="shared" si="19"/>
        <v>0.1</v>
      </c>
      <c r="AH84" s="191">
        <v>27.3</v>
      </c>
      <c r="AI84" s="191">
        <f t="shared" si="20"/>
        <v>23.204999999999998</v>
      </c>
      <c r="AJ84" s="191"/>
      <c r="AK84" s="191"/>
      <c r="AL84" s="191">
        <v>150</v>
      </c>
      <c r="AM84" s="184">
        <f t="shared" si="21"/>
        <v>75</v>
      </c>
      <c r="AN84" s="196" t="s">
        <v>233</v>
      </c>
      <c r="AO84" s="187" t="str">
        <f t="shared" si="28"/>
        <v>Thôn Trung Long,
Thạch Điền</v>
      </c>
      <c r="AP84" s="192" t="s">
        <v>260</v>
      </c>
      <c r="AQ84" s="193">
        <f t="shared" si="22"/>
        <v>0</v>
      </c>
      <c r="AR84" s="193">
        <f t="shared" si="23"/>
        <v>0</v>
      </c>
      <c r="AS84" s="193">
        <f t="shared" si="24"/>
        <v>0</v>
      </c>
      <c r="AT84" s="193">
        <f t="shared" si="25"/>
        <v>0.15</v>
      </c>
      <c r="AU84" s="193">
        <f t="shared" si="26"/>
        <v>0</v>
      </c>
      <c r="AV84" s="193">
        <f t="shared" si="27"/>
        <v>0.15</v>
      </c>
      <c r="AW84" s="184"/>
      <c r="AX84" s="184"/>
      <c r="AY84" s="184"/>
      <c r="AZ84" s="184"/>
      <c r="BA84" s="184"/>
      <c r="BB84" s="179">
        <v>61</v>
      </c>
    </row>
    <row r="85" spans="1:54" ht="30">
      <c r="A85" s="179">
        <v>58</v>
      </c>
      <c r="B85" s="185" t="s">
        <v>427</v>
      </c>
      <c r="C85" s="186">
        <v>4</v>
      </c>
      <c r="D85" s="196" t="s">
        <v>96</v>
      </c>
      <c r="E85" s="187" t="str">
        <f t="shared" si="14"/>
        <v>ONT</v>
      </c>
      <c r="F85" s="201" t="s">
        <v>428</v>
      </c>
      <c r="G85" s="201"/>
      <c r="H85" s="201"/>
      <c r="I85" s="189">
        <f t="shared" si="15"/>
        <v>0.09</v>
      </c>
      <c r="J85" s="195">
        <v>0.06</v>
      </c>
      <c r="K85" s="195"/>
      <c r="L85" s="189">
        <f t="shared" si="16"/>
        <v>0.06</v>
      </c>
      <c r="M85" s="189"/>
      <c r="N85" s="189"/>
      <c r="O85" s="189">
        <v>0.03</v>
      </c>
      <c r="P85" s="189"/>
      <c r="Q85" s="189"/>
      <c r="R85" s="189"/>
      <c r="S85" s="189"/>
      <c r="T85" s="189"/>
      <c r="U85" s="189"/>
      <c r="V85" s="189"/>
      <c r="W85" s="189"/>
      <c r="X85" s="189"/>
      <c r="Y85" s="189"/>
      <c r="Z85" s="189"/>
      <c r="AA85" s="189"/>
      <c r="AB85" s="189"/>
      <c r="AC85" s="189"/>
      <c r="AD85" s="189"/>
      <c r="AE85" s="189">
        <f t="shared" si="17"/>
        <v>0.03</v>
      </c>
      <c r="AF85" s="190">
        <f t="shared" si="18"/>
        <v>0.09</v>
      </c>
      <c r="AG85" s="190">
        <f t="shared" si="19"/>
        <v>0</v>
      </c>
      <c r="AH85" s="191">
        <v>27.3</v>
      </c>
      <c r="AI85" s="191">
        <f t="shared" si="20"/>
        <v>23.204999999999998</v>
      </c>
      <c r="AJ85" s="191"/>
      <c r="AK85" s="191"/>
      <c r="AL85" s="191">
        <v>150</v>
      </c>
      <c r="AM85" s="184">
        <f t="shared" si="21"/>
        <v>75</v>
      </c>
      <c r="AN85" s="196" t="s">
        <v>233</v>
      </c>
      <c r="AO85" s="187" t="str">
        <f t="shared" si="28"/>
        <v>Thôn Tùng Lâm,
Thạch Điền</v>
      </c>
      <c r="AP85" s="192" t="s">
        <v>265</v>
      </c>
      <c r="AQ85" s="193">
        <f t="shared" si="22"/>
        <v>6.879600000000001E-2</v>
      </c>
      <c r="AR85" s="193">
        <f t="shared" si="23"/>
        <v>0</v>
      </c>
      <c r="AS85" s="193">
        <f t="shared" si="24"/>
        <v>0</v>
      </c>
      <c r="AT85" s="193">
        <f t="shared" si="25"/>
        <v>0</v>
      </c>
      <c r="AU85" s="193">
        <f t="shared" si="26"/>
        <v>0</v>
      </c>
      <c r="AV85" s="193">
        <f t="shared" si="27"/>
        <v>6.879600000000001E-2</v>
      </c>
      <c r="AW85" s="184"/>
      <c r="AX85" s="184"/>
      <c r="AY85" s="184"/>
      <c r="AZ85" s="184"/>
      <c r="BA85" s="184"/>
      <c r="BB85" s="179">
        <v>62</v>
      </c>
    </row>
    <row r="86" spans="1:54" ht="47.25">
      <c r="A86" s="179">
        <v>59</v>
      </c>
      <c r="B86" s="202" t="s">
        <v>304</v>
      </c>
      <c r="C86" s="186">
        <v>4</v>
      </c>
      <c r="D86" s="179" t="s">
        <v>96</v>
      </c>
      <c r="E86" s="187" t="str">
        <f t="shared" si="14"/>
        <v>ONT</v>
      </c>
      <c r="F86" s="184"/>
      <c r="G86" s="184"/>
      <c r="H86" s="184"/>
      <c r="I86" s="189">
        <f t="shared" si="15"/>
        <v>1.5</v>
      </c>
      <c r="J86" s="203">
        <v>1.5</v>
      </c>
      <c r="K86" s="196"/>
      <c r="L86" s="189">
        <f t="shared" si="16"/>
        <v>1.5</v>
      </c>
      <c r="M86" s="196"/>
      <c r="N86" s="196"/>
      <c r="O86" s="196"/>
      <c r="P86" s="196"/>
      <c r="Q86" s="196"/>
      <c r="R86" s="196"/>
      <c r="S86" s="196"/>
      <c r="T86" s="196"/>
      <c r="U86" s="196"/>
      <c r="V86" s="196"/>
      <c r="W86" s="196"/>
      <c r="X86" s="196"/>
      <c r="Y86" s="196"/>
      <c r="Z86" s="196"/>
      <c r="AA86" s="196"/>
      <c r="AB86" s="196"/>
      <c r="AC86" s="196"/>
      <c r="AD86" s="196"/>
      <c r="AE86" s="189">
        <f t="shared" si="17"/>
        <v>0</v>
      </c>
      <c r="AF86" s="190">
        <f t="shared" si="18"/>
        <v>1.5</v>
      </c>
      <c r="AG86" s="190">
        <f t="shared" si="19"/>
        <v>0</v>
      </c>
      <c r="AH86" s="191">
        <v>27.3</v>
      </c>
      <c r="AI86" s="191">
        <f t="shared" si="20"/>
        <v>23.204999999999998</v>
      </c>
      <c r="AJ86" s="191"/>
      <c r="AK86" s="191"/>
      <c r="AL86" s="191">
        <v>150</v>
      </c>
      <c r="AM86" s="184">
        <f t="shared" si="21"/>
        <v>75</v>
      </c>
      <c r="AN86" s="204" t="s">
        <v>233</v>
      </c>
      <c r="AO86" s="187" t="str">
        <f t="shared" si="28"/>
        <v>,
Thạch Điền</v>
      </c>
      <c r="AP86" s="192"/>
      <c r="AQ86" s="193">
        <f t="shared" si="22"/>
        <v>1.1466000000000001</v>
      </c>
      <c r="AR86" s="193">
        <f t="shared" si="23"/>
        <v>0</v>
      </c>
      <c r="AS86" s="193">
        <f t="shared" si="24"/>
        <v>0</v>
      </c>
      <c r="AT86" s="193">
        <f t="shared" si="25"/>
        <v>0</v>
      </c>
      <c r="AU86" s="193">
        <f t="shared" si="26"/>
        <v>0</v>
      </c>
      <c r="AV86" s="193">
        <f t="shared" si="27"/>
        <v>1.1466000000000001</v>
      </c>
      <c r="AW86" s="184"/>
      <c r="AX86" s="184">
        <v>1.1499999999999999</v>
      </c>
      <c r="AY86" s="184"/>
      <c r="AZ86" s="184"/>
      <c r="BA86" s="184"/>
      <c r="BB86" s="179">
        <v>63</v>
      </c>
    </row>
    <row r="87" spans="1:54" ht="30">
      <c r="A87" s="179">
        <v>60</v>
      </c>
      <c r="B87" s="185" t="s">
        <v>437</v>
      </c>
      <c r="C87" s="186">
        <v>4</v>
      </c>
      <c r="D87" s="179" t="s">
        <v>96</v>
      </c>
      <c r="E87" s="187" t="str">
        <f t="shared" si="14"/>
        <v>ONT</v>
      </c>
      <c r="F87" s="184" t="s">
        <v>438</v>
      </c>
      <c r="G87" s="184"/>
      <c r="H87" s="184"/>
      <c r="I87" s="189">
        <f t="shared" si="15"/>
        <v>0.03</v>
      </c>
      <c r="J87" s="195"/>
      <c r="K87" s="195"/>
      <c r="L87" s="189">
        <f t="shared" si="16"/>
        <v>0</v>
      </c>
      <c r="M87" s="189"/>
      <c r="N87" s="189"/>
      <c r="O87" s="195">
        <v>0.03</v>
      </c>
      <c r="P87" s="189"/>
      <c r="Q87" s="189"/>
      <c r="R87" s="189"/>
      <c r="S87" s="189"/>
      <c r="T87" s="189"/>
      <c r="U87" s="189"/>
      <c r="V87" s="189"/>
      <c r="W87" s="189"/>
      <c r="X87" s="189"/>
      <c r="Y87" s="189"/>
      <c r="Z87" s="195"/>
      <c r="AA87" s="195"/>
      <c r="AB87" s="189"/>
      <c r="AC87" s="189"/>
      <c r="AD87" s="195"/>
      <c r="AE87" s="189">
        <f t="shared" si="17"/>
        <v>0.03</v>
      </c>
      <c r="AF87" s="190">
        <f t="shared" si="18"/>
        <v>0.03</v>
      </c>
      <c r="AG87" s="190">
        <f t="shared" si="19"/>
        <v>0</v>
      </c>
      <c r="AH87" s="191">
        <v>42.6</v>
      </c>
      <c r="AI87" s="191">
        <f t="shared" si="20"/>
        <v>36.21</v>
      </c>
      <c r="AJ87" s="191"/>
      <c r="AK87" s="191"/>
      <c r="AL87" s="191">
        <v>150</v>
      </c>
      <c r="AM87" s="184">
        <f t="shared" si="21"/>
        <v>75</v>
      </c>
      <c r="AN87" s="196" t="s">
        <v>234</v>
      </c>
      <c r="AO87" s="187" t="str">
        <f t="shared" si="28"/>
        <v>Đập Họ,
Thạch Đỉnh</v>
      </c>
      <c r="AP87" s="192" t="s">
        <v>260</v>
      </c>
      <c r="AQ87" s="193">
        <f t="shared" si="22"/>
        <v>3.5784000000000003E-2</v>
      </c>
      <c r="AR87" s="193">
        <f t="shared" si="23"/>
        <v>0</v>
      </c>
      <c r="AS87" s="193">
        <f t="shared" si="24"/>
        <v>0</v>
      </c>
      <c r="AT87" s="193">
        <f t="shared" si="25"/>
        <v>0</v>
      </c>
      <c r="AU87" s="193">
        <f t="shared" si="26"/>
        <v>0</v>
      </c>
      <c r="AV87" s="193">
        <f t="shared" si="27"/>
        <v>3.5784000000000003E-2</v>
      </c>
      <c r="AW87" s="184"/>
      <c r="AX87" s="184"/>
      <c r="AY87" s="184"/>
      <c r="AZ87" s="184"/>
      <c r="BA87" s="184"/>
      <c r="BB87" s="179">
        <v>64</v>
      </c>
    </row>
    <row r="88" spans="1:54" ht="30">
      <c r="A88" s="179">
        <v>61</v>
      </c>
      <c r="B88" s="185" t="s">
        <v>439</v>
      </c>
      <c r="C88" s="186">
        <v>4</v>
      </c>
      <c r="D88" s="179" t="s">
        <v>96</v>
      </c>
      <c r="E88" s="187" t="str">
        <f t="shared" si="14"/>
        <v>ONT</v>
      </c>
      <c r="F88" s="184" t="s">
        <v>440</v>
      </c>
      <c r="G88" s="184"/>
      <c r="H88" s="184"/>
      <c r="I88" s="189">
        <f t="shared" si="15"/>
        <v>0.12</v>
      </c>
      <c r="J88" s="195"/>
      <c r="K88" s="195"/>
      <c r="L88" s="189">
        <f t="shared" si="16"/>
        <v>0</v>
      </c>
      <c r="M88" s="189"/>
      <c r="N88" s="189"/>
      <c r="O88" s="189">
        <v>0.12</v>
      </c>
      <c r="P88" s="189"/>
      <c r="Q88" s="189"/>
      <c r="R88" s="189"/>
      <c r="S88" s="189"/>
      <c r="T88" s="189"/>
      <c r="U88" s="189"/>
      <c r="V88" s="189"/>
      <c r="W88" s="189"/>
      <c r="X88" s="189"/>
      <c r="Y88" s="189"/>
      <c r="Z88" s="195"/>
      <c r="AA88" s="195"/>
      <c r="AB88" s="189"/>
      <c r="AC88" s="189"/>
      <c r="AD88" s="195"/>
      <c r="AE88" s="189">
        <f t="shared" si="17"/>
        <v>0.12</v>
      </c>
      <c r="AF88" s="190">
        <f t="shared" si="18"/>
        <v>0.12</v>
      </c>
      <c r="AG88" s="190">
        <f t="shared" si="19"/>
        <v>0</v>
      </c>
      <c r="AH88" s="191">
        <v>42.6</v>
      </c>
      <c r="AI88" s="191">
        <f t="shared" si="20"/>
        <v>36.21</v>
      </c>
      <c r="AJ88" s="191"/>
      <c r="AK88" s="191"/>
      <c r="AL88" s="191">
        <v>150</v>
      </c>
      <c r="AM88" s="184">
        <f t="shared" si="21"/>
        <v>75</v>
      </c>
      <c r="AN88" s="196" t="s">
        <v>234</v>
      </c>
      <c r="AO88" s="187" t="str">
        <f t="shared" si="28"/>
        <v>Hồi Ông Sinh,
Thạch Đỉnh</v>
      </c>
      <c r="AP88" s="192" t="s">
        <v>260</v>
      </c>
      <c r="AQ88" s="193">
        <f t="shared" si="22"/>
        <v>0.14313600000000001</v>
      </c>
      <c r="AR88" s="193">
        <f t="shared" si="23"/>
        <v>0</v>
      </c>
      <c r="AS88" s="193">
        <f t="shared" si="24"/>
        <v>0</v>
      </c>
      <c r="AT88" s="193">
        <f t="shared" si="25"/>
        <v>0</v>
      </c>
      <c r="AU88" s="193">
        <f t="shared" si="26"/>
        <v>0</v>
      </c>
      <c r="AV88" s="193">
        <f t="shared" si="27"/>
        <v>0.14313600000000001</v>
      </c>
      <c r="AW88" s="184"/>
      <c r="AX88" s="184"/>
      <c r="AY88" s="184"/>
      <c r="AZ88" s="184"/>
      <c r="BA88" s="184"/>
      <c r="BB88" s="179">
        <v>65</v>
      </c>
    </row>
    <row r="89" spans="1:54" ht="30">
      <c r="A89" s="179">
        <v>62</v>
      </c>
      <c r="B89" s="185" t="s">
        <v>441</v>
      </c>
      <c r="C89" s="186">
        <v>4</v>
      </c>
      <c r="D89" s="179" t="s">
        <v>96</v>
      </c>
      <c r="E89" s="187" t="str">
        <f t="shared" si="14"/>
        <v>ONT</v>
      </c>
      <c r="F89" s="184" t="s">
        <v>442</v>
      </c>
      <c r="G89" s="184"/>
      <c r="H89" s="184"/>
      <c r="I89" s="189">
        <f t="shared" si="15"/>
        <v>0.12</v>
      </c>
      <c r="J89" s="195"/>
      <c r="K89" s="195"/>
      <c r="L89" s="189">
        <f t="shared" si="16"/>
        <v>0</v>
      </c>
      <c r="M89" s="189"/>
      <c r="N89" s="189"/>
      <c r="O89" s="189">
        <v>0.12</v>
      </c>
      <c r="P89" s="189"/>
      <c r="Q89" s="189"/>
      <c r="R89" s="189"/>
      <c r="S89" s="189"/>
      <c r="T89" s="189"/>
      <c r="U89" s="189"/>
      <c r="V89" s="189"/>
      <c r="W89" s="189"/>
      <c r="X89" s="189"/>
      <c r="Y89" s="189"/>
      <c r="Z89" s="195"/>
      <c r="AA89" s="195"/>
      <c r="AB89" s="189"/>
      <c r="AC89" s="189"/>
      <c r="AD89" s="195"/>
      <c r="AE89" s="189">
        <f t="shared" si="17"/>
        <v>0.12</v>
      </c>
      <c r="AF89" s="190">
        <f t="shared" si="18"/>
        <v>0.12</v>
      </c>
      <c r="AG89" s="190">
        <f t="shared" si="19"/>
        <v>0</v>
      </c>
      <c r="AH89" s="191">
        <v>42.6</v>
      </c>
      <c r="AI89" s="191">
        <f t="shared" si="20"/>
        <v>36.21</v>
      </c>
      <c r="AJ89" s="191"/>
      <c r="AK89" s="191"/>
      <c r="AL89" s="191">
        <v>150</v>
      </c>
      <c r="AM89" s="184">
        <f t="shared" si="21"/>
        <v>75</v>
      </c>
      <c r="AN89" s="196" t="s">
        <v>234</v>
      </c>
      <c r="AO89" s="187" t="str">
        <f t="shared" si="28"/>
        <v>Thôn 10,
Thạch Đỉnh</v>
      </c>
      <c r="AP89" s="192" t="s">
        <v>260</v>
      </c>
      <c r="AQ89" s="193">
        <f t="shared" si="22"/>
        <v>0.14313600000000001</v>
      </c>
      <c r="AR89" s="193">
        <f t="shared" si="23"/>
        <v>0</v>
      </c>
      <c r="AS89" s="193">
        <f t="shared" si="24"/>
        <v>0</v>
      </c>
      <c r="AT89" s="193">
        <f t="shared" si="25"/>
        <v>0</v>
      </c>
      <c r="AU89" s="193">
        <f t="shared" si="26"/>
        <v>0</v>
      </c>
      <c r="AV89" s="193">
        <f t="shared" si="27"/>
        <v>0.14313600000000001</v>
      </c>
      <c r="AW89" s="184"/>
      <c r="AX89" s="184"/>
      <c r="AY89" s="184"/>
      <c r="AZ89" s="184"/>
      <c r="BA89" s="184"/>
      <c r="BB89" s="179">
        <v>66</v>
      </c>
    </row>
    <row r="90" spans="1:54" ht="30">
      <c r="A90" s="179">
        <v>63</v>
      </c>
      <c r="B90" s="185" t="s">
        <v>443</v>
      </c>
      <c r="C90" s="186">
        <v>4</v>
      </c>
      <c r="D90" s="179" t="s">
        <v>96</v>
      </c>
      <c r="E90" s="187" t="str">
        <f t="shared" si="14"/>
        <v>ONT</v>
      </c>
      <c r="F90" s="184" t="s">
        <v>444</v>
      </c>
      <c r="G90" s="184"/>
      <c r="H90" s="184"/>
      <c r="I90" s="189">
        <f t="shared" si="15"/>
        <v>0.06</v>
      </c>
      <c r="J90" s="195">
        <v>0.06</v>
      </c>
      <c r="K90" s="195"/>
      <c r="L90" s="189">
        <f t="shared" si="16"/>
        <v>0.06</v>
      </c>
      <c r="M90" s="189"/>
      <c r="N90" s="189"/>
      <c r="O90" s="189"/>
      <c r="P90" s="189"/>
      <c r="Q90" s="189"/>
      <c r="R90" s="189"/>
      <c r="S90" s="189"/>
      <c r="T90" s="189"/>
      <c r="U90" s="189"/>
      <c r="V90" s="189"/>
      <c r="W90" s="189"/>
      <c r="X90" s="189"/>
      <c r="Y90" s="189"/>
      <c r="Z90" s="195"/>
      <c r="AA90" s="195"/>
      <c r="AB90" s="189"/>
      <c r="AC90" s="189"/>
      <c r="AD90" s="195"/>
      <c r="AE90" s="189">
        <f t="shared" si="17"/>
        <v>0</v>
      </c>
      <c r="AF90" s="190">
        <f t="shared" si="18"/>
        <v>0.06</v>
      </c>
      <c r="AG90" s="190">
        <f t="shared" si="19"/>
        <v>0</v>
      </c>
      <c r="AH90" s="191">
        <v>42.6</v>
      </c>
      <c r="AI90" s="191">
        <f t="shared" si="20"/>
        <v>36.21</v>
      </c>
      <c r="AJ90" s="191"/>
      <c r="AK90" s="191"/>
      <c r="AL90" s="191">
        <v>150</v>
      </c>
      <c r="AM90" s="184">
        <f t="shared" si="21"/>
        <v>75</v>
      </c>
      <c r="AN90" s="196" t="s">
        <v>234</v>
      </c>
      <c r="AO90" s="187" t="str">
        <f t="shared" si="28"/>
        <v>Tổ 10,
Thạch Đỉnh</v>
      </c>
      <c r="AP90" s="192" t="s">
        <v>310</v>
      </c>
      <c r="AQ90" s="193">
        <f t="shared" si="22"/>
        <v>7.1568000000000007E-2</v>
      </c>
      <c r="AR90" s="193">
        <f t="shared" si="23"/>
        <v>0</v>
      </c>
      <c r="AS90" s="193">
        <f t="shared" si="24"/>
        <v>0</v>
      </c>
      <c r="AT90" s="193">
        <f t="shared" si="25"/>
        <v>0</v>
      </c>
      <c r="AU90" s="193">
        <f t="shared" si="26"/>
        <v>0</v>
      </c>
      <c r="AV90" s="193">
        <f t="shared" si="27"/>
        <v>7.1568000000000007E-2</v>
      </c>
      <c r="AW90" s="184"/>
      <c r="AX90" s="184"/>
      <c r="AY90" s="184"/>
      <c r="AZ90" s="184"/>
      <c r="BA90" s="184"/>
      <c r="BB90" s="179">
        <v>67</v>
      </c>
    </row>
    <row r="91" spans="1:54" ht="30">
      <c r="A91" s="179">
        <v>64</v>
      </c>
      <c r="B91" s="185" t="s">
        <v>445</v>
      </c>
      <c r="C91" s="186">
        <v>4</v>
      </c>
      <c r="D91" s="179" t="s">
        <v>96</v>
      </c>
      <c r="E91" s="187" t="str">
        <f t="shared" si="14"/>
        <v>ONT</v>
      </c>
      <c r="F91" s="184" t="s">
        <v>446</v>
      </c>
      <c r="G91" s="184"/>
      <c r="H91" s="184"/>
      <c r="I91" s="189">
        <f t="shared" si="15"/>
        <v>0.09</v>
      </c>
      <c r="J91" s="195">
        <v>0.09</v>
      </c>
      <c r="K91" s="195"/>
      <c r="L91" s="189">
        <f t="shared" si="16"/>
        <v>0.09</v>
      </c>
      <c r="M91" s="189"/>
      <c r="N91" s="189"/>
      <c r="O91" s="189"/>
      <c r="P91" s="189"/>
      <c r="Q91" s="189"/>
      <c r="R91" s="189"/>
      <c r="S91" s="189"/>
      <c r="T91" s="189"/>
      <c r="U91" s="189"/>
      <c r="V91" s="189"/>
      <c r="W91" s="189"/>
      <c r="X91" s="189"/>
      <c r="Y91" s="189"/>
      <c r="Z91" s="195"/>
      <c r="AA91" s="195"/>
      <c r="AB91" s="189"/>
      <c r="AC91" s="189"/>
      <c r="AD91" s="195"/>
      <c r="AE91" s="189">
        <f t="shared" si="17"/>
        <v>0</v>
      </c>
      <c r="AF91" s="190">
        <f t="shared" si="18"/>
        <v>0.09</v>
      </c>
      <c r="AG91" s="190">
        <f t="shared" si="19"/>
        <v>0</v>
      </c>
      <c r="AH91" s="191">
        <v>42.6</v>
      </c>
      <c r="AI91" s="191">
        <f t="shared" si="20"/>
        <v>36.21</v>
      </c>
      <c r="AJ91" s="191"/>
      <c r="AK91" s="191"/>
      <c r="AL91" s="191">
        <v>150</v>
      </c>
      <c r="AM91" s="184">
        <f t="shared" si="21"/>
        <v>75</v>
      </c>
      <c r="AN91" s="196" t="s">
        <v>234</v>
      </c>
      <c r="AO91" s="187" t="str">
        <f t="shared" si="28"/>
        <v>Tổ 2,
Thạch Đỉnh</v>
      </c>
      <c r="AP91" s="192" t="s">
        <v>310</v>
      </c>
      <c r="AQ91" s="193">
        <f t="shared" si="22"/>
        <v>0.107352</v>
      </c>
      <c r="AR91" s="193">
        <f t="shared" si="23"/>
        <v>0</v>
      </c>
      <c r="AS91" s="193">
        <f t="shared" si="24"/>
        <v>0</v>
      </c>
      <c r="AT91" s="193">
        <f t="shared" si="25"/>
        <v>0</v>
      </c>
      <c r="AU91" s="193">
        <f t="shared" si="26"/>
        <v>0</v>
      </c>
      <c r="AV91" s="193">
        <f t="shared" si="27"/>
        <v>0.107352</v>
      </c>
      <c r="AW91" s="184"/>
      <c r="AX91" s="184"/>
      <c r="AY91" s="184"/>
      <c r="AZ91" s="184"/>
      <c r="BA91" s="184"/>
      <c r="BB91" s="179">
        <v>68</v>
      </c>
    </row>
    <row r="92" spans="1:54" ht="30">
      <c r="A92" s="179">
        <v>65</v>
      </c>
      <c r="B92" s="185" t="s">
        <v>447</v>
      </c>
      <c r="C92" s="186">
        <v>4</v>
      </c>
      <c r="D92" s="179" t="s">
        <v>96</v>
      </c>
      <c r="E92" s="187" t="str">
        <f t="shared" ref="E92:E155" si="29">D92</f>
        <v>ONT</v>
      </c>
      <c r="F92" s="184" t="s">
        <v>448</v>
      </c>
      <c r="G92" s="184"/>
      <c r="H92" s="184"/>
      <c r="I92" s="189">
        <f t="shared" ref="I92:I155" si="30">SUM(L92:AD92)</f>
        <v>0.06</v>
      </c>
      <c r="J92" s="195">
        <v>0.06</v>
      </c>
      <c r="K92" s="195"/>
      <c r="L92" s="189">
        <f t="shared" ref="L92:L155" si="31">K92+J92</f>
        <v>0.06</v>
      </c>
      <c r="M92" s="189"/>
      <c r="N92" s="189"/>
      <c r="O92" s="189"/>
      <c r="P92" s="189"/>
      <c r="Q92" s="189"/>
      <c r="R92" s="189"/>
      <c r="S92" s="189"/>
      <c r="T92" s="189"/>
      <c r="U92" s="189"/>
      <c r="V92" s="189"/>
      <c r="W92" s="189"/>
      <c r="X92" s="189"/>
      <c r="Y92" s="189"/>
      <c r="Z92" s="195"/>
      <c r="AA92" s="195"/>
      <c r="AB92" s="189"/>
      <c r="AC92" s="189"/>
      <c r="AD92" s="195"/>
      <c r="AE92" s="189">
        <f t="shared" ref="AE92:AE155" si="32">SUM(N92:AD92)</f>
        <v>0</v>
      </c>
      <c r="AF92" s="190">
        <f t="shared" ref="AF92:AF155" si="33">L92+O92</f>
        <v>0.06</v>
      </c>
      <c r="AG92" s="190">
        <f t="shared" ref="AG92:AG155" si="34">S92+T92+U92+X92+Y92+Z92</f>
        <v>0</v>
      </c>
      <c r="AH92" s="191">
        <v>42.6</v>
      </c>
      <c r="AI92" s="191">
        <f t="shared" ref="AI92:AI155" si="35">AH92*0.85</f>
        <v>36.21</v>
      </c>
      <c r="AJ92" s="191"/>
      <c r="AK92" s="191"/>
      <c r="AL92" s="191">
        <v>150</v>
      </c>
      <c r="AM92" s="184">
        <f t="shared" ref="AM92:AM155" si="36">AL92*0.5</f>
        <v>75</v>
      </c>
      <c r="AN92" s="196" t="s">
        <v>234</v>
      </c>
      <c r="AO92" s="187" t="str">
        <f t="shared" si="28"/>
        <v>Tổ 7,
Thạch Đỉnh</v>
      </c>
      <c r="AP92" s="192" t="s">
        <v>310</v>
      </c>
      <c r="AQ92" s="193">
        <f t="shared" ref="AQ92:AQ155" si="37">(AF92*AH92*1000+AF92*AH92*1.8*1000)/100000</f>
        <v>7.1568000000000007E-2</v>
      </c>
      <c r="AR92" s="193">
        <f t="shared" ref="AR92:AR155" si="38">AJ92*P92*1000*10000/1000000000+AJ92*P92*1000*10000/1000000000*1.8</f>
        <v>0</v>
      </c>
      <c r="AS92" s="193">
        <f t="shared" ref="AS92:AS155" si="39">AK92*N92*0.01+AK92*N92*0.01*1.5</f>
        <v>0</v>
      </c>
      <c r="AT92" s="193">
        <f t="shared" ref="AT92:AT155" si="40">AL92*AG92*0.01</f>
        <v>0</v>
      </c>
      <c r="AU92" s="193">
        <f t="shared" ref="AU92:AU155" si="41">V92*AM92*0.01</f>
        <v>0</v>
      </c>
      <c r="AV92" s="193">
        <f t="shared" ref="AV92:AV155" si="42">AQ92+AR92+AS92+AT92+AU92</f>
        <v>7.1568000000000007E-2</v>
      </c>
      <c r="AW92" s="184"/>
      <c r="AX92" s="184"/>
      <c r="AY92" s="184"/>
      <c r="AZ92" s="184"/>
      <c r="BA92" s="184"/>
      <c r="BB92" s="179">
        <v>69</v>
      </c>
    </row>
    <row r="93" spans="1:54" ht="30">
      <c r="A93" s="179">
        <v>66</v>
      </c>
      <c r="B93" s="186" t="s">
        <v>457</v>
      </c>
      <c r="C93" s="186">
        <v>4</v>
      </c>
      <c r="D93" s="187" t="s">
        <v>96</v>
      </c>
      <c r="E93" s="187" t="str">
        <f t="shared" si="29"/>
        <v>ONT</v>
      </c>
      <c r="F93" s="188" t="s">
        <v>458</v>
      </c>
      <c r="G93" s="188"/>
      <c r="H93" s="188"/>
      <c r="I93" s="189">
        <f t="shared" si="30"/>
        <v>0.75</v>
      </c>
      <c r="J93" s="189"/>
      <c r="K93" s="189">
        <v>0.6</v>
      </c>
      <c r="L93" s="189">
        <f t="shared" si="31"/>
        <v>0.6</v>
      </c>
      <c r="M93" s="189"/>
      <c r="N93" s="189">
        <v>0.15</v>
      </c>
      <c r="O93" s="189"/>
      <c r="P93" s="189"/>
      <c r="Q93" s="189"/>
      <c r="R93" s="189"/>
      <c r="S93" s="189"/>
      <c r="T93" s="189"/>
      <c r="U93" s="189"/>
      <c r="V93" s="189"/>
      <c r="W93" s="189"/>
      <c r="X93" s="189"/>
      <c r="Y93" s="189"/>
      <c r="Z93" s="189"/>
      <c r="AA93" s="189"/>
      <c r="AB93" s="189"/>
      <c r="AC93" s="189"/>
      <c r="AD93" s="189"/>
      <c r="AE93" s="189">
        <f t="shared" si="32"/>
        <v>0.15</v>
      </c>
      <c r="AF93" s="190">
        <f t="shared" si="33"/>
        <v>0.6</v>
      </c>
      <c r="AG93" s="190">
        <f t="shared" si="34"/>
        <v>0</v>
      </c>
      <c r="AH93" s="191">
        <v>42.6</v>
      </c>
      <c r="AI93" s="191">
        <f t="shared" si="35"/>
        <v>36.21</v>
      </c>
      <c r="AJ93" s="191"/>
      <c r="AK93" s="191">
        <v>5</v>
      </c>
      <c r="AL93" s="191">
        <v>150</v>
      </c>
      <c r="AM93" s="184">
        <f t="shared" si="36"/>
        <v>75</v>
      </c>
      <c r="AN93" s="187" t="s">
        <v>235</v>
      </c>
      <c r="AO93" s="187" t="str">
        <f t="shared" si="28"/>
        <v>Bắc Hải,
Thạch Hải</v>
      </c>
      <c r="AP93" s="192" t="s">
        <v>260</v>
      </c>
      <c r="AQ93" s="193">
        <f t="shared" si="37"/>
        <v>0.71567999999999998</v>
      </c>
      <c r="AR93" s="193">
        <f t="shared" si="38"/>
        <v>0</v>
      </c>
      <c r="AS93" s="193">
        <f t="shared" si="39"/>
        <v>1.8749999999999999E-2</v>
      </c>
      <c r="AT93" s="193">
        <f t="shared" si="40"/>
        <v>0</v>
      </c>
      <c r="AU93" s="193">
        <f t="shared" si="41"/>
        <v>0</v>
      </c>
      <c r="AV93" s="193">
        <f t="shared" si="42"/>
        <v>0.73443000000000003</v>
      </c>
      <c r="AW93" s="184"/>
      <c r="AX93" s="184"/>
      <c r="AY93" s="184"/>
      <c r="AZ93" s="184"/>
      <c r="BA93" s="184"/>
      <c r="BB93" s="179">
        <v>70</v>
      </c>
    </row>
    <row r="94" spans="1:54" ht="30">
      <c r="A94" s="179">
        <v>67</v>
      </c>
      <c r="B94" s="185" t="s">
        <v>459</v>
      </c>
      <c r="C94" s="186">
        <v>4</v>
      </c>
      <c r="D94" s="196" t="s">
        <v>96</v>
      </c>
      <c r="E94" s="187" t="str">
        <f t="shared" si="29"/>
        <v>ONT</v>
      </c>
      <c r="F94" s="201" t="s">
        <v>460</v>
      </c>
      <c r="G94" s="201"/>
      <c r="H94" s="201"/>
      <c r="I94" s="189">
        <f t="shared" si="30"/>
        <v>20.5</v>
      </c>
      <c r="J94" s="195"/>
      <c r="K94" s="195">
        <v>3</v>
      </c>
      <c r="L94" s="189">
        <f t="shared" si="31"/>
        <v>3</v>
      </c>
      <c r="M94" s="189"/>
      <c r="N94" s="189">
        <v>17.5</v>
      </c>
      <c r="O94" s="189"/>
      <c r="P94" s="189"/>
      <c r="Q94" s="189"/>
      <c r="R94" s="189"/>
      <c r="S94" s="189"/>
      <c r="T94" s="189"/>
      <c r="U94" s="189"/>
      <c r="V94" s="189"/>
      <c r="W94" s="189"/>
      <c r="X94" s="189"/>
      <c r="Y94" s="189"/>
      <c r="Z94" s="189"/>
      <c r="AA94" s="189"/>
      <c r="AB94" s="189"/>
      <c r="AC94" s="189"/>
      <c r="AD94" s="189"/>
      <c r="AE94" s="189">
        <f t="shared" si="32"/>
        <v>17.5</v>
      </c>
      <c r="AF94" s="190">
        <f t="shared" si="33"/>
        <v>3</v>
      </c>
      <c r="AG94" s="190">
        <f t="shared" si="34"/>
        <v>0</v>
      </c>
      <c r="AH94" s="191">
        <v>42.6</v>
      </c>
      <c r="AI94" s="191">
        <f t="shared" si="35"/>
        <v>36.21</v>
      </c>
      <c r="AJ94" s="191"/>
      <c r="AK94" s="191">
        <v>5</v>
      </c>
      <c r="AL94" s="191">
        <v>150</v>
      </c>
      <c r="AM94" s="184">
        <f t="shared" si="36"/>
        <v>75</v>
      </c>
      <c r="AN94" s="196" t="s">
        <v>235</v>
      </c>
      <c r="AO94" s="187" t="str">
        <f t="shared" si="28"/>
        <v>Nam Quỳnh Viên,
Thạch Hải</v>
      </c>
      <c r="AP94" s="192" t="s">
        <v>265</v>
      </c>
      <c r="AQ94" s="193">
        <f t="shared" si="37"/>
        <v>3.5784000000000007</v>
      </c>
      <c r="AR94" s="193">
        <f t="shared" si="38"/>
        <v>0</v>
      </c>
      <c r="AS94" s="193">
        <f t="shared" si="39"/>
        <v>2.1875</v>
      </c>
      <c r="AT94" s="193">
        <f t="shared" si="40"/>
        <v>0</v>
      </c>
      <c r="AU94" s="193">
        <f t="shared" si="41"/>
        <v>0</v>
      </c>
      <c r="AV94" s="193">
        <f t="shared" si="42"/>
        <v>5.7659000000000002</v>
      </c>
      <c r="AW94" s="184"/>
      <c r="AX94" s="184"/>
      <c r="AY94" s="184"/>
      <c r="AZ94" s="184"/>
      <c r="BA94" s="184"/>
      <c r="BB94" s="179">
        <v>71</v>
      </c>
    </row>
    <row r="95" spans="1:54" ht="30">
      <c r="A95" s="179">
        <v>68</v>
      </c>
      <c r="B95" s="185" t="s">
        <v>461</v>
      </c>
      <c r="C95" s="186">
        <v>4</v>
      </c>
      <c r="D95" s="196" t="s">
        <v>96</v>
      </c>
      <c r="E95" s="187" t="str">
        <f t="shared" si="29"/>
        <v>ONT</v>
      </c>
      <c r="F95" s="201" t="s">
        <v>462</v>
      </c>
      <c r="G95" s="201"/>
      <c r="H95" s="201"/>
      <c r="I95" s="189">
        <f t="shared" si="30"/>
        <v>0.5</v>
      </c>
      <c r="J95" s="195"/>
      <c r="K95" s="195">
        <v>0.5</v>
      </c>
      <c r="L95" s="189">
        <f t="shared" si="31"/>
        <v>0.5</v>
      </c>
      <c r="M95" s="189"/>
      <c r="N95" s="189"/>
      <c r="O95" s="189"/>
      <c r="P95" s="189"/>
      <c r="Q95" s="189"/>
      <c r="R95" s="189"/>
      <c r="S95" s="189"/>
      <c r="T95" s="189"/>
      <c r="U95" s="189"/>
      <c r="V95" s="189"/>
      <c r="W95" s="189"/>
      <c r="X95" s="189"/>
      <c r="Y95" s="189"/>
      <c r="Z95" s="189"/>
      <c r="AA95" s="189"/>
      <c r="AB95" s="189"/>
      <c r="AC95" s="189"/>
      <c r="AD95" s="189"/>
      <c r="AE95" s="189">
        <f t="shared" si="32"/>
        <v>0</v>
      </c>
      <c r="AF95" s="190">
        <f t="shared" si="33"/>
        <v>0.5</v>
      </c>
      <c r="AG95" s="190">
        <f t="shared" si="34"/>
        <v>0</v>
      </c>
      <c r="AH95" s="191">
        <v>42.6</v>
      </c>
      <c r="AI95" s="191">
        <f t="shared" si="35"/>
        <v>36.21</v>
      </c>
      <c r="AJ95" s="191"/>
      <c r="AK95" s="191"/>
      <c r="AL95" s="191">
        <v>150</v>
      </c>
      <c r="AM95" s="184">
        <f t="shared" si="36"/>
        <v>75</v>
      </c>
      <c r="AN95" s="196" t="s">
        <v>236</v>
      </c>
      <c r="AO95" s="187" t="str">
        <f t="shared" si="28"/>
        <v>Liên Phú,
Thạch Hội</v>
      </c>
      <c r="AP95" s="192" t="s">
        <v>260</v>
      </c>
      <c r="AQ95" s="193">
        <f t="shared" si="37"/>
        <v>0.59640000000000004</v>
      </c>
      <c r="AR95" s="193">
        <f t="shared" si="38"/>
        <v>0</v>
      </c>
      <c r="AS95" s="193">
        <f t="shared" si="39"/>
        <v>0</v>
      </c>
      <c r="AT95" s="193">
        <f t="shared" si="40"/>
        <v>0</v>
      </c>
      <c r="AU95" s="193">
        <f t="shared" si="41"/>
        <v>0</v>
      </c>
      <c r="AV95" s="193">
        <f t="shared" si="42"/>
        <v>0.59640000000000004</v>
      </c>
      <c r="AW95" s="184"/>
      <c r="AX95" s="184"/>
      <c r="AY95" s="184"/>
      <c r="AZ95" s="184"/>
      <c r="BA95" s="184"/>
      <c r="BB95" s="179">
        <v>72</v>
      </c>
    </row>
    <row r="96" spans="1:54" ht="30">
      <c r="A96" s="179">
        <v>69</v>
      </c>
      <c r="B96" s="185" t="s">
        <v>463</v>
      </c>
      <c r="C96" s="186">
        <v>4</v>
      </c>
      <c r="D96" s="196" t="s">
        <v>96</v>
      </c>
      <c r="E96" s="187" t="str">
        <f t="shared" si="29"/>
        <v>ONT</v>
      </c>
      <c r="F96" s="201" t="s">
        <v>464</v>
      </c>
      <c r="G96" s="201"/>
      <c r="H96" s="201"/>
      <c r="I96" s="189">
        <f t="shared" si="30"/>
        <v>0.1</v>
      </c>
      <c r="J96" s="195">
        <v>0.1</v>
      </c>
      <c r="K96" s="195"/>
      <c r="L96" s="189">
        <f t="shared" si="31"/>
        <v>0.1</v>
      </c>
      <c r="M96" s="189"/>
      <c r="N96" s="189"/>
      <c r="O96" s="189"/>
      <c r="P96" s="189"/>
      <c r="Q96" s="189"/>
      <c r="R96" s="189"/>
      <c r="S96" s="189"/>
      <c r="T96" s="189"/>
      <c r="U96" s="189"/>
      <c r="V96" s="189"/>
      <c r="W96" s="189"/>
      <c r="X96" s="189"/>
      <c r="Y96" s="189"/>
      <c r="Z96" s="189"/>
      <c r="AA96" s="189"/>
      <c r="AB96" s="189"/>
      <c r="AC96" s="189"/>
      <c r="AD96" s="189"/>
      <c r="AE96" s="189">
        <f t="shared" si="32"/>
        <v>0</v>
      </c>
      <c r="AF96" s="190">
        <f t="shared" si="33"/>
        <v>0.1</v>
      </c>
      <c r="AG96" s="190">
        <f t="shared" si="34"/>
        <v>0</v>
      </c>
      <c r="AH96" s="191">
        <v>42.6</v>
      </c>
      <c r="AI96" s="191">
        <f t="shared" si="35"/>
        <v>36.21</v>
      </c>
      <c r="AJ96" s="191"/>
      <c r="AK96" s="191"/>
      <c r="AL96" s="191">
        <v>150</v>
      </c>
      <c r="AM96" s="184">
        <f t="shared" si="36"/>
        <v>75</v>
      </c>
      <c r="AN96" s="196" t="s">
        <v>236</v>
      </c>
      <c r="AO96" s="187" t="str">
        <f t="shared" si="28"/>
        <v>Thôn Liên Mỹ,
Thạch Hội</v>
      </c>
      <c r="AP96" s="192" t="s">
        <v>465</v>
      </c>
      <c r="AQ96" s="193">
        <f t="shared" si="37"/>
        <v>0.11928000000000002</v>
      </c>
      <c r="AR96" s="193">
        <f t="shared" si="38"/>
        <v>0</v>
      </c>
      <c r="AS96" s="193">
        <f t="shared" si="39"/>
        <v>0</v>
      </c>
      <c r="AT96" s="193">
        <f t="shared" si="40"/>
        <v>0</v>
      </c>
      <c r="AU96" s="193">
        <f t="shared" si="41"/>
        <v>0</v>
      </c>
      <c r="AV96" s="193">
        <f t="shared" si="42"/>
        <v>0.11928000000000002</v>
      </c>
      <c r="AW96" s="184"/>
      <c r="AX96" s="184"/>
      <c r="AY96" s="184"/>
      <c r="AZ96" s="184"/>
      <c r="BA96" s="184"/>
      <c r="BB96" s="179">
        <v>73</v>
      </c>
    </row>
    <row r="97" spans="1:54" ht="30">
      <c r="A97" s="179">
        <v>70</v>
      </c>
      <c r="B97" s="185" t="s">
        <v>466</v>
      </c>
      <c r="C97" s="186">
        <v>4</v>
      </c>
      <c r="D97" s="196" t="s">
        <v>96</v>
      </c>
      <c r="E97" s="187" t="str">
        <f t="shared" si="29"/>
        <v>ONT</v>
      </c>
      <c r="F97" s="201" t="s">
        <v>467</v>
      </c>
      <c r="G97" s="201"/>
      <c r="H97" s="201"/>
      <c r="I97" s="189">
        <f t="shared" si="30"/>
        <v>0.12</v>
      </c>
      <c r="J97" s="195">
        <v>0.12</v>
      </c>
      <c r="K97" s="195"/>
      <c r="L97" s="189">
        <f t="shared" si="31"/>
        <v>0.12</v>
      </c>
      <c r="M97" s="189"/>
      <c r="N97" s="189"/>
      <c r="O97" s="189"/>
      <c r="P97" s="189"/>
      <c r="Q97" s="189"/>
      <c r="R97" s="189"/>
      <c r="S97" s="189"/>
      <c r="T97" s="189"/>
      <c r="U97" s="189"/>
      <c r="V97" s="189"/>
      <c r="W97" s="189"/>
      <c r="X97" s="189"/>
      <c r="Y97" s="189"/>
      <c r="Z97" s="189"/>
      <c r="AA97" s="189"/>
      <c r="AB97" s="189"/>
      <c r="AC97" s="189"/>
      <c r="AD97" s="189"/>
      <c r="AE97" s="189">
        <f t="shared" si="32"/>
        <v>0</v>
      </c>
      <c r="AF97" s="190">
        <f t="shared" si="33"/>
        <v>0.12</v>
      </c>
      <c r="AG97" s="190">
        <f t="shared" si="34"/>
        <v>0</v>
      </c>
      <c r="AH97" s="191">
        <v>42.6</v>
      </c>
      <c r="AI97" s="191">
        <f t="shared" si="35"/>
        <v>36.21</v>
      </c>
      <c r="AJ97" s="191"/>
      <c r="AK97" s="191"/>
      <c r="AL97" s="191">
        <v>150</v>
      </c>
      <c r="AM97" s="184">
        <f t="shared" si="36"/>
        <v>75</v>
      </c>
      <c r="AN97" s="196" t="s">
        <v>236</v>
      </c>
      <c r="AO97" s="187" t="str">
        <f t="shared" ref="AO97:AO160" si="43">F97&amp;","&amp;CHAR(10)&amp;AN97</f>
        <v>Thôn Liên Phố,
Thạch Hội</v>
      </c>
      <c r="AP97" s="192" t="s">
        <v>265</v>
      </c>
      <c r="AQ97" s="193">
        <f t="shared" si="37"/>
        <v>0.14313600000000001</v>
      </c>
      <c r="AR97" s="193">
        <f t="shared" si="38"/>
        <v>0</v>
      </c>
      <c r="AS97" s="193">
        <f t="shared" si="39"/>
        <v>0</v>
      </c>
      <c r="AT97" s="193">
        <f t="shared" si="40"/>
        <v>0</v>
      </c>
      <c r="AU97" s="193">
        <f t="shared" si="41"/>
        <v>0</v>
      </c>
      <c r="AV97" s="193">
        <f t="shared" si="42"/>
        <v>0.14313600000000001</v>
      </c>
      <c r="AW97" s="184"/>
      <c r="AX97" s="184"/>
      <c r="AY97" s="184"/>
      <c r="AZ97" s="184"/>
      <c r="BA97" s="184"/>
      <c r="BB97" s="179">
        <v>74</v>
      </c>
    </row>
    <row r="98" spans="1:54" ht="30">
      <c r="A98" s="179">
        <v>71</v>
      </c>
      <c r="B98" s="185" t="s">
        <v>474</v>
      </c>
      <c r="C98" s="186">
        <v>4</v>
      </c>
      <c r="D98" s="179" t="s">
        <v>96</v>
      </c>
      <c r="E98" s="187" t="str">
        <f t="shared" si="29"/>
        <v>ONT</v>
      </c>
      <c r="F98" s="184" t="s">
        <v>475</v>
      </c>
      <c r="G98" s="184"/>
      <c r="H98" s="184"/>
      <c r="I98" s="189">
        <f t="shared" si="30"/>
        <v>0.3</v>
      </c>
      <c r="J98" s="195">
        <v>0.3</v>
      </c>
      <c r="K98" s="195"/>
      <c r="L98" s="189">
        <f t="shared" si="31"/>
        <v>0.3</v>
      </c>
      <c r="M98" s="189"/>
      <c r="N98" s="189"/>
      <c r="O98" s="189"/>
      <c r="P98" s="189"/>
      <c r="Q98" s="189"/>
      <c r="R98" s="189"/>
      <c r="S98" s="189"/>
      <c r="T98" s="189"/>
      <c r="U98" s="189"/>
      <c r="V98" s="189"/>
      <c r="W98" s="189"/>
      <c r="X98" s="189"/>
      <c r="Y98" s="189"/>
      <c r="Z98" s="189"/>
      <c r="AA98" s="189"/>
      <c r="AB98" s="189"/>
      <c r="AC98" s="189"/>
      <c r="AD98" s="189"/>
      <c r="AE98" s="189">
        <f t="shared" si="32"/>
        <v>0</v>
      </c>
      <c r="AF98" s="190">
        <f t="shared" si="33"/>
        <v>0.3</v>
      </c>
      <c r="AG98" s="190">
        <f t="shared" si="34"/>
        <v>0</v>
      </c>
      <c r="AH98" s="191">
        <v>42.6</v>
      </c>
      <c r="AI98" s="191">
        <f t="shared" si="35"/>
        <v>36.21</v>
      </c>
      <c r="AJ98" s="191"/>
      <c r="AK98" s="191"/>
      <c r="AL98" s="191">
        <v>150</v>
      </c>
      <c r="AM98" s="184">
        <f t="shared" si="36"/>
        <v>75</v>
      </c>
      <c r="AN98" s="196" t="s">
        <v>237</v>
      </c>
      <c r="AO98" s="187" t="str">
        <f t="shared" si="43"/>
        <v>Đông Hưng,
Thạch Hương</v>
      </c>
      <c r="AP98" s="192" t="s">
        <v>265</v>
      </c>
      <c r="AQ98" s="193">
        <f t="shared" si="37"/>
        <v>0.35783999999999999</v>
      </c>
      <c r="AR98" s="193">
        <f t="shared" si="38"/>
        <v>0</v>
      </c>
      <c r="AS98" s="193">
        <f t="shared" si="39"/>
        <v>0</v>
      </c>
      <c r="AT98" s="193">
        <f t="shared" si="40"/>
        <v>0</v>
      </c>
      <c r="AU98" s="193">
        <f t="shared" si="41"/>
        <v>0</v>
      </c>
      <c r="AV98" s="193">
        <f t="shared" si="42"/>
        <v>0.35783999999999999</v>
      </c>
      <c r="AW98" s="184"/>
      <c r="AX98" s="184"/>
      <c r="AY98" s="184"/>
      <c r="AZ98" s="184"/>
      <c r="BA98" s="184"/>
      <c r="BB98" s="179">
        <v>75</v>
      </c>
    </row>
    <row r="99" spans="1:54" ht="30">
      <c r="A99" s="179">
        <v>72</v>
      </c>
      <c r="B99" s="185" t="s">
        <v>476</v>
      </c>
      <c r="C99" s="186">
        <v>4</v>
      </c>
      <c r="D99" s="179" t="s">
        <v>96</v>
      </c>
      <c r="E99" s="187" t="str">
        <f t="shared" si="29"/>
        <v>ONT</v>
      </c>
      <c r="F99" s="184" t="s">
        <v>477</v>
      </c>
      <c r="G99" s="184"/>
      <c r="H99" s="184"/>
      <c r="I99" s="189">
        <f t="shared" si="30"/>
        <v>0.12</v>
      </c>
      <c r="J99" s="195"/>
      <c r="K99" s="195"/>
      <c r="L99" s="189">
        <f t="shared" si="31"/>
        <v>0</v>
      </c>
      <c r="M99" s="189"/>
      <c r="N99" s="189"/>
      <c r="O99" s="189">
        <v>0.12</v>
      </c>
      <c r="P99" s="189"/>
      <c r="Q99" s="189"/>
      <c r="R99" s="189"/>
      <c r="S99" s="189"/>
      <c r="T99" s="189"/>
      <c r="U99" s="189"/>
      <c r="V99" s="189"/>
      <c r="W99" s="189"/>
      <c r="X99" s="189"/>
      <c r="Y99" s="189"/>
      <c r="Z99" s="189"/>
      <c r="AA99" s="189"/>
      <c r="AB99" s="189"/>
      <c r="AC99" s="189"/>
      <c r="AD99" s="189"/>
      <c r="AE99" s="189">
        <f t="shared" si="32"/>
        <v>0.12</v>
      </c>
      <c r="AF99" s="190">
        <f t="shared" si="33"/>
        <v>0.12</v>
      </c>
      <c r="AG99" s="190">
        <f t="shared" si="34"/>
        <v>0</v>
      </c>
      <c r="AH99" s="191">
        <v>42.6</v>
      </c>
      <c r="AI99" s="191">
        <f t="shared" si="35"/>
        <v>36.21</v>
      </c>
      <c r="AJ99" s="191"/>
      <c r="AK99" s="191"/>
      <c r="AL99" s="191">
        <v>150</v>
      </c>
      <c r="AM99" s="184">
        <f t="shared" si="36"/>
        <v>75</v>
      </c>
      <c r="AN99" s="196" t="s">
        <v>237</v>
      </c>
      <c r="AO99" s="187" t="str">
        <f t="shared" si="43"/>
        <v>Thôn Tân Tiến,
Thạch Hương</v>
      </c>
      <c r="AP99" s="192" t="s">
        <v>260</v>
      </c>
      <c r="AQ99" s="193">
        <f t="shared" si="37"/>
        <v>0.14313600000000001</v>
      </c>
      <c r="AR99" s="193">
        <f t="shared" si="38"/>
        <v>0</v>
      </c>
      <c r="AS99" s="193">
        <f t="shared" si="39"/>
        <v>0</v>
      </c>
      <c r="AT99" s="193">
        <f t="shared" si="40"/>
        <v>0</v>
      </c>
      <c r="AU99" s="193">
        <f t="shared" si="41"/>
        <v>0</v>
      </c>
      <c r="AV99" s="193">
        <f t="shared" si="42"/>
        <v>0.14313600000000001</v>
      </c>
      <c r="AW99" s="184"/>
      <c r="AX99" s="184"/>
      <c r="AY99" s="184"/>
      <c r="AZ99" s="184"/>
      <c r="BA99" s="184"/>
      <c r="BB99" s="179">
        <v>76</v>
      </c>
    </row>
    <row r="100" spans="1:54" ht="30">
      <c r="A100" s="179">
        <v>73</v>
      </c>
      <c r="B100" s="185" t="s">
        <v>478</v>
      </c>
      <c r="C100" s="186">
        <v>4</v>
      </c>
      <c r="D100" s="179" t="s">
        <v>96</v>
      </c>
      <c r="E100" s="187" t="str">
        <f t="shared" si="29"/>
        <v>ONT</v>
      </c>
      <c r="F100" s="184" t="s">
        <v>479</v>
      </c>
      <c r="G100" s="184"/>
      <c r="H100" s="184"/>
      <c r="I100" s="189">
        <f t="shared" si="30"/>
        <v>0.2</v>
      </c>
      <c r="J100" s="195">
        <v>0.2</v>
      </c>
      <c r="K100" s="195"/>
      <c r="L100" s="189">
        <f t="shared" si="31"/>
        <v>0.2</v>
      </c>
      <c r="M100" s="189"/>
      <c r="N100" s="189"/>
      <c r="O100" s="189"/>
      <c r="P100" s="189"/>
      <c r="Q100" s="189"/>
      <c r="R100" s="189"/>
      <c r="S100" s="189"/>
      <c r="T100" s="189"/>
      <c r="U100" s="189"/>
      <c r="V100" s="189"/>
      <c r="W100" s="189"/>
      <c r="X100" s="189"/>
      <c r="Y100" s="189"/>
      <c r="Z100" s="189"/>
      <c r="AA100" s="189"/>
      <c r="AB100" s="189"/>
      <c r="AC100" s="189"/>
      <c r="AD100" s="189"/>
      <c r="AE100" s="189">
        <f t="shared" si="32"/>
        <v>0</v>
      </c>
      <c r="AF100" s="190">
        <f t="shared" si="33"/>
        <v>0.2</v>
      </c>
      <c r="AG100" s="190">
        <f t="shared" si="34"/>
        <v>0</v>
      </c>
      <c r="AH100" s="191">
        <v>42.6</v>
      </c>
      <c r="AI100" s="191">
        <f t="shared" si="35"/>
        <v>36.21</v>
      </c>
      <c r="AJ100" s="191"/>
      <c r="AK100" s="191"/>
      <c r="AL100" s="191">
        <v>150</v>
      </c>
      <c r="AM100" s="184">
        <f t="shared" si="36"/>
        <v>75</v>
      </c>
      <c r="AN100" s="196" t="s">
        <v>237</v>
      </c>
      <c r="AO100" s="187" t="str">
        <f t="shared" si="43"/>
        <v>TL 17,
Thạch Hương</v>
      </c>
      <c r="AP100" s="192" t="s">
        <v>265</v>
      </c>
      <c r="AQ100" s="193">
        <f t="shared" si="37"/>
        <v>0.23856000000000005</v>
      </c>
      <c r="AR100" s="193">
        <f t="shared" si="38"/>
        <v>0</v>
      </c>
      <c r="AS100" s="193">
        <f t="shared" si="39"/>
        <v>0</v>
      </c>
      <c r="AT100" s="193">
        <f t="shared" si="40"/>
        <v>0</v>
      </c>
      <c r="AU100" s="193">
        <f t="shared" si="41"/>
        <v>0</v>
      </c>
      <c r="AV100" s="193">
        <f t="shared" si="42"/>
        <v>0.23856000000000005</v>
      </c>
      <c r="AW100" s="184"/>
      <c r="AX100" s="184"/>
      <c r="AY100" s="184"/>
      <c r="AZ100" s="184"/>
      <c r="BA100" s="184"/>
      <c r="BB100" s="179">
        <v>77</v>
      </c>
    </row>
    <row r="101" spans="1:54" ht="30">
      <c r="A101" s="179">
        <v>74</v>
      </c>
      <c r="B101" s="185" t="s">
        <v>491</v>
      </c>
      <c r="C101" s="186">
        <v>4</v>
      </c>
      <c r="D101" s="196" t="s">
        <v>96</v>
      </c>
      <c r="E101" s="187" t="str">
        <f t="shared" si="29"/>
        <v>ONT</v>
      </c>
      <c r="F101" s="201" t="s">
        <v>492</v>
      </c>
      <c r="G101" s="201"/>
      <c r="H101" s="201"/>
      <c r="I101" s="189">
        <f t="shared" si="30"/>
        <v>0.5</v>
      </c>
      <c r="J101" s="195">
        <v>0.25</v>
      </c>
      <c r="K101" s="195"/>
      <c r="L101" s="189">
        <f t="shared" si="31"/>
        <v>0.25</v>
      </c>
      <c r="M101" s="189"/>
      <c r="N101" s="189"/>
      <c r="O101" s="189">
        <v>0.25</v>
      </c>
      <c r="P101" s="189"/>
      <c r="Q101" s="189"/>
      <c r="R101" s="189"/>
      <c r="S101" s="189"/>
      <c r="T101" s="189"/>
      <c r="U101" s="189"/>
      <c r="V101" s="189"/>
      <c r="W101" s="189"/>
      <c r="X101" s="189"/>
      <c r="Y101" s="189"/>
      <c r="Z101" s="195"/>
      <c r="AA101" s="195"/>
      <c r="AB101" s="189"/>
      <c r="AC101" s="189"/>
      <c r="AD101" s="195"/>
      <c r="AE101" s="189">
        <f t="shared" si="32"/>
        <v>0.25</v>
      </c>
      <c r="AF101" s="190">
        <f t="shared" si="33"/>
        <v>0.5</v>
      </c>
      <c r="AG101" s="190">
        <f t="shared" si="34"/>
        <v>0</v>
      </c>
      <c r="AH101" s="191">
        <v>42.6</v>
      </c>
      <c r="AI101" s="191">
        <f t="shared" si="35"/>
        <v>36.21</v>
      </c>
      <c r="AJ101" s="191"/>
      <c r="AK101" s="191"/>
      <c r="AL101" s="191">
        <v>150</v>
      </c>
      <c r="AM101" s="184">
        <f t="shared" si="36"/>
        <v>75</v>
      </c>
      <c r="AN101" s="196" t="s">
        <v>238</v>
      </c>
      <c r="AO101" s="187" t="str">
        <f t="shared" si="43"/>
        <v>Hòa Hợp,
Thạch Kênh</v>
      </c>
      <c r="AP101" s="192" t="s">
        <v>260</v>
      </c>
      <c r="AQ101" s="193">
        <f t="shared" si="37"/>
        <v>0.59640000000000004</v>
      </c>
      <c r="AR101" s="193">
        <f t="shared" si="38"/>
        <v>0</v>
      </c>
      <c r="AS101" s="193">
        <f t="shared" si="39"/>
        <v>0</v>
      </c>
      <c r="AT101" s="193">
        <f t="shared" si="40"/>
        <v>0</v>
      </c>
      <c r="AU101" s="193">
        <f t="shared" si="41"/>
        <v>0</v>
      </c>
      <c r="AV101" s="193">
        <f t="shared" si="42"/>
        <v>0.59640000000000004</v>
      </c>
      <c r="AW101" s="184"/>
      <c r="AX101" s="184"/>
      <c r="AY101" s="184"/>
      <c r="AZ101" s="184"/>
      <c r="BA101" s="184"/>
      <c r="BB101" s="179">
        <v>78</v>
      </c>
    </row>
    <row r="102" spans="1:54" ht="30">
      <c r="A102" s="179">
        <v>75</v>
      </c>
      <c r="B102" s="185" t="s">
        <v>493</v>
      </c>
      <c r="C102" s="186">
        <v>4</v>
      </c>
      <c r="D102" s="196" t="s">
        <v>96</v>
      </c>
      <c r="E102" s="187" t="str">
        <f t="shared" si="29"/>
        <v>ONT</v>
      </c>
      <c r="F102" s="201" t="s">
        <v>494</v>
      </c>
      <c r="G102" s="201"/>
      <c r="H102" s="201"/>
      <c r="I102" s="189">
        <f t="shared" si="30"/>
        <v>0.13</v>
      </c>
      <c r="J102" s="195">
        <v>0.13</v>
      </c>
      <c r="K102" s="195"/>
      <c r="L102" s="189">
        <f t="shared" si="31"/>
        <v>0.13</v>
      </c>
      <c r="M102" s="189"/>
      <c r="N102" s="189"/>
      <c r="O102" s="189"/>
      <c r="P102" s="189"/>
      <c r="Q102" s="189"/>
      <c r="R102" s="189"/>
      <c r="S102" s="189"/>
      <c r="T102" s="189"/>
      <c r="U102" s="189"/>
      <c r="V102" s="189"/>
      <c r="W102" s="189"/>
      <c r="X102" s="189"/>
      <c r="Y102" s="189"/>
      <c r="Z102" s="195"/>
      <c r="AA102" s="195"/>
      <c r="AB102" s="189"/>
      <c r="AC102" s="189"/>
      <c r="AD102" s="195"/>
      <c r="AE102" s="189">
        <f t="shared" si="32"/>
        <v>0</v>
      </c>
      <c r="AF102" s="190">
        <f t="shared" si="33"/>
        <v>0.13</v>
      </c>
      <c r="AG102" s="190">
        <f t="shared" si="34"/>
        <v>0</v>
      </c>
      <c r="AH102" s="191">
        <v>42.6</v>
      </c>
      <c r="AI102" s="191">
        <f t="shared" si="35"/>
        <v>36.21</v>
      </c>
      <c r="AJ102" s="191"/>
      <c r="AK102" s="191"/>
      <c r="AL102" s="191">
        <v>150</v>
      </c>
      <c r="AM102" s="184">
        <f t="shared" si="36"/>
        <v>75</v>
      </c>
      <c r="AN102" s="196" t="s">
        <v>238</v>
      </c>
      <c r="AO102" s="187" t="str">
        <f t="shared" si="43"/>
        <v>Thôn Chi Lưu,
Thạch Kênh</v>
      </c>
      <c r="AP102" s="192" t="s">
        <v>265</v>
      </c>
      <c r="AQ102" s="193">
        <f t="shared" si="37"/>
        <v>0.15506400000000001</v>
      </c>
      <c r="AR102" s="193">
        <f t="shared" si="38"/>
        <v>0</v>
      </c>
      <c r="AS102" s="193">
        <f t="shared" si="39"/>
        <v>0</v>
      </c>
      <c r="AT102" s="193">
        <f t="shared" si="40"/>
        <v>0</v>
      </c>
      <c r="AU102" s="193">
        <f t="shared" si="41"/>
        <v>0</v>
      </c>
      <c r="AV102" s="193">
        <f t="shared" si="42"/>
        <v>0.15506400000000001</v>
      </c>
      <c r="AW102" s="184"/>
      <c r="AX102" s="184"/>
      <c r="AY102" s="184"/>
      <c r="AZ102" s="184"/>
      <c r="BA102" s="184"/>
      <c r="BB102" s="179">
        <v>79</v>
      </c>
    </row>
    <row r="103" spans="1:54" ht="30">
      <c r="A103" s="179">
        <v>76</v>
      </c>
      <c r="B103" s="185" t="s">
        <v>495</v>
      </c>
      <c r="C103" s="186">
        <v>4</v>
      </c>
      <c r="D103" s="196" t="s">
        <v>96</v>
      </c>
      <c r="E103" s="187" t="str">
        <f t="shared" si="29"/>
        <v>ONT</v>
      </c>
      <c r="F103" s="201" t="s">
        <v>496</v>
      </c>
      <c r="G103" s="201"/>
      <c r="H103" s="201"/>
      <c r="I103" s="189">
        <f t="shared" si="30"/>
        <v>0.15</v>
      </c>
      <c r="J103" s="195"/>
      <c r="K103" s="195"/>
      <c r="L103" s="189">
        <f t="shared" si="31"/>
        <v>0</v>
      </c>
      <c r="M103" s="189"/>
      <c r="N103" s="189"/>
      <c r="O103" s="189">
        <v>0.15</v>
      </c>
      <c r="P103" s="189"/>
      <c r="Q103" s="189"/>
      <c r="R103" s="189"/>
      <c r="S103" s="189"/>
      <c r="T103" s="189"/>
      <c r="U103" s="189"/>
      <c r="V103" s="189"/>
      <c r="W103" s="189"/>
      <c r="X103" s="189"/>
      <c r="Y103" s="189"/>
      <c r="Z103" s="195"/>
      <c r="AA103" s="195"/>
      <c r="AB103" s="189"/>
      <c r="AC103" s="189"/>
      <c r="AD103" s="195"/>
      <c r="AE103" s="189">
        <f t="shared" si="32"/>
        <v>0.15</v>
      </c>
      <c r="AF103" s="190">
        <f t="shared" si="33"/>
        <v>0.15</v>
      </c>
      <c r="AG103" s="190">
        <f t="shared" si="34"/>
        <v>0</v>
      </c>
      <c r="AH103" s="191">
        <v>42.6</v>
      </c>
      <c r="AI103" s="191">
        <f t="shared" si="35"/>
        <v>36.21</v>
      </c>
      <c r="AJ103" s="191"/>
      <c r="AK103" s="191"/>
      <c r="AL103" s="191">
        <v>150</v>
      </c>
      <c r="AM103" s="184">
        <f t="shared" si="36"/>
        <v>75</v>
      </c>
      <c r="AN103" s="196" t="s">
        <v>238</v>
      </c>
      <c r="AO103" s="187" t="str">
        <f t="shared" si="43"/>
        <v>Thôn Tri Lễ,
Thạch Kênh</v>
      </c>
      <c r="AP103" s="192" t="s">
        <v>265</v>
      </c>
      <c r="AQ103" s="193">
        <f t="shared" si="37"/>
        <v>0.17892</v>
      </c>
      <c r="AR103" s="193">
        <f t="shared" si="38"/>
        <v>0</v>
      </c>
      <c r="AS103" s="193">
        <f t="shared" si="39"/>
        <v>0</v>
      </c>
      <c r="AT103" s="193">
        <f t="shared" si="40"/>
        <v>0</v>
      </c>
      <c r="AU103" s="193">
        <f t="shared" si="41"/>
        <v>0</v>
      </c>
      <c r="AV103" s="193">
        <f t="shared" si="42"/>
        <v>0.17892</v>
      </c>
      <c r="AW103" s="184"/>
      <c r="AX103" s="184"/>
      <c r="AY103" s="184"/>
      <c r="AZ103" s="184"/>
      <c r="BA103" s="184"/>
      <c r="BB103" s="179">
        <v>80</v>
      </c>
    </row>
    <row r="104" spans="1:54" ht="30">
      <c r="A104" s="179">
        <v>77</v>
      </c>
      <c r="B104" s="185" t="s">
        <v>497</v>
      </c>
      <c r="C104" s="186">
        <v>4</v>
      </c>
      <c r="D104" s="196" t="s">
        <v>96</v>
      </c>
      <c r="E104" s="187" t="str">
        <f t="shared" si="29"/>
        <v>ONT</v>
      </c>
      <c r="F104" s="201" t="s">
        <v>498</v>
      </c>
      <c r="G104" s="201"/>
      <c r="H104" s="201"/>
      <c r="I104" s="189">
        <f t="shared" si="30"/>
        <v>0.4</v>
      </c>
      <c r="J104" s="195">
        <v>0.1</v>
      </c>
      <c r="K104" s="195"/>
      <c r="L104" s="189">
        <f t="shared" si="31"/>
        <v>0.1</v>
      </c>
      <c r="M104" s="189"/>
      <c r="N104" s="189"/>
      <c r="O104" s="189">
        <v>0.3</v>
      </c>
      <c r="P104" s="189"/>
      <c r="Q104" s="189"/>
      <c r="R104" s="189"/>
      <c r="S104" s="189"/>
      <c r="T104" s="189"/>
      <c r="U104" s="189"/>
      <c r="V104" s="189"/>
      <c r="W104" s="189"/>
      <c r="X104" s="189"/>
      <c r="Y104" s="189"/>
      <c r="Z104" s="195"/>
      <c r="AA104" s="195"/>
      <c r="AB104" s="189"/>
      <c r="AC104" s="189"/>
      <c r="AD104" s="195"/>
      <c r="AE104" s="189">
        <f t="shared" si="32"/>
        <v>0.3</v>
      </c>
      <c r="AF104" s="190">
        <f t="shared" si="33"/>
        <v>0.4</v>
      </c>
      <c r="AG104" s="190">
        <f t="shared" si="34"/>
        <v>0</v>
      </c>
      <c r="AH104" s="191">
        <v>42.6</v>
      </c>
      <c r="AI104" s="191">
        <f t="shared" si="35"/>
        <v>36.21</v>
      </c>
      <c r="AJ104" s="191"/>
      <c r="AK104" s="191"/>
      <c r="AL104" s="191">
        <v>150</v>
      </c>
      <c r="AM104" s="184">
        <f t="shared" si="36"/>
        <v>75</v>
      </c>
      <c r="AN104" s="196" t="s">
        <v>238</v>
      </c>
      <c r="AO104" s="187" t="str">
        <f t="shared" si="43"/>
        <v>Thượng Nguyên,
Thạch Kênh</v>
      </c>
      <c r="AP104" s="192" t="s">
        <v>482</v>
      </c>
      <c r="AQ104" s="193">
        <f t="shared" si="37"/>
        <v>0.4771200000000001</v>
      </c>
      <c r="AR104" s="193">
        <f t="shared" si="38"/>
        <v>0</v>
      </c>
      <c r="AS104" s="193">
        <f t="shared" si="39"/>
        <v>0</v>
      </c>
      <c r="AT104" s="193">
        <f t="shared" si="40"/>
        <v>0</v>
      </c>
      <c r="AU104" s="193">
        <f t="shared" si="41"/>
        <v>0</v>
      </c>
      <c r="AV104" s="193">
        <f t="shared" si="42"/>
        <v>0.4771200000000001</v>
      </c>
      <c r="AW104" s="184"/>
      <c r="AX104" s="184"/>
      <c r="AY104" s="184"/>
      <c r="AZ104" s="184"/>
      <c r="BA104" s="184"/>
      <c r="BB104" s="179">
        <v>81</v>
      </c>
    </row>
    <row r="105" spans="1:54" ht="30">
      <c r="A105" s="179">
        <v>78</v>
      </c>
      <c r="B105" s="185" t="s">
        <v>499</v>
      </c>
      <c r="C105" s="186">
        <v>4</v>
      </c>
      <c r="D105" s="196" t="s">
        <v>96</v>
      </c>
      <c r="E105" s="187" t="str">
        <f t="shared" si="29"/>
        <v>ONT</v>
      </c>
      <c r="F105" s="201" t="s">
        <v>500</v>
      </c>
      <c r="G105" s="201"/>
      <c r="H105" s="201"/>
      <c r="I105" s="189">
        <f t="shared" si="30"/>
        <v>0.15</v>
      </c>
      <c r="J105" s="195">
        <v>0.15</v>
      </c>
      <c r="K105" s="195"/>
      <c r="L105" s="189">
        <f t="shared" si="31"/>
        <v>0.15</v>
      </c>
      <c r="M105" s="189"/>
      <c r="N105" s="189"/>
      <c r="O105" s="189"/>
      <c r="P105" s="189"/>
      <c r="Q105" s="189"/>
      <c r="R105" s="189"/>
      <c r="S105" s="189"/>
      <c r="T105" s="189"/>
      <c r="U105" s="189"/>
      <c r="V105" s="189"/>
      <c r="W105" s="189"/>
      <c r="X105" s="189"/>
      <c r="Y105" s="189"/>
      <c r="Z105" s="195"/>
      <c r="AA105" s="195"/>
      <c r="AB105" s="189"/>
      <c r="AC105" s="189"/>
      <c r="AD105" s="195"/>
      <c r="AE105" s="189">
        <f t="shared" si="32"/>
        <v>0</v>
      </c>
      <c r="AF105" s="190">
        <f t="shared" si="33"/>
        <v>0.15</v>
      </c>
      <c r="AG105" s="190">
        <f t="shared" si="34"/>
        <v>0</v>
      </c>
      <c r="AH105" s="191">
        <v>42.6</v>
      </c>
      <c r="AI105" s="191">
        <f t="shared" si="35"/>
        <v>36.21</v>
      </c>
      <c r="AJ105" s="191"/>
      <c r="AK105" s="191"/>
      <c r="AL105" s="191">
        <v>150</v>
      </c>
      <c r="AM105" s="184">
        <f t="shared" si="36"/>
        <v>75</v>
      </c>
      <c r="AN105" s="196" t="s">
        <v>238</v>
      </c>
      <c r="AO105" s="187" t="str">
        <f t="shared" si="43"/>
        <v>Trí Nang,
Thạch Kênh</v>
      </c>
      <c r="AP105" s="192" t="s">
        <v>482</v>
      </c>
      <c r="AQ105" s="193">
        <f t="shared" si="37"/>
        <v>0.17892</v>
      </c>
      <c r="AR105" s="193">
        <f t="shared" si="38"/>
        <v>0</v>
      </c>
      <c r="AS105" s="193">
        <f t="shared" si="39"/>
        <v>0</v>
      </c>
      <c r="AT105" s="193">
        <f t="shared" si="40"/>
        <v>0</v>
      </c>
      <c r="AU105" s="193">
        <f t="shared" si="41"/>
        <v>0</v>
      </c>
      <c r="AV105" s="193">
        <f t="shared" si="42"/>
        <v>0.17892</v>
      </c>
      <c r="AW105" s="184"/>
      <c r="AX105" s="184"/>
      <c r="AY105" s="184"/>
      <c r="AZ105" s="184"/>
      <c r="BA105" s="184"/>
      <c r="BB105" s="179">
        <v>82</v>
      </c>
    </row>
    <row r="106" spans="1:54" ht="45">
      <c r="A106" s="179">
        <v>79</v>
      </c>
      <c r="B106" s="186" t="s">
        <v>512</v>
      </c>
      <c r="C106" s="186">
        <v>4</v>
      </c>
      <c r="D106" s="187" t="s">
        <v>96</v>
      </c>
      <c r="E106" s="187" t="str">
        <f t="shared" si="29"/>
        <v>ONT</v>
      </c>
      <c r="F106" s="188" t="s">
        <v>513</v>
      </c>
      <c r="G106" s="188"/>
      <c r="H106" s="188"/>
      <c r="I106" s="189">
        <f t="shared" si="30"/>
        <v>0.25</v>
      </c>
      <c r="J106" s="195"/>
      <c r="K106" s="195"/>
      <c r="L106" s="189">
        <f t="shared" si="31"/>
        <v>0</v>
      </c>
      <c r="M106" s="189"/>
      <c r="N106" s="189"/>
      <c r="O106" s="189">
        <v>0.1</v>
      </c>
      <c r="P106" s="189"/>
      <c r="Q106" s="189"/>
      <c r="R106" s="189"/>
      <c r="S106" s="189"/>
      <c r="T106" s="189"/>
      <c r="U106" s="189"/>
      <c r="V106" s="189"/>
      <c r="W106" s="189"/>
      <c r="X106" s="189"/>
      <c r="Y106" s="189"/>
      <c r="Z106" s="195"/>
      <c r="AA106" s="195"/>
      <c r="AB106" s="189"/>
      <c r="AC106" s="189">
        <v>0.15</v>
      </c>
      <c r="AD106" s="195"/>
      <c r="AE106" s="189">
        <f t="shared" si="32"/>
        <v>0.25</v>
      </c>
      <c r="AF106" s="190">
        <f t="shared" si="33"/>
        <v>0.1</v>
      </c>
      <c r="AG106" s="190">
        <f t="shared" si="34"/>
        <v>0</v>
      </c>
      <c r="AH106" s="191">
        <v>42.6</v>
      </c>
      <c r="AI106" s="191">
        <f t="shared" si="35"/>
        <v>36.21</v>
      </c>
      <c r="AJ106" s="191"/>
      <c r="AK106" s="191"/>
      <c r="AL106" s="191">
        <v>150</v>
      </c>
      <c r="AM106" s="184">
        <f t="shared" si="36"/>
        <v>75</v>
      </c>
      <c r="AN106" s="200" t="s">
        <v>239</v>
      </c>
      <c r="AO106" s="187" t="str">
        <f t="shared" si="43"/>
        <v>Các Thôn,
Thạch Khê</v>
      </c>
      <c r="AP106" s="192" t="s">
        <v>260</v>
      </c>
      <c r="AQ106" s="193">
        <f t="shared" si="37"/>
        <v>0.11928000000000002</v>
      </c>
      <c r="AR106" s="193">
        <f t="shared" si="38"/>
        <v>0</v>
      </c>
      <c r="AS106" s="193">
        <f t="shared" si="39"/>
        <v>0</v>
      </c>
      <c r="AT106" s="193">
        <f t="shared" si="40"/>
        <v>0</v>
      </c>
      <c r="AU106" s="193">
        <f t="shared" si="41"/>
        <v>0</v>
      </c>
      <c r="AV106" s="193">
        <f t="shared" si="42"/>
        <v>0.11928000000000002</v>
      </c>
      <c r="AW106" s="184"/>
      <c r="AX106" s="184"/>
      <c r="AY106" s="184"/>
      <c r="AZ106" s="184"/>
      <c r="BA106" s="184"/>
      <c r="BB106" s="179">
        <v>83</v>
      </c>
    </row>
    <row r="107" spans="1:54" ht="30">
      <c r="A107" s="179">
        <v>80</v>
      </c>
      <c r="B107" s="186" t="s">
        <v>514</v>
      </c>
      <c r="C107" s="186">
        <v>4</v>
      </c>
      <c r="D107" s="187" t="s">
        <v>96</v>
      </c>
      <c r="E107" s="187" t="str">
        <f t="shared" si="29"/>
        <v>ONT</v>
      </c>
      <c r="F107" s="188" t="s">
        <v>515</v>
      </c>
      <c r="G107" s="188"/>
      <c r="H107" s="188"/>
      <c r="I107" s="189">
        <f t="shared" si="30"/>
        <v>0.39</v>
      </c>
      <c r="J107" s="195"/>
      <c r="K107" s="195">
        <v>0.1</v>
      </c>
      <c r="L107" s="189">
        <f t="shared" si="31"/>
        <v>0.1</v>
      </c>
      <c r="M107" s="189"/>
      <c r="N107" s="189"/>
      <c r="O107" s="189">
        <v>0.2</v>
      </c>
      <c r="P107" s="189"/>
      <c r="Q107" s="189"/>
      <c r="R107" s="189"/>
      <c r="S107" s="189"/>
      <c r="T107" s="189"/>
      <c r="U107" s="189"/>
      <c r="V107" s="189"/>
      <c r="W107" s="189"/>
      <c r="X107" s="189"/>
      <c r="Y107" s="189"/>
      <c r="Z107" s="195"/>
      <c r="AA107" s="195"/>
      <c r="AB107" s="189"/>
      <c r="AC107" s="189">
        <v>0.09</v>
      </c>
      <c r="AD107" s="195"/>
      <c r="AE107" s="189">
        <f t="shared" si="32"/>
        <v>0.29000000000000004</v>
      </c>
      <c r="AF107" s="190">
        <f t="shared" si="33"/>
        <v>0.30000000000000004</v>
      </c>
      <c r="AG107" s="190">
        <f t="shared" si="34"/>
        <v>0</v>
      </c>
      <c r="AH107" s="191">
        <v>42.6</v>
      </c>
      <c r="AI107" s="191">
        <f t="shared" si="35"/>
        <v>36.21</v>
      </c>
      <c r="AJ107" s="191"/>
      <c r="AK107" s="191"/>
      <c r="AL107" s="191">
        <v>150</v>
      </c>
      <c r="AM107" s="184">
        <f t="shared" si="36"/>
        <v>75</v>
      </c>
      <c r="AN107" s="200" t="s">
        <v>239</v>
      </c>
      <c r="AO107" s="187" t="str">
        <f t="shared" si="43"/>
        <v>Thôn Đan Khê,
Thạch Khê</v>
      </c>
      <c r="AP107" s="192" t="s">
        <v>260</v>
      </c>
      <c r="AQ107" s="193">
        <f t="shared" si="37"/>
        <v>0.35784000000000005</v>
      </c>
      <c r="AR107" s="193">
        <f t="shared" si="38"/>
        <v>0</v>
      </c>
      <c r="AS107" s="193">
        <f t="shared" si="39"/>
        <v>0</v>
      </c>
      <c r="AT107" s="193">
        <f t="shared" si="40"/>
        <v>0</v>
      </c>
      <c r="AU107" s="193">
        <f t="shared" si="41"/>
        <v>0</v>
      </c>
      <c r="AV107" s="193">
        <f t="shared" si="42"/>
        <v>0.35784000000000005</v>
      </c>
      <c r="AW107" s="184"/>
      <c r="AX107" s="184"/>
      <c r="AY107" s="184"/>
      <c r="AZ107" s="184"/>
      <c r="BA107" s="184"/>
      <c r="BB107" s="179">
        <v>84</v>
      </c>
    </row>
    <row r="108" spans="1:54" ht="30">
      <c r="A108" s="179">
        <v>81</v>
      </c>
      <c r="B108" s="185" t="s">
        <v>516</v>
      </c>
      <c r="C108" s="186">
        <v>4</v>
      </c>
      <c r="D108" s="196" t="s">
        <v>96</v>
      </c>
      <c r="E108" s="187" t="str">
        <f t="shared" si="29"/>
        <v>ONT</v>
      </c>
      <c r="F108" s="201" t="s">
        <v>517</v>
      </c>
      <c r="G108" s="201"/>
      <c r="H108" s="201"/>
      <c r="I108" s="189">
        <f t="shared" si="30"/>
        <v>0.2</v>
      </c>
      <c r="J108" s="189">
        <v>0.1</v>
      </c>
      <c r="K108" s="195"/>
      <c r="L108" s="189">
        <f t="shared" si="31"/>
        <v>0.1</v>
      </c>
      <c r="M108" s="189"/>
      <c r="N108" s="189"/>
      <c r="O108" s="189">
        <v>0.1</v>
      </c>
      <c r="P108" s="189"/>
      <c r="Q108" s="189"/>
      <c r="R108" s="189"/>
      <c r="S108" s="189"/>
      <c r="T108" s="189"/>
      <c r="U108" s="189"/>
      <c r="V108" s="189"/>
      <c r="W108" s="189"/>
      <c r="X108" s="189"/>
      <c r="Y108" s="189"/>
      <c r="Z108" s="195"/>
      <c r="AA108" s="195"/>
      <c r="AB108" s="189"/>
      <c r="AC108" s="189"/>
      <c r="AD108" s="195"/>
      <c r="AE108" s="189">
        <f t="shared" si="32"/>
        <v>0.1</v>
      </c>
      <c r="AF108" s="190">
        <f t="shared" si="33"/>
        <v>0.2</v>
      </c>
      <c r="AG108" s="190">
        <f t="shared" si="34"/>
        <v>0</v>
      </c>
      <c r="AH108" s="191">
        <v>42.6</v>
      </c>
      <c r="AI108" s="191">
        <f t="shared" si="35"/>
        <v>36.21</v>
      </c>
      <c r="AJ108" s="191"/>
      <c r="AK108" s="191"/>
      <c r="AL108" s="191">
        <v>150</v>
      </c>
      <c r="AM108" s="184">
        <f t="shared" si="36"/>
        <v>75</v>
      </c>
      <c r="AN108" s="196" t="s">
        <v>239</v>
      </c>
      <c r="AO108" s="187" t="str">
        <f t="shared" si="43"/>
        <v>Thôn Liên Đồng,
Thạch Khê</v>
      </c>
      <c r="AP108" s="192" t="s">
        <v>265</v>
      </c>
      <c r="AQ108" s="193">
        <f t="shared" si="37"/>
        <v>0.23856000000000005</v>
      </c>
      <c r="AR108" s="193">
        <f t="shared" si="38"/>
        <v>0</v>
      </c>
      <c r="AS108" s="193">
        <f t="shared" si="39"/>
        <v>0</v>
      </c>
      <c r="AT108" s="193">
        <f t="shared" si="40"/>
        <v>0</v>
      </c>
      <c r="AU108" s="193">
        <f t="shared" si="41"/>
        <v>0</v>
      </c>
      <c r="AV108" s="193">
        <f t="shared" si="42"/>
        <v>0.23856000000000005</v>
      </c>
      <c r="AW108" s="184"/>
      <c r="AX108" s="184"/>
      <c r="AY108" s="184"/>
      <c r="AZ108" s="184"/>
      <c r="BA108" s="184"/>
      <c r="BB108" s="179">
        <v>85</v>
      </c>
    </row>
    <row r="109" spans="1:54" ht="30">
      <c r="A109" s="179">
        <v>82</v>
      </c>
      <c r="B109" s="186" t="s">
        <v>518</v>
      </c>
      <c r="C109" s="186">
        <v>4</v>
      </c>
      <c r="D109" s="187" t="s">
        <v>96</v>
      </c>
      <c r="E109" s="187" t="str">
        <f t="shared" si="29"/>
        <v>ONT</v>
      </c>
      <c r="F109" s="188" t="s">
        <v>517</v>
      </c>
      <c r="G109" s="188"/>
      <c r="H109" s="188"/>
      <c r="I109" s="189">
        <f t="shared" si="30"/>
        <v>0.2</v>
      </c>
      <c r="J109" s="195"/>
      <c r="K109" s="189">
        <v>0.2</v>
      </c>
      <c r="L109" s="189">
        <f t="shared" si="31"/>
        <v>0.2</v>
      </c>
      <c r="M109" s="189"/>
      <c r="N109" s="189"/>
      <c r="O109" s="189"/>
      <c r="P109" s="189"/>
      <c r="Q109" s="189"/>
      <c r="R109" s="189"/>
      <c r="S109" s="189"/>
      <c r="T109" s="189"/>
      <c r="U109" s="189"/>
      <c r="V109" s="189"/>
      <c r="W109" s="189"/>
      <c r="X109" s="189"/>
      <c r="Y109" s="189"/>
      <c r="Z109" s="195"/>
      <c r="AA109" s="195"/>
      <c r="AB109" s="189"/>
      <c r="AC109" s="189"/>
      <c r="AD109" s="195"/>
      <c r="AE109" s="189">
        <f t="shared" si="32"/>
        <v>0</v>
      </c>
      <c r="AF109" s="190">
        <f t="shared" si="33"/>
        <v>0.2</v>
      </c>
      <c r="AG109" s="190">
        <f t="shared" si="34"/>
        <v>0</v>
      </c>
      <c r="AH109" s="191">
        <v>42.6</v>
      </c>
      <c r="AI109" s="191">
        <f t="shared" si="35"/>
        <v>36.21</v>
      </c>
      <c r="AJ109" s="191"/>
      <c r="AK109" s="191"/>
      <c r="AL109" s="191">
        <v>150</v>
      </c>
      <c r="AM109" s="184">
        <f t="shared" si="36"/>
        <v>75</v>
      </c>
      <c r="AN109" s="200" t="s">
        <v>239</v>
      </c>
      <c r="AO109" s="187" t="str">
        <f t="shared" si="43"/>
        <v>Thôn Liên Đồng,
Thạch Khê</v>
      </c>
      <c r="AP109" s="192" t="s">
        <v>260</v>
      </c>
      <c r="AQ109" s="193">
        <f t="shared" si="37"/>
        <v>0.23856000000000005</v>
      </c>
      <c r="AR109" s="193">
        <f t="shared" si="38"/>
        <v>0</v>
      </c>
      <c r="AS109" s="193">
        <f t="shared" si="39"/>
        <v>0</v>
      </c>
      <c r="AT109" s="193">
        <f t="shared" si="40"/>
        <v>0</v>
      </c>
      <c r="AU109" s="193">
        <f t="shared" si="41"/>
        <v>0</v>
      </c>
      <c r="AV109" s="193">
        <f t="shared" si="42"/>
        <v>0.23856000000000005</v>
      </c>
      <c r="AW109" s="184"/>
      <c r="AX109" s="184"/>
      <c r="AY109" s="184"/>
      <c r="AZ109" s="184"/>
      <c r="BA109" s="184"/>
      <c r="BB109" s="179">
        <v>86</v>
      </c>
    </row>
    <row r="110" spans="1:54" ht="45">
      <c r="A110" s="179">
        <v>83</v>
      </c>
      <c r="B110" s="186" t="s">
        <v>519</v>
      </c>
      <c r="C110" s="186">
        <v>4</v>
      </c>
      <c r="D110" s="187" t="s">
        <v>96</v>
      </c>
      <c r="E110" s="187" t="str">
        <f t="shared" si="29"/>
        <v>ONT</v>
      </c>
      <c r="F110" s="188" t="s">
        <v>517</v>
      </c>
      <c r="G110" s="188"/>
      <c r="H110" s="188"/>
      <c r="I110" s="189">
        <f t="shared" si="30"/>
        <v>1.5</v>
      </c>
      <c r="J110" s="195"/>
      <c r="K110" s="195">
        <v>0.5</v>
      </c>
      <c r="L110" s="189">
        <f t="shared" si="31"/>
        <v>0.5</v>
      </c>
      <c r="M110" s="189"/>
      <c r="N110" s="189"/>
      <c r="O110" s="189">
        <v>1</v>
      </c>
      <c r="P110" s="189"/>
      <c r="Q110" s="189"/>
      <c r="R110" s="189"/>
      <c r="S110" s="189"/>
      <c r="T110" s="189"/>
      <c r="U110" s="189"/>
      <c r="V110" s="189"/>
      <c r="W110" s="189"/>
      <c r="X110" s="189"/>
      <c r="Y110" s="189"/>
      <c r="Z110" s="195"/>
      <c r="AA110" s="195"/>
      <c r="AB110" s="189"/>
      <c r="AC110" s="189"/>
      <c r="AD110" s="195"/>
      <c r="AE110" s="189">
        <f t="shared" si="32"/>
        <v>1</v>
      </c>
      <c r="AF110" s="190">
        <f t="shared" si="33"/>
        <v>1.5</v>
      </c>
      <c r="AG110" s="190">
        <f t="shared" si="34"/>
        <v>0</v>
      </c>
      <c r="AH110" s="191">
        <v>42.6</v>
      </c>
      <c r="AI110" s="191">
        <f t="shared" si="35"/>
        <v>36.21</v>
      </c>
      <c r="AJ110" s="191"/>
      <c r="AK110" s="191"/>
      <c r="AL110" s="191">
        <v>150</v>
      </c>
      <c r="AM110" s="184">
        <f t="shared" si="36"/>
        <v>75</v>
      </c>
      <c r="AN110" s="200" t="s">
        <v>239</v>
      </c>
      <c r="AO110" s="187" t="str">
        <f t="shared" si="43"/>
        <v>Thôn Liên Đồng,
Thạch Khê</v>
      </c>
      <c r="AP110" s="192" t="s">
        <v>260</v>
      </c>
      <c r="AQ110" s="193">
        <f t="shared" si="37"/>
        <v>1.7892000000000003</v>
      </c>
      <c r="AR110" s="193">
        <f t="shared" si="38"/>
        <v>0</v>
      </c>
      <c r="AS110" s="193">
        <f t="shared" si="39"/>
        <v>0</v>
      </c>
      <c r="AT110" s="193">
        <f t="shared" si="40"/>
        <v>0</v>
      </c>
      <c r="AU110" s="193">
        <f t="shared" si="41"/>
        <v>0</v>
      </c>
      <c r="AV110" s="193">
        <f t="shared" si="42"/>
        <v>1.7892000000000003</v>
      </c>
      <c r="AW110" s="184"/>
      <c r="AX110" s="184"/>
      <c r="AY110" s="184"/>
      <c r="AZ110" s="184"/>
      <c r="BA110" s="184"/>
      <c r="BB110" s="179">
        <v>87</v>
      </c>
    </row>
    <row r="111" spans="1:54" ht="30">
      <c r="A111" s="179">
        <v>84</v>
      </c>
      <c r="B111" s="185" t="s">
        <v>520</v>
      </c>
      <c r="C111" s="186">
        <v>4</v>
      </c>
      <c r="D111" s="196" t="s">
        <v>96</v>
      </c>
      <c r="E111" s="187" t="str">
        <f t="shared" si="29"/>
        <v>ONT</v>
      </c>
      <c r="F111" s="201" t="s">
        <v>521</v>
      </c>
      <c r="G111" s="201"/>
      <c r="H111" s="201"/>
      <c r="I111" s="189">
        <f t="shared" si="30"/>
        <v>0.1</v>
      </c>
      <c r="J111" s="195">
        <v>0.1</v>
      </c>
      <c r="K111" s="195"/>
      <c r="L111" s="189">
        <f t="shared" si="31"/>
        <v>0.1</v>
      </c>
      <c r="M111" s="189"/>
      <c r="N111" s="189"/>
      <c r="O111" s="189"/>
      <c r="P111" s="189"/>
      <c r="Q111" s="189"/>
      <c r="R111" s="189"/>
      <c r="S111" s="189"/>
      <c r="T111" s="189"/>
      <c r="U111" s="189"/>
      <c r="V111" s="189"/>
      <c r="W111" s="189"/>
      <c r="X111" s="189"/>
      <c r="Y111" s="189"/>
      <c r="Z111" s="195"/>
      <c r="AA111" s="195"/>
      <c r="AB111" s="189"/>
      <c r="AC111" s="189"/>
      <c r="AD111" s="195"/>
      <c r="AE111" s="189">
        <f t="shared" si="32"/>
        <v>0</v>
      </c>
      <c r="AF111" s="190">
        <f t="shared" si="33"/>
        <v>0.1</v>
      </c>
      <c r="AG111" s="190">
        <f t="shared" si="34"/>
        <v>0</v>
      </c>
      <c r="AH111" s="191">
        <v>42.6</v>
      </c>
      <c r="AI111" s="191">
        <f t="shared" si="35"/>
        <v>36.21</v>
      </c>
      <c r="AJ111" s="191"/>
      <c r="AK111" s="191"/>
      <c r="AL111" s="191">
        <v>150</v>
      </c>
      <c r="AM111" s="184">
        <f t="shared" si="36"/>
        <v>75</v>
      </c>
      <c r="AN111" s="196" t="s">
        <v>239</v>
      </c>
      <c r="AO111" s="187" t="str">
        <f t="shared" si="43"/>
        <v>Thôn Long Giang,
Thạch Khê</v>
      </c>
      <c r="AP111" s="192" t="s">
        <v>265</v>
      </c>
      <c r="AQ111" s="193">
        <f t="shared" si="37"/>
        <v>0.11928000000000002</v>
      </c>
      <c r="AR111" s="193">
        <f t="shared" si="38"/>
        <v>0</v>
      </c>
      <c r="AS111" s="193">
        <f t="shared" si="39"/>
        <v>0</v>
      </c>
      <c r="AT111" s="193">
        <f t="shared" si="40"/>
        <v>0</v>
      </c>
      <c r="AU111" s="193">
        <f t="shared" si="41"/>
        <v>0</v>
      </c>
      <c r="AV111" s="193">
        <f t="shared" si="42"/>
        <v>0.11928000000000002</v>
      </c>
      <c r="AW111" s="184"/>
      <c r="AX111" s="184"/>
      <c r="AY111" s="184"/>
      <c r="AZ111" s="184"/>
      <c r="BA111" s="184"/>
      <c r="BB111" s="179">
        <v>88</v>
      </c>
    </row>
    <row r="112" spans="1:54" ht="30">
      <c r="A112" s="179">
        <v>85</v>
      </c>
      <c r="B112" s="186" t="s">
        <v>522</v>
      </c>
      <c r="C112" s="186">
        <v>4</v>
      </c>
      <c r="D112" s="187" t="s">
        <v>96</v>
      </c>
      <c r="E112" s="187" t="str">
        <f t="shared" si="29"/>
        <v>ONT</v>
      </c>
      <c r="F112" s="188" t="s">
        <v>521</v>
      </c>
      <c r="G112" s="188"/>
      <c r="H112" s="188"/>
      <c r="I112" s="189">
        <f t="shared" si="30"/>
        <v>0.21</v>
      </c>
      <c r="J112" s="195">
        <v>0.21</v>
      </c>
      <c r="K112" s="195"/>
      <c r="L112" s="189">
        <f t="shared" si="31"/>
        <v>0.21</v>
      </c>
      <c r="M112" s="189"/>
      <c r="N112" s="189"/>
      <c r="O112" s="189"/>
      <c r="P112" s="189"/>
      <c r="Q112" s="189"/>
      <c r="R112" s="189"/>
      <c r="S112" s="189"/>
      <c r="T112" s="189"/>
      <c r="U112" s="189"/>
      <c r="V112" s="189"/>
      <c r="W112" s="189"/>
      <c r="X112" s="189"/>
      <c r="Y112" s="189"/>
      <c r="Z112" s="195"/>
      <c r="AA112" s="195"/>
      <c r="AB112" s="189"/>
      <c r="AC112" s="189"/>
      <c r="AD112" s="195"/>
      <c r="AE112" s="189">
        <f t="shared" si="32"/>
        <v>0</v>
      </c>
      <c r="AF112" s="190">
        <f t="shared" si="33"/>
        <v>0.21</v>
      </c>
      <c r="AG112" s="190">
        <f t="shared" si="34"/>
        <v>0</v>
      </c>
      <c r="AH112" s="191">
        <v>42.6</v>
      </c>
      <c r="AI112" s="191">
        <f t="shared" si="35"/>
        <v>36.21</v>
      </c>
      <c r="AJ112" s="191"/>
      <c r="AK112" s="191"/>
      <c r="AL112" s="191">
        <v>150</v>
      </c>
      <c r="AM112" s="184">
        <f t="shared" si="36"/>
        <v>75</v>
      </c>
      <c r="AN112" s="200" t="s">
        <v>239</v>
      </c>
      <c r="AO112" s="187" t="str">
        <f t="shared" si="43"/>
        <v>Thôn Long Giang,
Thạch Khê</v>
      </c>
      <c r="AP112" s="192" t="s">
        <v>260</v>
      </c>
      <c r="AQ112" s="193">
        <f t="shared" si="37"/>
        <v>0.25048799999999999</v>
      </c>
      <c r="AR112" s="193">
        <f t="shared" si="38"/>
        <v>0</v>
      </c>
      <c r="AS112" s="193">
        <f t="shared" si="39"/>
        <v>0</v>
      </c>
      <c r="AT112" s="193">
        <f t="shared" si="40"/>
        <v>0</v>
      </c>
      <c r="AU112" s="193">
        <f t="shared" si="41"/>
        <v>0</v>
      </c>
      <c r="AV112" s="193">
        <f t="shared" si="42"/>
        <v>0.25048799999999999</v>
      </c>
      <c r="AW112" s="184"/>
      <c r="AX112" s="184"/>
      <c r="AY112" s="184"/>
      <c r="AZ112" s="184"/>
      <c r="BA112" s="184"/>
      <c r="BB112" s="179">
        <v>89</v>
      </c>
    </row>
    <row r="113" spans="1:54" ht="30">
      <c r="A113" s="179">
        <v>86</v>
      </c>
      <c r="B113" s="186" t="s">
        <v>523</v>
      </c>
      <c r="C113" s="186">
        <v>4</v>
      </c>
      <c r="D113" s="187" t="s">
        <v>96</v>
      </c>
      <c r="E113" s="187" t="str">
        <f t="shared" si="29"/>
        <v>ONT</v>
      </c>
      <c r="F113" s="188" t="s">
        <v>524</v>
      </c>
      <c r="G113" s="188"/>
      <c r="H113" s="188"/>
      <c r="I113" s="189">
        <f t="shared" si="30"/>
        <v>0.1</v>
      </c>
      <c r="J113" s="195"/>
      <c r="K113" s="195">
        <v>0.1</v>
      </c>
      <c r="L113" s="189">
        <f t="shared" si="31"/>
        <v>0.1</v>
      </c>
      <c r="M113" s="189"/>
      <c r="N113" s="189"/>
      <c r="O113" s="189"/>
      <c r="P113" s="189"/>
      <c r="Q113" s="189"/>
      <c r="R113" s="189"/>
      <c r="S113" s="189"/>
      <c r="T113" s="189"/>
      <c r="U113" s="189"/>
      <c r="V113" s="189"/>
      <c r="W113" s="189"/>
      <c r="X113" s="189"/>
      <c r="Y113" s="189"/>
      <c r="Z113" s="195"/>
      <c r="AA113" s="195"/>
      <c r="AB113" s="189"/>
      <c r="AC113" s="189"/>
      <c r="AD113" s="195"/>
      <c r="AE113" s="189">
        <f t="shared" si="32"/>
        <v>0</v>
      </c>
      <c r="AF113" s="190">
        <f t="shared" si="33"/>
        <v>0.1</v>
      </c>
      <c r="AG113" s="190">
        <f t="shared" si="34"/>
        <v>0</v>
      </c>
      <c r="AH113" s="191">
        <v>42.6</v>
      </c>
      <c r="AI113" s="191">
        <f t="shared" si="35"/>
        <v>36.21</v>
      </c>
      <c r="AJ113" s="191"/>
      <c r="AK113" s="191"/>
      <c r="AL113" s="191">
        <v>150</v>
      </c>
      <c r="AM113" s="184">
        <f t="shared" si="36"/>
        <v>75</v>
      </c>
      <c r="AN113" s="200" t="s">
        <v>239</v>
      </c>
      <c r="AO113" s="187" t="str">
        <f t="shared" si="43"/>
        <v>Thôn Long Tiến,
Thạch Khê</v>
      </c>
      <c r="AP113" s="192" t="s">
        <v>260</v>
      </c>
      <c r="AQ113" s="193">
        <f t="shared" si="37"/>
        <v>0.11928000000000002</v>
      </c>
      <c r="AR113" s="193">
        <f t="shared" si="38"/>
        <v>0</v>
      </c>
      <c r="AS113" s="193">
        <f t="shared" si="39"/>
        <v>0</v>
      </c>
      <c r="AT113" s="193">
        <f t="shared" si="40"/>
        <v>0</v>
      </c>
      <c r="AU113" s="193">
        <f t="shared" si="41"/>
        <v>0</v>
      </c>
      <c r="AV113" s="193">
        <f t="shared" si="42"/>
        <v>0.11928000000000002</v>
      </c>
      <c r="AW113" s="184"/>
      <c r="AX113" s="184"/>
      <c r="AY113" s="184"/>
      <c r="AZ113" s="184"/>
      <c r="BA113" s="184"/>
      <c r="BB113" s="179">
        <v>90</v>
      </c>
    </row>
    <row r="114" spans="1:54" ht="30">
      <c r="A114" s="179">
        <v>87</v>
      </c>
      <c r="B114" s="186" t="s">
        <v>525</v>
      </c>
      <c r="C114" s="186">
        <v>4</v>
      </c>
      <c r="D114" s="187" t="s">
        <v>96</v>
      </c>
      <c r="E114" s="187" t="str">
        <f t="shared" si="29"/>
        <v>ONT</v>
      </c>
      <c r="F114" s="188" t="s">
        <v>526</v>
      </c>
      <c r="G114" s="188"/>
      <c r="H114" s="188"/>
      <c r="I114" s="189">
        <f t="shared" si="30"/>
        <v>0.29000000000000004</v>
      </c>
      <c r="J114" s="195"/>
      <c r="K114" s="195"/>
      <c r="L114" s="189">
        <f t="shared" si="31"/>
        <v>0</v>
      </c>
      <c r="M114" s="189"/>
      <c r="N114" s="189"/>
      <c r="O114" s="189">
        <v>0.16</v>
      </c>
      <c r="P114" s="189"/>
      <c r="Q114" s="189"/>
      <c r="R114" s="189"/>
      <c r="S114" s="189"/>
      <c r="T114" s="189"/>
      <c r="U114" s="189"/>
      <c r="V114" s="189"/>
      <c r="W114" s="189"/>
      <c r="X114" s="189"/>
      <c r="Y114" s="189"/>
      <c r="Z114" s="195"/>
      <c r="AA114" s="195"/>
      <c r="AB114" s="189"/>
      <c r="AC114" s="189">
        <v>0.13</v>
      </c>
      <c r="AD114" s="195"/>
      <c r="AE114" s="189">
        <f t="shared" si="32"/>
        <v>0.29000000000000004</v>
      </c>
      <c r="AF114" s="190">
        <f t="shared" si="33"/>
        <v>0.16</v>
      </c>
      <c r="AG114" s="190">
        <f t="shared" si="34"/>
        <v>0</v>
      </c>
      <c r="AH114" s="191">
        <v>42.6</v>
      </c>
      <c r="AI114" s="191">
        <f t="shared" si="35"/>
        <v>36.21</v>
      </c>
      <c r="AJ114" s="191"/>
      <c r="AK114" s="191"/>
      <c r="AL114" s="191">
        <v>150</v>
      </c>
      <c r="AM114" s="184">
        <f t="shared" si="36"/>
        <v>75</v>
      </c>
      <c r="AN114" s="200" t="s">
        <v>239</v>
      </c>
      <c r="AO114" s="187" t="str">
        <f t="shared" si="43"/>
        <v>Thôn Phúc Lan,
Thạch Khê</v>
      </c>
      <c r="AP114" s="192" t="s">
        <v>260</v>
      </c>
      <c r="AQ114" s="193">
        <f t="shared" si="37"/>
        <v>0.19084800000000002</v>
      </c>
      <c r="AR114" s="193">
        <f t="shared" si="38"/>
        <v>0</v>
      </c>
      <c r="AS114" s="193">
        <f t="shared" si="39"/>
        <v>0</v>
      </c>
      <c r="AT114" s="193">
        <f t="shared" si="40"/>
        <v>0</v>
      </c>
      <c r="AU114" s="193">
        <f t="shared" si="41"/>
        <v>0</v>
      </c>
      <c r="AV114" s="193">
        <f t="shared" si="42"/>
        <v>0.19084800000000002</v>
      </c>
      <c r="AW114" s="184"/>
      <c r="AX114" s="184"/>
      <c r="AY114" s="184"/>
      <c r="AZ114" s="184"/>
      <c r="BA114" s="184"/>
      <c r="BB114" s="179">
        <v>91</v>
      </c>
    </row>
    <row r="115" spans="1:54" ht="30">
      <c r="A115" s="179">
        <v>88</v>
      </c>
      <c r="B115" s="185" t="s">
        <v>527</v>
      </c>
      <c r="C115" s="186">
        <v>4</v>
      </c>
      <c r="D115" s="196" t="s">
        <v>96</v>
      </c>
      <c r="E115" s="187" t="str">
        <f t="shared" si="29"/>
        <v>ONT</v>
      </c>
      <c r="F115" s="201" t="s">
        <v>528</v>
      </c>
      <c r="G115" s="201"/>
      <c r="H115" s="201"/>
      <c r="I115" s="189">
        <f t="shared" si="30"/>
        <v>0.08</v>
      </c>
      <c r="J115" s="195"/>
      <c r="K115" s="195"/>
      <c r="L115" s="189">
        <f t="shared" si="31"/>
        <v>0</v>
      </c>
      <c r="M115" s="189"/>
      <c r="N115" s="189"/>
      <c r="O115" s="189">
        <v>0.08</v>
      </c>
      <c r="P115" s="189"/>
      <c r="Q115" s="189"/>
      <c r="R115" s="189"/>
      <c r="S115" s="189"/>
      <c r="T115" s="189"/>
      <c r="U115" s="189"/>
      <c r="V115" s="189"/>
      <c r="W115" s="189"/>
      <c r="X115" s="189"/>
      <c r="Y115" s="189"/>
      <c r="Z115" s="195"/>
      <c r="AA115" s="195"/>
      <c r="AB115" s="189"/>
      <c r="AC115" s="189"/>
      <c r="AD115" s="195"/>
      <c r="AE115" s="189">
        <f t="shared" si="32"/>
        <v>0.08</v>
      </c>
      <c r="AF115" s="190">
        <f t="shared" si="33"/>
        <v>0.08</v>
      </c>
      <c r="AG115" s="190">
        <f t="shared" si="34"/>
        <v>0</v>
      </c>
      <c r="AH115" s="191">
        <v>42.6</v>
      </c>
      <c r="AI115" s="191">
        <f t="shared" si="35"/>
        <v>36.21</v>
      </c>
      <c r="AJ115" s="191"/>
      <c r="AK115" s="191"/>
      <c r="AL115" s="191">
        <v>150</v>
      </c>
      <c r="AM115" s="184">
        <f t="shared" si="36"/>
        <v>75</v>
      </c>
      <c r="AN115" s="196" t="s">
        <v>239</v>
      </c>
      <c r="AO115" s="187" t="str">
        <f t="shared" si="43"/>
        <v>Thôn Phúc Lộc,
Thạch Khê</v>
      </c>
      <c r="AP115" s="192" t="s">
        <v>265</v>
      </c>
      <c r="AQ115" s="193">
        <f t="shared" si="37"/>
        <v>9.5424000000000009E-2</v>
      </c>
      <c r="AR115" s="193">
        <f t="shared" si="38"/>
        <v>0</v>
      </c>
      <c r="AS115" s="193">
        <f t="shared" si="39"/>
        <v>0</v>
      </c>
      <c r="AT115" s="193">
        <f t="shared" si="40"/>
        <v>0</v>
      </c>
      <c r="AU115" s="193">
        <f t="shared" si="41"/>
        <v>0</v>
      </c>
      <c r="AV115" s="193">
        <f t="shared" si="42"/>
        <v>9.5424000000000009E-2</v>
      </c>
      <c r="AW115" s="184"/>
      <c r="AX115" s="184"/>
      <c r="AY115" s="184"/>
      <c r="AZ115" s="184"/>
      <c r="BA115" s="184"/>
      <c r="BB115" s="179">
        <v>92</v>
      </c>
    </row>
    <row r="116" spans="1:54" ht="30">
      <c r="A116" s="179">
        <v>89</v>
      </c>
      <c r="B116" s="186" t="s">
        <v>529</v>
      </c>
      <c r="C116" s="186">
        <v>4</v>
      </c>
      <c r="D116" s="187" t="s">
        <v>96</v>
      </c>
      <c r="E116" s="187" t="str">
        <f t="shared" si="29"/>
        <v>ONT</v>
      </c>
      <c r="F116" s="188" t="s">
        <v>530</v>
      </c>
      <c r="G116" s="188"/>
      <c r="H116" s="188"/>
      <c r="I116" s="189">
        <f t="shared" si="30"/>
        <v>0.28000000000000003</v>
      </c>
      <c r="J116" s="195"/>
      <c r="K116" s="189">
        <v>0.28000000000000003</v>
      </c>
      <c r="L116" s="189">
        <f t="shared" si="31"/>
        <v>0.28000000000000003</v>
      </c>
      <c r="M116" s="189"/>
      <c r="N116" s="189"/>
      <c r="O116" s="189"/>
      <c r="P116" s="189"/>
      <c r="Q116" s="189"/>
      <c r="R116" s="189"/>
      <c r="S116" s="189"/>
      <c r="T116" s="189"/>
      <c r="U116" s="189"/>
      <c r="V116" s="189"/>
      <c r="W116" s="189"/>
      <c r="X116" s="189"/>
      <c r="Y116" s="189"/>
      <c r="Z116" s="195"/>
      <c r="AA116" s="195"/>
      <c r="AB116" s="189"/>
      <c r="AC116" s="189"/>
      <c r="AD116" s="195"/>
      <c r="AE116" s="189">
        <f t="shared" si="32"/>
        <v>0</v>
      </c>
      <c r="AF116" s="190">
        <f t="shared" si="33"/>
        <v>0.28000000000000003</v>
      </c>
      <c r="AG116" s="190">
        <f t="shared" si="34"/>
        <v>0</v>
      </c>
      <c r="AH116" s="191">
        <v>42.6</v>
      </c>
      <c r="AI116" s="191">
        <f t="shared" si="35"/>
        <v>36.21</v>
      </c>
      <c r="AJ116" s="191"/>
      <c r="AK116" s="191"/>
      <c r="AL116" s="191">
        <v>150</v>
      </c>
      <c r="AM116" s="184">
        <f t="shared" si="36"/>
        <v>75</v>
      </c>
      <c r="AN116" s="200" t="s">
        <v>239</v>
      </c>
      <c r="AO116" s="187" t="str">
        <f t="shared" si="43"/>
        <v>Thôn Tân Hương,
Thạch Khê</v>
      </c>
      <c r="AP116" s="192" t="s">
        <v>260</v>
      </c>
      <c r="AQ116" s="193">
        <f t="shared" si="37"/>
        <v>0.333984</v>
      </c>
      <c r="AR116" s="193">
        <f t="shared" si="38"/>
        <v>0</v>
      </c>
      <c r="AS116" s="193">
        <f t="shared" si="39"/>
        <v>0</v>
      </c>
      <c r="AT116" s="193">
        <f t="shared" si="40"/>
        <v>0</v>
      </c>
      <c r="AU116" s="193">
        <f t="shared" si="41"/>
        <v>0</v>
      </c>
      <c r="AV116" s="193">
        <f t="shared" si="42"/>
        <v>0.333984</v>
      </c>
      <c r="AW116" s="184"/>
      <c r="AX116" s="184"/>
      <c r="AY116" s="184"/>
      <c r="AZ116" s="184"/>
      <c r="BA116" s="184"/>
      <c r="BB116" s="179">
        <v>93</v>
      </c>
    </row>
    <row r="117" spans="1:54" ht="30">
      <c r="A117" s="179">
        <v>90</v>
      </c>
      <c r="B117" s="186" t="s">
        <v>531</v>
      </c>
      <c r="C117" s="186">
        <v>4</v>
      </c>
      <c r="D117" s="187" t="s">
        <v>96</v>
      </c>
      <c r="E117" s="187" t="str">
        <f t="shared" si="29"/>
        <v>ONT</v>
      </c>
      <c r="F117" s="188" t="s">
        <v>532</v>
      </c>
      <c r="G117" s="188"/>
      <c r="H117" s="188"/>
      <c r="I117" s="189">
        <f t="shared" si="30"/>
        <v>0.21</v>
      </c>
      <c r="J117" s="195">
        <v>0.21</v>
      </c>
      <c r="K117" s="195"/>
      <c r="L117" s="189">
        <f t="shared" si="31"/>
        <v>0.21</v>
      </c>
      <c r="M117" s="189"/>
      <c r="N117" s="189"/>
      <c r="O117" s="189"/>
      <c r="P117" s="189"/>
      <c r="Q117" s="189"/>
      <c r="R117" s="189"/>
      <c r="S117" s="189"/>
      <c r="T117" s="189"/>
      <c r="U117" s="189"/>
      <c r="V117" s="189"/>
      <c r="W117" s="189"/>
      <c r="X117" s="189"/>
      <c r="Y117" s="189"/>
      <c r="Z117" s="195"/>
      <c r="AA117" s="195"/>
      <c r="AB117" s="189"/>
      <c r="AC117" s="189"/>
      <c r="AD117" s="195"/>
      <c r="AE117" s="189">
        <f t="shared" si="32"/>
        <v>0</v>
      </c>
      <c r="AF117" s="190">
        <f t="shared" si="33"/>
        <v>0.21</v>
      </c>
      <c r="AG117" s="190">
        <f t="shared" si="34"/>
        <v>0</v>
      </c>
      <c r="AH117" s="191">
        <v>42.6</v>
      </c>
      <c r="AI117" s="191">
        <f t="shared" si="35"/>
        <v>36.21</v>
      </c>
      <c r="AJ117" s="191"/>
      <c r="AK117" s="191"/>
      <c r="AL117" s="191">
        <v>150</v>
      </c>
      <c r="AM117" s="184">
        <f t="shared" si="36"/>
        <v>75</v>
      </c>
      <c r="AN117" s="200" t="s">
        <v>239</v>
      </c>
      <c r="AO117" s="187" t="str">
        <f t="shared" si="43"/>
        <v>Thôn Tân Phúc,
Thạch Khê</v>
      </c>
      <c r="AP117" s="192" t="s">
        <v>260</v>
      </c>
      <c r="AQ117" s="193">
        <f t="shared" si="37"/>
        <v>0.25048799999999999</v>
      </c>
      <c r="AR117" s="193">
        <f t="shared" si="38"/>
        <v>0</v>
      </c>
      <c r="AS117" s="193">
        <f t="shared" si="39"/>
        <v>0</v>
      </c>
      <c r="AT117" s="193">
        <f t="shared" si="40"/>
        <v>0</v>
      </c>
      <c r="AU117" s="193">
        <f t="shared" si="41"/>
        <v>0</v>
      </c>
      <c r="AV117" s="193">
        <f t="shared" si="42"/>
        <v>0.25048799999999999</v>
      </c>
      <c r="AW117" s="184"/>
      <c r="AX117" s="184"/>
      <c r="AY117" s="184"/>
      <c r="AZ117" s="184"/>
      <c r="BA117" s="184"/>
      <c r="BB117" s="179">
        <v>94</v>
      </c>
    </row>
    <row r="118" spans="1:54" ht="30">
      <c r="A118" s="179">
        <v>91</v>
      </c>
      <c r="B118" s="185" t="s">
        <v>533</v>
      </c>
      <c r="C118" s="186">
        <v>4</v>
      </c>
      <c r="D118" s="196" t="s">
        <v>96</v>
      </c>
      <c r="E118" s="187" t="str">
        <f t="shared" si="29"/>
        <v>ONT</v>
      </c>
      <c r="F118" s="201" t="s">
        <v>534</v>
      </c>
      <c r="G118" s="201"/>
      <c r="H118" s="201"/>
      <c r="I118" s="189">
        <f t="shared" si="30"/>
        <v>0.11</v>
      </c>
      <c r="J118" s="195"/>
      <c r="K118" s="189">
        <v>0.11</v>
      </c>
      <c r="L118" s="189">
        <f t="shared" si="31"/>
        <v>0.11</v>
      </c>
      <c r="M118" s="189"/>
      <c r="N118" s="189"/>
      <c r="O118" s="189"/>
      <c r="P118" s="189"/>
      <c r="Q118" s="189"/>
      <c r="R118" s="189"/>
      <c r="S118" s="189"/>
      <c r="T118" s="189"/>
      <c r="U118" s="189"/>
      <c r="V118" s="189"/>
      <c r="W118" s="189"/>
      <c r="X118" s="189"/>
      <c r="Y118" s="189"/>
      <c r="Z118" s="195"/>
      <c r="AA118" s="195"/>
      <c r="AB118" s="189"/>
      <c r="AC118" s="189"/>
      <c r="AD118" s="195"/>
      <c r="AE118" s="189">
        <f t="shared" si="32"/>
        <v>0</v>
      </c>
      <c r="AF118" s="190">
        <f t="shared" si="33"/>
        <v>0.11</v>
      </c>
      <c r="AG118" s="190">
        <f t="shared" si="34"/>
        <v>0</v>
      </c>
      <c r="AH118" s="191">
        <v>42.6</v>
      </c>
      <c r="AI118" s="191">
        <f t="shared" si="35"/>
        <v>36.21</v>
      </c>
      <c r="AJ118" s="191"/>
      <c r="AK118" s="191"/>
      <c r="AL118" s="191">
        <v>150</v>
      </c>
      <c r="AM118" s="184">
        <f t="shared" si="36"/>
        <v>75</v>
      </c>
      <c r="AN118" s="196" t="s">
        <v>239</v>
      </c>
      <c r="AO118" s="187" t="str">
        <f t="shared" si="43"/>
        <v>Thôn Tây Hồ,
Thạch Khê</v>
      </c>
      <c r="AP118" s="192" t="s">
        <v>265</v>
      </c>
      <c r="AQ118" s="193">
        <f t="shared" si="37"/>
        <v>0.13120800000000002</v>
      </c>
      <c r="AR118" s="193">
        <f t="shared" si="38"/>
        <v>0</v>
      </c>
      <c r="AS118" s="193">
        <f t="shared" si="39"/>
        <v>0</v>
      </c>
      <c r="AT118" s="193">
        <f t="shared" si="40"/>
        <v>0</v>
      </c>
      <c r="AU118" s="193">
        <f t="shared" si="41"/>
        <v>0</v>
      </c>
      <c r="AV118" s="193">
        <f t="shared" si="42"/>
        <v>0.13120800000000002</v>
      </c>
      <c r="AW118" s="184"/>
      <c r="AX118" s="184"/>
      <c r="AY118" s="184"/>
      <c r="AZ118" s="184"/>
      <c r="BA118" s="184"/>
      <c r="BB118" s="179">
        <v>95</v>
      </c>
    </row>
    <row r="119" spans="1:54" ht="30">
      <c r="A119" s="179">
        <v>92</v>
      </c>
      <c r="B119" s="186" t="s">
        <v>535</v>
      </c>
      <c r="C119" s="186">
        <v>4</v>
      </c>
      <c r="D119" s="187" t="s">
        <v>96</v>
      </c>
      <c r="E119" s="187" t="str">
        <f t="shared" si="29"/>
        <v>ONT</v>
      </c>
      <c r="F119" s="188" t="s">
        <v>534</v>
      </c>
      <c r="G119" s="188"/>
      <c r="H119" s="188"/>
      <c r="I119" s="189">
        <f t="shared" si="30"/>
        <v>0.18</v>
      </c>
      <c r="J119" s="195"/>
      <c r="K119" s="195"/>
      <c r="L119" s="189">
        <f t="shared" si="31"/>
        <v>0</v>
      </c>
      <c r="M119" s="189"/>
      <c r="N119" s="189"/>
      <c r="O119" s="189">
        <v>0.18</v>
      </c>
      <c r="P119" s="189"/>
      <c r="Q119" s="189"/>
      <c r="R119" s="189"/>
      <c r="S119" s="189"/>
      <c r="T119" s="189"/>
      <c r="U119" s="189"/>
      <c r="V119" s="189"/>
      <c r="W119" s="189"/>
      <c r="X119" s="189"/>
      <c r="Y119" s="189"/>
      <c r="Z119" s="195"/>
      <c r="AA119" s="195"/>
      <c r="AB119" s="189"/>
      <c r="AC119" s="189"/>
      <c r="AD119" s="195"/>
      <c r="AE119" s="189">
        <f t="shared" si="32"/>
        <v>0.18</v>
      </c>
      <c r="AF119" s="190">
        <f t="shared" si="33"/>
        <v>0.18</v>
      </c>
      <c r="AG119" s="190">
        <f t="shared" si="34"/>
        <v>0</v>
      </c>
      <c r="AH119" s="191">
        <v>42.6</v>
      </c>
      <c r="AI119" s="191">
        <f t="shared" si="35"/>
        <v>36.21</v>
      </c>
      <c r="AJ119" s="191"/>
      <c r="AK119" s="191"/>
      <c r="AL119" s="191">
        <v>150</v>
      </c>
      <c r="AM119" s="184">
        <f t="shared" si="36"/>
        <v>75</v>
      </c>
      <c r="AN119" s="200" t="s">
        <v>239</v>
      </c>
      <c r="AO119" s="187" t="str">
        <f t="shared" si="43"/>
        <v>Thôn Tây Hồ,
Thạch Khê</v>
      </c>
      <c r="AP119" s="192" t="s">
        <v>260</v>
      </c>
      <c r="AQ119" s="193">
        <f t="shared" si="37"/>
        <v>0.21470400000000001</v>
      </c>
      <c r="AR119" s="193">
        <f t="shared" si="38"/>
        <v>0</v>
      </c>
      <c r="AS119" s="193">
        <f t="shared" si="39"/>
        <v>0</v>
      </c>
      <c r="AT119" s="193">
        <f t="shared" si="40"/>
        <v>0</v>
      </c>
      <c r="AU119" s="193">
        <f t="shared" si="41"/>
        <v>0</v>
      </c>
      <c r="AV119" s="193">
        <f t="shared" si="42"/>
        <v>0.21470400000000001</v>
      </c>
      <c r="AW119" s="184"/>
      <c r="AX119" s="184"/>
      <c r="AY119" s="184"/>
      <c r="AZ119" s="184"/>
      <c r="BA119" s="184"/>
      <c r="BB119" s="179">
        <v>96</v>
      </c>
    </row>
    <row r="120" spans="1:54" ht="30">
      <c r="A120" s="179">
        <v>93</v>
      </c>
      <c r="B120" s="185" t="s">
        <v>536</v>
      </c>
      <c r="C120" s="186">
        <v>4</v>
      </c>
      <c r="D120" s="196" t="s">
        <v>96</v>
      </c>
      <c r="E120" s="187" t="str">
        <f t="shared" si="29"/>
        <v>ONT</v>
      </c>
      <c r="F120" s="201" t="s">
        <v>537</v>
      </c>
      <c r="G120" s="201"/>
      <c r="H120" s="201"/>
      <c r="I120" s="189">
        <f t="shared" si="30"/>
        <v>0.05</v>
      </c>
      <c r="J120" s="195"/>
      <c r="K120" s="195"/>
      <c r="L120" s="189">
        <f t="shared" si="31"/>
        <v>0</v>
      </c>
      <c r="M120" s="189"/>
      <c r="N120" s="189"/>
      <c r="O120" s="189">
        <v>0.05</v>
      </c>
      <c r="P120" s="189"/>
      <c r="Q120" s="189"/>
      <c r="R120" s="189"/>
      <c r="S120" s="189"/>
      <c r="T120" s="189"/>
      <c r="U120" s="189"/>
      <c r="V120" s="189"/>
      <c r="W120" s="189"/>
      <c r="X120" s="189"/>
      <c r="Y120" s="189"/>
      <c r="Z120" s="195"/>
      <c r="AA120" s="195"/>
      <c r="AB120" s="189"/>
      <c r="AC120" s="189"/>
      <c r="AD120" s="195"/>
      <c r="AE120" s="189">
        <f t="shared" si="32"/>
        <v>0.05</v>
      </c>
      <c r="AF120" s="190">
        <f t="shared" si="33"/>
        <v>0.05</v>
      </c>
      <c r="AG120" s="190">
        <f t="shared" si="34"/>
        <v>0</v>
      </c>
      <c r="AH120" s="191">
        <v>42.6</v>
      </c>
      <c r="AI120" s="191">
        <f t="shared" si="35"/>
        <v>36.21</v>
      </c>
      <c r="AJ120" s="191"/>
      <c r="AK120" s="191"/>
      <c r="AL120" s="191">
        <v>150</v>
      </c>
      <c r="AM120" s="184">
        <f t="shared" si="36"/>
        <v>75</v>
      </c>
      <c r="AN120" s="196" t="s">
        <v>239</v>
      </c>
      <c r="AO120" s="187" t="str">
        <f t="shared" si="43"/>
        <v>Thôn Thanh Cao,
Thạch Khê</v>
      </c>
      <c r="AP120" s="192" t="s">
        <v>265</v>
      </c>
      <c r="AQ120" s="193">
        <f t="shared" si="37"/>
        <v>5.9640000000000012E-2</v>
      </c>
      <c r="AR120" s="193">
        <f t="shared" si="38"/>
        <v>0</v>
      </c>
      <c r="AS120" s="193">
        <f t="shared" si="39"/>
        <v>0</v>
      </c>
      <c r="AT120" s="193">
        <f t="shared" si="40"/>
        <v>0</v>
      </c>
      <c r="AU120" s="193">
        <f t="shared" si="41"/>
        <v>0</v>
      </c>
      <c r="AV120" s="193">
        <f t="shared" si="42"/>
        <v>5.9640000000000012E-2</v>
      </c>
      <c r="AW120" s="184"/>
      <c r="AX120" s="184"/>
      <c r="AY120" s="184"/>
      <c r="AZ120" s="184"/>
      <c r="BA120" s="184"/>
      <c r="BB120" s="179">
        <v>97</v>
      </c>
    </row>
    <row r="121" spans="1:54" ht="30">
      <c r="A121" s="179">
        <v>94</v>
      </c>
      <c r="B121" s="186" t="s">
        <v>538</v>
      </c>
      <c r="C121" s="186">
        <v>4</v>
      </c>
      <c r="D121" s="187" t="s">
        <v>96</v>
      </c>
      <c r="E121" s="187" t="str">
        <f t="shared" si="29"/>
        <v>ONT</v>
      </c>
      <c r="F121" s="188" t="s">
        <v>537</v>
      </c>
      <c r="G121" s="188"/>
      <c r="H121" s="188"/>
      <c r="I121" s="189">
        <f t="shared" si="30"/>
        <v>0.1</v>
      </c>
      <c r="J121" s="195"/>
      <c r="K121" s="195"/>
      <c r="L121" s="189">
        <f t="shared" si="31"/>
        <v>0</v>
      </c>
      <c r="M121" s="189"/>
      <c r="N121" s="189"/>
      <c r="O121" s="189">
        <v>0.1</v>
      </c>
      <c r="P121" s="189"/>
      <c r="Q121" s="189"/>
      <c r="R121" s="189"/>
      <c r="S121" s="189"/>
      <c r="T121" s="189"/>
      <c r="U121" s="189"/>
      <c r="V121" s="189"/>
      <c r="W121" s="189"/>
      <c r="X121" s="189"/>
      <c r="Y121" s="189"/>
      <c r="Z121" s="195"/>
      <c r="AA121" s="195"/>
      <c r="AB121" s="189"/>
      <c r="AC121" s="189"/>
      <c r="AD121" s="195"/>
      <c r="AE121" s="189">
        <f t="shared" si="32"/>
        <v>0.1</v>
      </c>
      <c r="AF121" s="190">
        <f t="shared" si="33"/>
        <v>0.1</v>
      </c>
      <c r="AG121" s="190">
        <f t="shared" si="34"/>
        <v>0</v>
      </c>
      <c r="AH121" s="191">
        <v>42.6</v>
      </c>
      <c r="AI121" s="191">
        <f t="shared" si="35"/>
        <v>36.21</v>
      </c>
      <c r="AJ121" s="191"/>
      <c r="AK121" s="191"/>
      <c r="AL121" s="191">
        <v>150</v>
      </c>
      <c r="AM121" s="184">
        <f t="shared" si="36"/>
        <v>75</v>
      </c>
      <c r="AN121" s="200" t="s">
        <v>239</v>
      </c>
      <c r="AO121" s="187" t="str">
        <f t="shared" si="43"/>
        <v>Thôn Thanh Cao,
Thạch Khê</v>
      </c>
      <c r="AP121" s="192" t="s">
        <v>260</v>
      </c>
      <c r="AQ121" s="193">
        <f t="shared" si="37"/>
        <v>0.11928000000000002</v>
      </c>
      <c r="AR121" s="193">
        <f t="shared" si="38"/>
        <v>0</v>
      </c>
      <c r="AS121" s="193">
        <f t="shared" si="39"/>
        <v>0</v>
      </c>
      <c r="AT121" s="193">
        <f t="shared" si="40"/>
        <v>0</v>
      </c>
      <c r="AU121" s="193">
        <f t="shared" si="41"/>
        <v>0</v>
      </c>
      <c r="AV121" s="193">
        <f t="shared" si="42"/>
        <v>0.11928000000000002</v>
      </c>
      <c r="AW121" s="184"/>
      <c r="AX121" s="184"/>
      <c r="AY121" s="184"/>
      <c r="AZ121" s="184"/>
      <c r="BA121" s="184"/>
      <c r="BB121" s="179">
        <v>98</v>
      </c>
    </row>
    <row r="122" spans="1:54" ht="30">
      <c r="A122" s="179">
        <v>95</v>
      </c>
      <c r="B122" s="186" t="s">
        <v>539</v>
      </c>
      <c r="C122" s="186">
        <v>4</v>
      </c>
      <c r="D122" s="187" t="s">
        <v>96</v>
      </c>
      <c r="E122" s="187" t="str">
        <f t="shared" si="29"/>
        <v>ONT</v>
      </c>
      <c r="F122" s="188" t="s">
        <v>540</v>
      </c>
      <c r="G122" s="188"/>
      <c r="H122" s="188"/>
      <c r="I122" s="189">
        <f t="shared" si="30"/>
        <v>0.3</v>
      </c>
      <c r="J122" s="195"/>
      <c r="K122" s="195"/>
      <c r="L122" s="189">
        <f t="shared" si="31"/>
        <v>0</v>
      </c>
      <c r="M122" s="189"/>
      <c r="N122" s="189"/>
      <c r="O122" s="189">
        <v>0.3</v>
      </c>
      <c r="P122" s="189"/>
      <c r="Q122" s="189"/>
      <c r="R122" s="189"/>
      <c r="S122" s="189"/>
      <c r="T122" s="189"/>
      <c r="U122" s="189"/>
      <c r="V122" s="189"/>
      <c r="W122" s="189"/>
      <c r="X122" s="189"/>
      <c r="Y122" s="189"/>
      <c r="Z122" s="195"/>
      <c r="AA122" s="195"/>
      <c r="AB122" s="189"/>
      <c r="AC122" s="189"/>
      <c r="AD122" s="195"/>
      <c r="AE122" s="189">
        <f t="shared" si="32"/>
        <v>0.3</v>
      </c>
      <c r="AF122" s="190">
        <f t="shared" si="33"/>
        <v>0.3</v>
      </c>
      <c r="AG122" s="190">
        <f t="shared" si="34"/>
        <v>0</v>
      </c>
      <c r="AH122" s="191">
        <v>42.6</v>
      </c>
      <c r="AI122" s="191">
        <f t="shared" si="35"/>
        <v>36.21</v>
      </c>
      <c r="AJ122" s="191"/>
      <c r="AK122" s="191"/>
      <c r="AL122" s="191">
        <v>150</v>
      </c>
      <c r="AM122" s="184">
        <f t="shared" si="36"/>
        <v>75</v>
      </c>
      <c r="AN122" s="200" t="s">
        <v>239</v>
      </c>
      <c r="AO122" s="187" t="str">
        <f t="shared" si="43"/>
        <v>Thôn Vĩnh Long,
Thạch Khê</v>
      </c>
      <c r="AP122" s="192" t="s">
        <v>260</v>
      </c>
      <c r="AQ122" s="193">
        <f t="shared" si="37"/>
        <v>0.35783999999999999</v>
      </c>
      <c r="AR122" s="193">
        <f t="shared" si="38"/>
        <v>0</v>
      </c>
      <c r="AS122" s="193">
        <f t="shared" si="39"/>
        <v>0</v>
      </c>
      <c r="AT122" s="193">
        <f t="shared" si="40"/>
        <v>0</v>
      </c>
      <c r="AU122" s="193">
        <f t="shared" si="41"/>
        <v>0</v>
      </c>
      <c r="AV122" s="193">
        <f t="shared" si="42"/>
        <v>0.35783999999999999</v>
      </c>
      <c r="AW122" s="184"/>
      <c r="AX122" s="184"/>
      <c r="AY122" s="184"/>
      <c r="AZ122" s="184"/>
      <c r="BA122" s="184"/>
      <c r="BB122" s="179">
        <v>99</v>
      </c>
    </row>
    <row r="123" spans="1:54" ht="30">
      <c r="A123" s="179">
        <v>96</v>
      </c>
      <c r="B123" s="185" t="s">
        <v>546</v>
      </c>
      <c r="C123" s="186">
        <v>4</v>
      </c>
      <c r="D123" s="196" t="s">
        <v>96</v>
      </c>
      <c r="E123" s="187" t="str">
        <f t="shared" si="29"/>
        <v>ONT</v>
      </c>
      <c r="F123" s="201" t="s">
        <v>547</v>
      </c>
      <c r="G123" s="201"/>
      <c r="H123" s="201"/>
      <c r="I123" s="189">
        <f t="shared" si="30"/>
        <v>0.12</v>
      </c>
      <c r="J123" s="195">
        <v>0.12</v>
      </c>
      <c r="K123" s="195"/>
      <c r="L123" s="189">
        <f t="shared" si="31"/>
        <v>0.12</v>
      </c>
      <c r="M123" s="189"/>
      <c r="N123" s="189"/>
      <c r="O123" s="189"/>
      <c r="P123" s="189"/>
      <c r="Q123" s="189"/>
      <c r="R123" s="189"/>
      <c r="S123" s="189"/>
      <c r="T123" s="189"/>
      <c r="U123" s="189"/>
      <c r="V123" s="189"/>
      <c r="W123" s="189"/>
      <c r="X123" s="189"/>
      <c r="Y123" s="189"/>
      <c r="Z123" s="189"/>
      <c r="AA123" s="189"/>
      <c r="AB123" s="189"/>
      <c r="AC123" s="189"/>
      <c r="AD123" s="189"/>
      <c r="AE123" s="189">
        <f t="shared" si="32"/>
        <v>0</v>
      </c>
      <c r="AF123" s="190">
        <f t="shared" si="33"/>
        <v>0.12</v>
      </c>
      <c r="AG123" s="190">
        <f t="shared" si="34"/>
        <v>0</v>
      </c>
      <c r="AH123" s="191">
        <v>42.6</v>
      </c>
      <c r="AI123" s="191">
        <f t="shared" si="35"/>
        <v>36.21</v>
      </c>
      <c r="AJ123" s="191"/>
      <c r="AK123" s="191"/>
      <c r="AL123" s="191">
        <v>150</v>
      </c>
      <c r="AM123" s="184">
        <f t="shared" si="36"/>
        <v>75</v>
      </c>
      <c r="AN123" s="196" t="s">
        <v>240</v>
      </c>
      <c r="AO123" s="187" t="str">
        <f t="shared" si="43"/>
        <v>Thôn Hòa Lạc,
Thạch Lạc</v>
      </c>
      <c r="AP123" s="192" t="s">
        <v>548</v>
      </c>
      <c r="AQ123" s="193">
        <f t="shared" si="37"/>
        <v>0.14313600000000001</v>
      </c>
      <c r="AR123" s="193">
        <f t="shared" si="38"/>
        <v>0</v>
      </c>
      <c r="AS123" s="193">
        <f t="shared" si="39"/>
        <v>0</v>
      </c>
      <c r="AT123" s="193">
        <f t="shared" si="40"/>
        <v>0</v>
      </c>
      <c r="AU123" s="193">
        <f t="shared" si="41"/>
        <v>0</v>
      </c>
      <c r="AV123" s="193">
        <f t="shared" si="42"/>
        <v>0.14313600000000001</v>
      </c>
      <c r="AW123" s="184"/>
      <c r="AX123" s="184"/>
      <c r="AY123" s="184"/>
      <c r="AZ123" s="184"/>
      <c r="BA123" s="184"/>
      <c r="BB123" s="179">
        <v>100</v>
      </c>
    </row>
    <row r="124" spans="1:54" ht="30">
      <c r="A124" s="179">
        <v>97</v>
      </c>
      <c r="B124" s="185" t="s">
        <v>549</v>
      </c>
      <c r="C124" s="186">
        <v>4</v>
      </c>
      <c r="D124" s="196" t="s">
        <v>96</v>
      </c>
      <c r="E124" s="187" t="str">
        <f t="shared" si="29"/>
        <v>ONT</v>
      </c>
      <c r="F124" s="201" t="s">
        <v>550</v>
      </c>
      <c r="G124" s="201"/>
      <c r="H124" s="201"/>
      <c r="I124" s="189">
        <f t="shared" si="30"/>
        <v>0.08</v>
      </c>
      <c r="J124" s="195">
        <v>0.08</v>
      </c>
      <c r="K124" s="195"/>
      <c r="L124" s="189">
        <f t="shared" si="31"/>
        <v>0.08</v>
      </c>
      <c r="M124" s="189"/>
      <c r="N124" s="189"/>
      <c r="O124" s="189"/>
      <c r="P124" s="189"/>
      <c r="Q124" s="189"/>
      <c r="R124" s="189"/>
      <c r="S124" s="189"/>
      <c r="T124" s="189"/>
      <c r="U124" s="189"/>
      <c r="V124" s="189"/>
      <c r="W124" s="189"/>
      <c r="X124" s="189"/>
      <c r="Y124" s="189"/>
      <c r="Z124" s="189"/>
      <c r="AA124" s="189"/>
      <c r="AB124" s="189"/>
      <c r="AC124" s="189"/>
      <c r="AD124" s="189"/>
      <c r="AE124" s="189">
        <f t="shared" si="32"/>
        <v>0</v>
      </c>
      <c r="AF124" s="190">
        <f t="shared" si="33"/>
        <v>0.08</v>
      </c>
      <c r="AG124" s="190">
        <f t="shared" si="34"/>
        <v>0</v>
      </c>
      <c r="AH124" s="191">
        <v>42.6</v>
      </c>
      <c r="AI124" s="191">
        <f t="shared" si="35"/>
        <v>36.21</v>
      </c>
      <c r="AJ124" s="191"/>
      <c r="AK124" s="191"/>
      <c r="AL124" s="191">
        <v>150</v>
      </c>
      <c r="AM124" s="184">
        <f t="shared" si="36"/>
        <v>75</v>
      </c>
      <c r="AN124" s="196" t="s">
        <v>240</v>
      </c>
      <c r="AO124" s="187" t="str">
        <f t="shared" si="43"/>
        <v>Thôn Quyết Tiến,
Thạch Lạc</v>
      </c>
      <c r="AP124" s="192" t="s">
        <v>548</v>
      </c>
      <c r="AQ124" s="193">
        <f t="shared" si="37"/>
        <v>9.5424000000000009E-2</v>
      </c>
      <c r="AR124" s="193">
        <f t="shared" si="38"/>
        <v>0</v>
      </c>
      <c r="AS124" s="193">
        <f t="shared" si="39"/>
        <v>0</v>
      </c>
      <c r="AT124" s="193">
        <f t="shared" si="40"/>
        <v>0</v>
      </c>
      <c r="AU124" s="193">
        <f t="shared" si="41"/>
        <v>0</v>
      </c>
      <c r="AV124" s="193">
        <f t="shared" si="42"/>
        <v>9.5424000000000009E-2</v>
      </c>
      <c r="AW124" s="184"/>
      <c r="AX124" s="184"/>
      <c r="AY124" s="184"/>
      <c r="AZ124" s="184"/>
      <c r="BA124" s="184"/>
      <c r="BB124" s="179">
        <v>101</v>
      </c>
    </row>
    <row r="125" spans="1:54" ht="30">
      <c r="A125" s="179">
        <v>98</v>
      </c>
      <c r="B125" s="185" t="s">
        <v>551</v>
      </c>
      <c r="C125" s="186">
        <v>4</v>
      </c>
      <c r="D125" s="196" t="s">
        <v>96</v>
      </c>
      <c r="E125" s="187" t="str">
        <f t="shared" si="29"/>
        <v>ONT</v>
      </c>
      <c r="F125" s="201" t="s">
        <v>552</v>
      </c>
      <c r="G125" s="201"/>
      <c r="H125" s="201"/>
      <c r="I125" s="189">
        <f t="shared" si="30"/>
        <v>0.14000000000000001</v>
      </c>
      <c r="J125" s="195">
        <v>0.14000000000000001</v>
      </c>
      <c r="K125" s="195"/>
      <c r="L125" s="189">
        <f t="shared" si="31"/>
        <v>0.14000000000000001</v>
      </c>
      <c r="M125" s="189"/>
      <c r="N125" s="189"/>
      <c r="O125" s="189"/>
      <c r="P125" s="189"/>
      <c r="Q125" s="189"/>
      <c r="R125" s="189"/>
      <c r="S125" s="189"/>
      <c r="T125" s="189"/>
      <c r="U125" s="189"/>
      <c r="V125" s="189"/>
      <c r="W125" s="189"/>
      <c r="X125" s="189"/>
      <c r="Y125" s="189"/>
      <c r="Z125" s="189"/>
      <c r="AA125" s="189"/>
      <c r="AB125" s="189"/>
      <c r="AC125" s="189"/>
      <c r="AD125" s="189"/>
      <c r="AE125" s="189">
        <f t="shared" si="32"/>
        <v>0</v>
      </c>
      <c r="AF125" s="190">
        <f t="shared" si="33"/>
        <v>0.14000000000000001</v>
      </c>
      <c r="AG125" s="190">
        <f t="shared" si="34"/>
        <v>0</v>
      </c>
      <c r="AH125" s="191">
        <v>42.6</v>
      </c>
      <c r="AI125" s="191">
        <f t="shared" si="35"/>
        <v>36.21</v>
      </c>
      <c r="AJ125" s="191"/>
      <c r="AK125" s="191"/>
      <c r="AL125" s="191">
        <v>150</v>
      </c>
      <c r="AM125" s="184">
        <f t="shared" si="36"/>
        <v>75</v>
      </c>
      <c r="AN125" s="196" t="s">
        <v>240</v>
      </c>
      <c r="AO125" s="187" t="str">
        <f t="shared" si="43"/>
        <v>Thôn Thanh Sơn,
Thạch Lạc</v>
      </c>
      <c r="AP125" s="192" t="s">
        <v>553</v>
      </c>
      <c r="AQ125" s="193">
        <f t="shared" si="37"/>
        <v>0.166992</v>
      </c>
      <c r="AR125" s="193">
        <f t="shared" si="38"/>
        <v>0</v>
      </c>
      <c r="AS125" s="193">
        <f t="shared" si="39"/>
        <v>0</v>
      </c>
      <c r="AT125" s="193">
        <f t="shared" si="40"/>
        <v>0</v>
      </c>
      <c r="AU125" s="193">
        <f t="shared" si="41"/>
        <v>0</v>
      </c>
      <c r="AV125" s="193">
        <f t="shared" si="42"/>
        <v>0.166992</v>
      </c>
      <c r="AW125" s="184"/>
      <c r="AX125" s="184"/>
      <c r="AY125" s="184"/>
      <c r="AZ125" s="184"/>
      <c r="BA125" s="184"/>
      <c r="BB125" s="179">
        <v>102</v>
      </c>
    </row>
    <row r="126" spans="1:54" ht="30">
      <c r="A126" s="179">
        <v>99</v>
      </c>
      <c r="B126" s="185" t="s">
        <v>554</v>
      </c>
      <c r="C126" s="186">
        <v>4</v>
      </c>
      <c r="D126" s="196" t="s">
        <v>96</v>
      </c>
      <c r="E126" s="187" t="str">
        <f t="shared" si="29"/>
        <v>ONT</v>
      </c>
      <c r="F126" s="185" t="s">
        <v>555</v>
      </c>
      <c r="G126" s="185"/>
      <c r="H126" s="185"/>
      <c r="I126" s="189">
        <f t="shared" si="30"/>
        <v>0.04</v>
      </c>
      <c r="J126" s="189">
        <v>0.04</v>
      </c>
      <c r="K126" s="189"/>
      <c r="L126" s="189">
        <f t="shared" si="31"/>
        <v>0.04</v>
      </c>
      <c r="M126" s="189"/>
      <c r="N126" s="189"/>
      <c r="O126" s="189"/>
      <c r="P126" s="189"/>
      <c r="Q126" s="189"/>
      <c r="R126" s="189"/>
      <c r="S126" s="189"/>
      <c r="T126" s="189"/>
      <c r="U126" s="189"/>
      <c r="V126" s="189"/>
      <c r="W126" s="189"/>
      <c r="X126" s="189"/>
      <c r="Y126" s="189"/>
      <c r="Z126" s="189"/>
      <c r="AA126" s="189"/>
      <c r="AB126" s="189"/>
      <c r="AC126" s="189"/>
      <c r="AD126" s="189"/>
      <c r="AE126" s="189">
        <f t="shared" si="32"/>
        <v>0</v>
      </c>
      <c r="AF126" s="190">
        <f t="shared" si="33"/>
        <v>0.04</v>
      </c>
      <c r="AG126" s="190">
        <f t="shared" si="34"/>
        <v>0</v>
      </c>
      <c r="AH126" s="191">
        <v>42.6</v>
      </c>
      <c r="AI126" s="191">
        <f t="shared" si="35"/>
        <v>36.21</v>
      </c>
      <c r="AJ126" s="191"/>
      <c r="AK126" s="191"/>
      <c r="AL126" s="191">
        <v>150</v>
      </c>
      <c r="AM126" s="184">
        <f t="shared" si="36"/>
        <v>75</v>
      </c>
      <c r="AN126" s="183" t="s">
        <v>240</v>
      </c>
      <c r="AO126" s="187" t="str">
        <f t="shared" si="43"/>
        <v>Thôn Trung Lạc,
Thạch Lạc</v>
      </c>
      <c r="AP126" s="192" t="s">
        <v>260</v>
      </c>
      <c r="AQ126" s="193">
        <f t="shared" si="37"/>
        <v>4.7712000000000004E-2</v>
      </c>
      <c r="AR126" s="193">
        <f t="shared" si="38"/>
        <v>0</v>
      </c>
      <c r="AS126" s="193">
        <f t="shared" si="39"/>
        <v>0</v>
      </c>
      <c r="AT126" s="193">
        <f t="shared" si="40"/>
        <v>0</v>
      </c>
      <c r="AU126" s="193">
        <f t="shared" si="41"/>
        <v>0</v>
      </c>
      <c r="AV126" s="193">
        <f t="shared" si="42"/>
        <v>4.7712000000000004E-2</v>
      </c>
      <c r="AW126" s="184"/>
      <c r="AX126" s="184"/>
      <c r="AY126" s="184"/>
      <c r="AZ126" s="184"/>
      <c r="BA126" s="184"/>
      <c r="BB126" s="179">
        <v>103</v>
      </c>
    </row>
    <row r="127" spans="1:54" ht="30">
      <c r="A127" s="179">
        <v>100</v>
      </c>
      <c r="B127" s="185" t="s">
        <v>563</v>
      </c>
      <c r="C127" s="186">
        <v>4</v>
      </c>
      <c r="D127" s="179" t="s">
        <v>96</v>
      </c>
      <c r="E127" s="187" t="str">
        <f t="shared" si="29"/>
        <v>ONT</v>
      </c>
      <c r="F127" s="184" t="s">
        <v>564</v>
      </c>
      <c r="G127" s="184"/>
      <c r="H127" s="184"/>
      <c r="I127" s="189">
        <f t="shared" si="30"/>
        <v>0.09</v>
      </c>
      <c r="J127" s="189"/>
      <c r="K127" s="189"/>
      <c r="L127" s="189">
        <f t="shared" si="31"/>
        <v>0</v>
      </c>
      <c r="M127" s="189"/>
      <c r="N127" s="189"/>
      <c r="O127" s="189"/>
      <c r="P127" s="189"/>
      <c r="Q127" s="189"/>
      <c r="R127" s="189"/>
      <c r="S127" s="189"/>
      <c r="T127" s="189"/>
      <c r="U127" s="189"/>
      <c r="V127" s="189"/>
      <c r="W127" s="189"/>
      <c r="X127" s="189"/>
      <c r="Y127" s="189"/>
      <c r="Z127" s="189">
        <v>0.09</v>
      </c>
      <c r="AA127" s="189"/>
      <c r="AB127" s="189"/>
      <c r="AC127" s="189"/>
      <c r="AD127" s="189"/>
      <c r="AE127" s="189">
        <f t="shared" si="32"/>
        <v>0.09</v>
      </c>
      <c r="AF127" s="190">
        <f t="shared" si="33"/>
        <v>0</v>
      </c>
      <c r="AG127" s="190">
        <f t="shared" si="34"/>
        <v>0.09</v>
      </c>
      <c r="AH127" s="191">
        <v>46.86</v>
      </c>
      <c r="AI127" s="191">
        <f t="shared" si="35"/>
        <v>39.830999999999996</v>
      </c>
      <c r="AJ127" s="191"/>
      <c r="AK127" s="191"/>
      <c r="AL127" s="191">
        <v>300</v>
      </c>
      <c r="AM127" s="184">
        <f t="shared" si="36"/>
        <v>150</v>
      </c>
      <c r="AN127" s="196" t="s">
        <v>241</v>
      </c>
      <c r="AO127" s="187" t="str">
        <f t="shared" si="43"/>
        <v>Thôn Kỳ Bắc (cũ),
Thạch Lâm</v>
      </c>
      <c r="AP127" s="192" t="s">
        <v>260</v>
      </c>
      <c r="AQ127" s="193">
        <f t="shared" si="37"/>
        <v>0</v>
      </c>
      <c r="AR127" s="193">
        <f t="shared" si="38"/>
        <v>0</v>
      </c>
      <c r="AS127" s="193">
        <f t="shared" si="39"/>
        <v>0</v>
      </c>
      <c r="AT127" s="193">
        <f t="shared" si="40"/>
        <v>0.27</v>
      </c>
      <c r="AU127" s="193">
        <f t="shared" si="41"/>
        <v>0</v>
      </c>
      <c r="AV127" s="193">
        <f t="shared" si="42"/>
        <v>0.27</v>
      </c>
      <c r="AW127" s="184"/>
      <c r="AX127" s="184"/>
      <c r="AY127" s="184"/>
      <c r="AZ127" s="184"/>
      <c r="BA127" s="184"/>
      <c r="BB127" s="179">
        <v>104</v>
      </c>
    </row>
    <row r="128" spans="1:54" ht="30">
      <c r="A128" s="179">
        <v>101</v>
      </c>
      <c r="B128" s="185" t="s">
        <v>565</v>
      </c>
      <c r="C128" s="186">
        <v>4</v>
      </c>
      <c r="D128" s="179" t="s">
        <v>96</v>
      </c>
      <c r="E128" s="187" t="str">
        <f t="shared" si="29"/>
        <v>ONT</v>
      </c>
      <c r="F128" s="184" t="s">
        <v>566</v>
      </c>
      <c r="G128" s="184"/>
      <c r="H128" s="184"/>
      <c r="I128" s="189">
        <f t="shared" si="30"/>
        <v>0.1</v>
      </c>
      <c r="J128" s="195">
        <v>0.1</v>
      </c>
      <c r="K128" s="195"/>
      <c r="L128" s="189">
        <f t="shared" si="31"/>
        <v>0.1</v>
      </c>
      <c r="M128" s="189"/>
      <c r="N128" s="189"/>
      <c r="O128" s="189"/>
      <c r="P128" s="189"/>
      <c r="Q128" s="189"/>
      <c r="R128" s="189"/>
      <c r="S128" s="189"/>
      <c r="T128" s="189"/>
      <c r="U128" s="189"/>
      <c r="V128" s="189"/>
      <c r="W128" s="189"/>
      <c r="X128" s="189"/>
      <c r="Y128" s="189"/>
      <c r="Z128" s="189"/>
      <c r="AA128" s="189"/>
      <c r="AB128" s="189"/>
      <c r="AC128" s="189"/>
      <c r="AD128" s="189"/>
      <c r="AE128" s="189">
        <f t="shared" si="32"/>
        <v>0</v>
      </c>
      <c r="AF128" s="190">
        <f t="shared" si="33"/>
        <v>0.1</v>
      </c>
      <c r="AG128" s="190">
        <f t="shared" si="34"/>
        <v>0</v>
      </c>
      <c r="AH128" s="191">
        <v>46.86</v>
      </c>
      <c r="AI128" s="191">
        <f t="shared" si="35"/>
        <v>39.830999999999996</v>
      </c>
      <c r="AJ128" s="191"/>
      <c r="AK128" s="191"/>
      <c r="AL128" s="191">
        <v>300</v>
      </c>
      <c r="AM128" s="184">
        <f t="shared" si="36"/>
        <v>150</v>
      </c>
      <c r="AN128" s="196" t="s">
        <v>241</v>
      </c>
      <c r="AO128" s="187" t="str">
        <f t="shared" si="43"/>
        <v>Thôn Kỷ Các,
Thạch Lâm</v>
      </c>
      <c r="AP128" s="192" t="s">
        <v>265</v>
      </c>
      <c r="AQ128" s="193">
        <f t="shared" si="37"/>
        <v>0.13120800000000002</v>
      </c>
      <c r="AR128" s="193">
        <f t="shared" si="38"/>
        <v>0</v>
      </c>
      <c r="AS128" s="193">
        <f t="shared" si="39"/>
        <v>0</v>
      </c>
      <c r="AT128" s="193">
        <f t="shared" si="40"/>
        <v>0</v>
      </c>
      <c r="AU128" s="193">
        <f t="shared" si="41"/>
        <v>0</v>
      </c>
      <c r="AV128" s="193">
        <f t="shared" si="42"/>
        <v>0.13120800000000002</v>
      </c>
      <c r="AW128" s="184"/>
      <c r="AX128" s="184"/>
      <c r="AY128" s="184"/>
      <c r="AZ128" s="184"/>
      <c r="BA128" s="184"/>
      <c r="BB128" s="179">
        <v>105</v>
      </c>
    </row>
    <row r="129" spans="1:54" ht="30">
      <c r="A129" s="179">
        <v>102</v>
      </c>
      <c r="B129" s="185" t="s">
        <v>567</v>
      </c>
      <c r="C129" s="186">
        <v>4</v>
      </c>
      <c r="D129" s="179" t="s">
        <v>96</v>
      </c>
      <c r="E129" s="187" t="str">
        <f t="shared" si="29"/>
        <v>ONT</v>
      </c>
      <c r="F129" s="184" t="s">
        <v>566</v>
      </c>
      <c r="G129" s="184"/>
      <c r="H129" s="184"/>
      <c r="I129" s="189">
        <f t="shared" si="30"/>
        <v>0.09</v>
      </c>
      <c r="J129" s="195">
        <v>0.09</v>
      </c>
      <c r="K129" s="195"/>
      <c r="L129" s="189">
        <f t="shared" si="31"/>
        <v>0.09</v>
      </c>
      <c r="M129" s="189"/>
      <c r="N129" s="189"/>
      <c r="O129" s="189"/>
      <c r="P129" s="189"/>
      <c r="Q129" s="189"/>
      <c r="R129" s="189"/>
      <c r="S129" s="189"/>
      <c r="T129" s="189"/>
      <c r="U129" s="189"/>
      <c r="V129" s="189"/>
      <c r="W129" s="189"/>
      <c r="X129" s="189"/>
      <c r="Y129" s="189"/>
      <c r="Z129" s="189"/>
      <c r="AA129" s="189"/>
      <c r="AB129" s="189"/>
      <c r="AC129" s="189"/>
      <c r="AD129" s="189"/>
      <c r="AE129" s="189">
        <f t="shared" si="32"/>
        <v>0</v>
      </c>
      <c r="AF129" s="190">
        <f t="shared" si="33"/>
        <v>0.09</v>
      </c>
      <c r="AG129" s="190">
        <f t="shared" si="34"/>
        <v>0</v>
      </c>
      <c r="AH129" s="191">
        <v>46.86</v>
      </c>
      <c r="AI129" s="191">
        <f t="shared" si="35"/>
        <v>39.830999999999996</v>
      </c>
      <c r="AJ129" s="191"/>
      <c r="AK129" s="191"/>
      <c r="AL129" s="191">
        <v>300</v>
      </c>
      <c r="AM129" s="184">
        <f t="shared" si="36"/>
        <v>150</v>
      </c>
      <c r="AN129" s="196" t="s">
        <v>241</v>
      </c>
      <c r="AO129" s="187" t="str">
        <f t="shared" si="43"/>
        <v>Thôn Kỷ Các,
Thạch Lâm</v>
      </c>
      <c r="AP129" s="192" t="s">
        <v>265</v>
      </c>
      <c r="AQ129" s="193">
        <f t="shared" si="37"/>
        <v>0.11808719999999999</v>
      </c>
      <c r="AR129" s="193">
        <f t="shared" si="38"/>
        <v>0</v>
      </c>
      <c r="AS129" s="193">
        <f t="shared" si="39"/>
        <v>0</v>
      </c>
      <c r="AT129" s="193">
        <f t="shared" si="40"/>
        <v>0</v>
      </c>
      <c r="AU129" s="193">
        <f t="shared" si="41"/>
        <v>0</v>
      </c>
      <c r="AV129" s="193">
        <f t="shared" si="42"/>
        <v>0.11808719999999999</v>
      </c>
      <c r="AW129" s="184"/>
      <c r="AX129" s="184"/>
      <c r="AY129" s="184"/>
      <c r="AZ129" s="184"/>
      <c r="BA129" s="184"/>
      <c r="BB129" s="179">
        <v>106</v>
      </c>
    </row>
    <row r="130" spans="1:54" ht="30">
      <c r="A130" s="179">
        <v>103</v>
      </c>
      <c r="B130" s="185" t="s">
        <v>568</v>
      </c>
      <c r="C130" s="186">
        <v>4</v>
      </c>
      <c r="D130" s="179" t="s">
        <v>96</v>
      </c>
      <c r="E130" s="187" t="str">
        <f t="shared" si="29"/>
        <v>ONT</v>
      </c>
      <c r="F130" s="184" t="s">
        <v>569</v>
      </c>
      <c r="G130" s="184"/>
      <c r="H130" s="184"/>
      <c r="I130" s="189">
        <f t="shared" si="30"/>
        <v>0.1</v>
      </c>
      <c r="J130" s="195">
        <v>0.1</v>
      </c>
      <c r="K130" s="195"/>
      <c r="L130" s="189">
        <f t="shared" si="31"/>
        <v>0.1</v>
      </c>
      <c r="M130" s="189"/>
      <c r="N130" s="189"/>
      <c r="O130" s="189"/>
      <c r="P130" s="189"/>
      <c r="Q130" s="189"/>
      <c r="R130" s="189"/>
      <c r="S130" s="189"/>
      <c r="T130" s="189"/>
      <c r="U130" s="189"/>
      <c r="V130" s="189"/>
      <c r="W130" s="189"/>
      <c r="X130" s="189"/>
      <c r="Y130" s="189"/>
      <c r="Z130" s="189"/>
      <c r="AA130" s="189"/>
      <c r="AB130" s="189"/>
      <c r="AC130" s="189"/>
      <c r="AD130" s="189"/>
      <c r="AE130" s="189">
        <f t="shared" si="32"/>
        <v>0</v>
      </c>
      <c r="AF130" s="190">
        <f t="shared" si="33"/>
        <v>0.1</v>
      </c>
      <c r="AG130" s="190">
        <f t="shared" si="34"/>
        <v>0</v>
      </c>
      <c r="AH130" s="191">
        <v>46.86</v>
      </c>
      <c r="AI130" s="191">
        <f t="shared" si="35"/>
        <v>39.830999999999996</v>
      </c>
      <c r="AJ130" s="191"/>
      <c r="AK130" s="191"/>
      <c r="AL130" s="191">
        <v>300</v>
      </c>
      <c r="AM130" s="184">
        <f t="shared" si="36"/>
        <v>150</v>
      </c>
      <c r="AN130" s="196" t="s">
        <v>241</v>
      </c>
      <c r="AO130" s="187" t="str">
        <f t="shared" si="43"/>
        <v>Thôn La Xá,
Thạch Lâm</v>
      </c>
      <c r="AP130" s="192" t="s">
        <v>265</v>
      </c>
      <c r="AQ130" s="193">
        <f t="shared" si="37"/>
        <v>0.13120800000000002</v>
      </c>
      <c r="AR130" s="193">
        <f t="shared" si="38"/>
        <v>0</v>
      </c>
      <c r="AS130" s="193">
        <f t="shared" si="39"/>
        <v>0</v>
      </c>
      <c r="AT130" s="193">
        <f t="shared" si="40"/>
        <v>0</v>
      </c>
      <c r="AU130" s="193">
        <f t="shared" si="41"/>
        <v>0</v>
      </c>
      <c r="AV130" s="193">
        <f t="shared" si="42"/>
        <v>0.13120800000000002</v>
      </c>
      <c r="AW130" s="184"/>
      <c r="AX130" s="184"/>
      <c r="AY130" s="184"/>
      <c r="AZ130" s="184"/>
      <c r="BA130" s="184"/>
      <c r="BB130" s="179">
        <v>107</v>
      </c>
    </row>
    <row r="131" spans="1:54" ht="30">
      <c r="A131" s="179">
        <v>104</v>
      </c>
      <c r="B131" s="185" t="s">
        <v>570</v>
      </c>
      <c r="C131" s="186">
        <v>4</v>
      </c>
      <c r="D131" s="179" t="s">
        <v>96</v>
      </c>
      <c r="E131" s="187" t="str">
        <f t="shared" si="29"/>
        <v>ONT</v>
      </c>
      <c r="F131" s="184" t="s">
        <v>571</v>
      </c>
      <c r="G131" s="184"/>
      <c r="H131" s="184"/>
      <c r="I131" s="189">
        <f t="shared" si="30"/>
        <v>0.1</v>
      </c>
      <c r="J131" s="189">
        <v>0.1</v>
      </c>
      <c r="K131" s="189"/>
      <c r="L131" s="189">
        <f t="shared" si="31"/>
        <v>0.1</v>
      </c>
      <c r="M131" s="189"/>
      <c r="N131" s="189"/>
      <c r="O131" s="189"/>
      <c r="P131" s="189"/>
      <c r="Q131" s="189"/>
      <c r="R131" s="189"/>
      <c r="S131" s="189"/>
      <c r="T131" s="189"/>
      <c r="U131" s="189"/>
      <c r="V131" s="189"/>
      <c r="W131" s="189"/>
      <c r="X131" s="189"/>
      <c r="Y131" s="189"/>
      <c r="Z131" s="189"/>
      <c r="AA131" s="189"/>
      <c r="AB131" s="189"/>
      <c r="AC131" s="189"/>
      <c r="AD131" s="189"/>
      <c r="AE131" s="189">
        <f t="shared" si="32"/>
        <v>0</v>
      </c>
      <c r="AF131" s="190">
        <f t="shared" si="33"/>
        <v>0.1</v>
      </c>
      <c r="AG131" s="190">
        <f t="shared" si="34"/>
        <v>0</v>
      </c>
      <c r="AH131" s="191">
        <v>46.86</v>
      </c>
      <c r="AI131" s="191">
        <f t="shared" si="35"/>
        <v>39.830999999999996</v>
      </c>
      <c r="AJ131" s="191"/>
      <c r="AK131" s="191"/>
      <c r="AL131" s="191">
        <v>300</v>
      </c>
      <c r="AM131" s="184">
        <f t="shared" si="36"/>
        <v>150</v>
      </c>
      <c r="AN131" s="196" t="s">
        <v>241</v>
      </c>
      <c r="AO131" s="187" t="str">
        <f t="shared" si="43"/>
        <v>Thôn Phái Nam,
Thạch Lâm</v>
      </c>
      <c r="AP131" s="192" t="s">
        <v>260</v>
      </c>
      <c r="AQ131" s="193">
        <f t="shared" si="37"/>
        <v>0.13120800000000002</v>
      </c>
      <c r="AR131" s="193">
        <f t="shared" si="38"/>
        <v>0</v>
      </c>
      <c r="AS131" s="193">
        <f t="shared" si="39"/>
        <v>0</v>
      </c>
      <c r="AT131" s="193">
        <f t="shared" si="40"/>
        <v>0</v>
      </c>
      <c r="AU131" s="193">
        <f t="shared" si="41"/>
        <v>0</v>
      </c>
      <c r="AV131" s="193">
        <f t="shared" si="42"/>
        <v>0.13120800000000002</v>
      </c>
      <c r="AW131" s="184"/>
      <c r="AX131" s="184"/>
      <c r="AY131" s="184"/>
      <c r="AZ131" s="184"/>
      <c r="BA131" s="184"/>
      <c r="BB131" s="179">
        <v>108</v>
      </c>
    </row>
    <row r="132" spans="1:54" ht="45">
      <c r="A132" s="179">
        <v>105</v>
      </c>
      <c r="B132" s="185" t="s">
        <v>572</v>
      </c>
      <c r="C132" s="186">
        <v>4</v>
      </c>
      <c r="D132" s="179" t="s">
        <v>96</v>
      </c>
      <c r="E132" s="187" t="str">
        <f t="shared" si="29"/>
        <v>ONT</v>
      </c>
      <c r="F132" s="184" t="s">
        <v>573</v>
      </c>
      <c r="G132" s="184"/>
      <c r="H132" s="184"/>
      <c r="I132" s="189">
        <f t="shared" si="30"/>
        <v>0.05</v>
      </c>
      <c r="J132" s="189"/>
      <c r="K132" s="189"/>
      <c r="L132" s="189">
        <f t="shared" si="31"/>
        <v>0</v>
      </c>
      <c r="M132" s="189"/>
      <c r="N132" s="189"/>
      <c r="O132" s="189"/>
      <c r="P132" s="189"/>
      <c r="Q132" s="189"/>
      <c r="R132" s="189"/>
      <c r="S132" s="189"/>
      <c r="T132" s="189"/>
      <c r="U132" s="189"/>
      <c r="V132" s="189"/>
      <c r="W132" s="189"/>
      <c r="X132" s="189"/>
      <c r="Y132" s="189"/>
      <c r="Z132" s="189">
        <v>0.05</v>
      </c>
      <c r="AA132" s="189"/>
      <c r="AB132" s="189"/>
      <c r="AC132" s="189"/>
      <c r="AD132" s="189"/>
      <c r="AE132" s="189">
        <f t="shared" si="32"/>
        <v>0.05</v>
      </c>
      <c r="AF132" s="190">
        <f t="shared" si="33"/>
        <v>0</v>
      </c>
      <c r="AG132" s="190">
        <f t="shared" si="34"/>
        <v>0.05</v>
      </c>
      <c r="AH132" s="191">
        <v>46.86</v>
      </c>
      <c r="AI132" s="191">
        <f t="shared" si="35"/>
        <v>39.830999999999996</v>
      </c>
      <c r="AJ132" s="191"/>
      <c r="AK132" s="191"/>
      <c r="AL132" s="191">
        <v>300</v>
      </c>
      <c r="AM132" s="184">
        <f t="shared" si="36"/>
        <v>150</v>
      </c>
      <c r="AN132" s="196" t="s">
        <v>241</v>
      </c>
      <c r="AO132" s="187" t="str">
        <f t="shared" si="43"/>
        <v>Thôn Phái Thượng (cũ),
Thạch Lâm</v>
      </c>
      <c r="AP132" s="192" t="s">
        <v>260</v>
      </c>
      <c r="AQ132" s="193">
        <f t="shared" si="37"/>
        <v>0</v>
      </c>
      <c r="AR132" s="193">
        <f t="shared" si="38"/>
        <v>0</v>
      </c>
      <c r="AS132" s="193">
        <f t="shared" si="39"/>
        <v>0</v>
      </c>
      <c r="AT132" s="193">
        <f t="shared" si="40"/>
        <v>0.15</v>
      </c>
      <c r="AU132" s="193">
        <f t="shared" si="41"/>
        <v>0</v>
      </c>
      <c r="AV132" s="193">
        <f t="shared" si="42"/>
        <v>0.15</v>
      </c>
      <c r="AW132" s="184"/>
      <c r="AX132" s="184"/>
      <c r="AY132" s="184"/>
      <c r="AZ132" s="184"/>
      <c r="BA132" s="184"/>
      <c r="BB132" s="179">
        <v>109</v>
      </c>
    </row>
    <row r="133" spans="1:54" ht="30">
      <c r="A133" s="179">
        <v>106</v>
      </c>
      <c r="B133" s="185" t="s">
        <v>574</v>
      </c>
      <c r="C133" s="186">
        <v>4</v>
      </c>
      <c r="D133" s="179" t="s">
        <v>96</v>
      </c>
      <c r="E133" s="187" t="str">
        <f t="shared" si="29"/>
        <v>ONT</v>
      </c>
      <c r="F133" s="184" t="s">
        <v>575</v>
      </c>
      <c r="G133" s="184"/>
      <c r="H133" s="184"/>
      <c r="I133" s="189">
        <f t="shared" si="30"/>
        <v>0.09</v>
      </c>
      <c r="J133" s="189">
        <v>0.09</v>
      </c>
      <c r="K133" s="189"/>
      <c r="L133" s="189">
        <f t="shared" si="31"/>
        <v>0.09</v>
      </c>
      <c r="M133" s="189"/>
      <c r="N133" s="189"/>
      <c r="O133" s="189"/>
      <c r="P133" s="189"/>
      <c r="Q133" s="189"/>
      <c r="R133" s="189"/>
      <c r="S133" s="189"/>
      <c r="T133" s="189"/>
      <c r="U133" s="189"/>
      <c r="V133" s="189"/>
      <c r="W133" s="189"/>
      <c r="X133" s="189"/>
      <c r="Y133" s="189"/>
      <c r="Z133" s="189"/>
      <c r="AA133" s="189"/>
      <c r="AB133" s="189"/>
      <c r="AC133" s="189"/>
      <c r="AD133" s="189"/>
      <c r="AE133" s="189">
        <f t="shared" si="32"/>
        <v>0</v>
      </c>
      <c r="AF133" s="190">
        <f t="shared" si="33"/>
        <v>0.09</v>
      </c>
      <c r="AG133" s="190">
        <f t="shared" si="34"/>
        <v>0</v>
      </c>
      <c r="AH133" s="191">
        <v>46.86</v>
      </c>
      <c r="AI133" s="191">
        <f t="shared" si="35"/>
        <v>39.830999999999996</v>
      </c>
      <c r="AJ133" s="191"/>
      <c r="AK133" s="191"/>
      <c r="AL133" s="191">
        <v>300</v>
      </c>
      <c r="AM133" s="184">
        <f t="shared" si="36"/>
        <v>150</v>
      </c>
      <c r="AN133" s="179" t="s">
        <v>241</v>
      </c>
      <c r="AO133" s="187" t="str">
        <f t="shared" si="43"/>
        <v>Thôn Tiền Thượng,
Thạch Lâm</v>
      </c>
      <c r="AP133" s="192"/>
      <c r="AQ133" s="193">
        <f t="shared" si="37"/>
        <v>0.11808719999999999</v>
      </c>
      <c r="AR133" s="193">
        <f t="shared" si="38"/>
        <v>0</v>
      </c>
      <c r="AS133" s="193">
        <f t="shared" si="39"/>
        <v>0</v>
      </c>
      <c r="AT133" s="193">
        <f t="shared" si="40"/>
        <v>0</v>
      </c>
      <c r="AU133" s="193">
        <f t="shared" si="41"/>
        <v>0</v>
      </c>
      <c r="AV133" s="193">
        <f t="shared" si="42"/>
        <v>0.11808719999999999</v>
      </c>
      <c r="AW133" s="184"/>
      <c r="AX133" s="184"/>
      <c r="AY133" s="184"/>
      <c r="AZ133" s="184"/>
      <c r="BA133" s="184"/>
      <c r="BB133" s="179">
        <v>110</v>
      </c>
    </row>
    <row r="134" spans="1:54" ht="30">
      <c r="A134" s="179">
        <v>107</v>
      </c>
      <c r="B134" s="185" t="s">
        <v>577</v>
      </c>
      <c r="C134" s="186">
        <v>4</v>
      </c>
      <c r="D134" s="179" t="s">
        <v>96</v>
      </c>
      <c r="E134" s="187" t="str">
        <f t="shared" si="29"/>
        <v>ONT</v>
      </c>
      <c r="F134" s="184" t="s">
        <v>578</v>
      </c>
      <c r="G134" s="184"/>
      <c r="H134" s="184"/>
      <c r="I134" s="189">
        <f t="shared" si="30"/>
        <v>0.03</v>
      </c>
      <c r="J134" s="195">
        <v>0.03</v>
      </c>
      <c r="K134" s="195"/>
      <c r="L134" s="189">
        <f t="shared" si="31"/>
        <v>0.03</v>
      </c>
      <c r="M134" s="189"/>
      <c r="N134" s="189"/>
      <c r="O134" s="189"/>
      <c r="P134" s="189"/>
      <c r="Q134" s="189"/>
      <c r="R134" s="189"/>
      <c r="S134" s="189"/>
      <c r="T134" s="189"/>
      <c r="U134" s="189"/>
      <c r="V134" s="189"/>
      <c r="W134" s="189"/>
      <c r="X134" s="189"/>
      <c r="Y134" s="189"/>
      <c r="Z134" s="189"/>
      <c r="AA134" s="189"/>
      <c r="AB134" s="189"/>
      <c r="AC134" s="189"/>
      <c r="AD134" s="189"/>
      <c r="AE134" s="189">
        <f t="shared" si="32"/>
        <v>0</v>
      </c>
      <c r="AF134" s="190">
        <f t="shared" si="33"/>
        <v>0.03</v>
      </c>
      <c r="AG134" s="190">
        <f t="shared" si="34"/>
        <v>0</v>
      </c>
      <c r="AH134" s="191">
        <v>42.6</v>
      </c>
      <c r="AI134" s="191">
        <f t="shared" si="35"/>
        <v>36.21</v>
      </c>
      <c r="AJ134" s="191"/>
      <c r="AK134" s="191"/>
      <c r="AL134" s="191">
        <v>200</v>
      </c>
      <c r="AM134" s="184">
        <f t="shared" si="36"/>
        <v>100</v>
      </c>
      <c r="AN134" s="196" t="s">
        <v>242</v>
      </c>
      <c r="AO134" s="187" t="str">
        <f t="shared" si="43"/>
        <v>Thôn Khang,
Thạch Liên</v>
      </c>
      <c r="AP134" s="192" t="s">
        <v>579</v>
      </c>
      <c r="AQ134" s="193">
        <f t="shared" si="37"/>
        <v>3.5784000000000003E-2</v>
      </c>
      <c r="AR134" s="193">
        <f t="shared" si="38"/>
        <v>0</v>
      </c>
      <c r="AS134" s="193">
        <f t="shared" si="39"/>
        <v>0</v>
      </c>
      <c r="AT134" s="193">
        <f t="shared" si="40"/>
        <v>0</v>
      </c>
      <c r="AU134" s="193">
        <f t="shared" si="41"/>
        <v>0</v>
      </c>
      <c r="AV134" s="193">
        <f t="shared" si="42"/>
        <v>3.5784000000000003E-2</v>
      </c>
      <c r="AW134" s="184"/>
      <c r="AX134" s="184"/>
      <c r="AY134" s="184"/>
      <c r="AZ134" s="184"/>
      <c r="BA134" s="184"/>
      <c r="BB134" s="179">
        <v>111</v>
      </c>
    </row>
    <row r="135" spans="1:54" ht="30">
      <c r="A135" s="179">
        <v>108</v>
      </c>
      <c r="B135" s="186" t="s">
        <v>580</v>
      </c>
      <c r="C135" s="186">
        <v>4</v>
      </c>
      <c r="D135" s="187" t="s">
        <v>96</v>
      </c>
      <c r="E135" s="187" t="str">
        <f t="shared" si="29"/>
        <v>ONT</v>
      </c>
      <c r="F135" s="188" t="s">
        <v>578</v>
      </c>
      <c r="G135" s="188"/>
      <c r="H135" s="188"/>
      <c r="I135" s="189">
        <f t="shared" si="30"/>
        <v>0.1</v>
      </c>
      <c r="J135" s="189">
        <v>0.1</v>
      </c>
      <c r="K135" s="189"/>
      <c r="L135" s="189">
        <f t="shared" si="31"/>
        <v>0.1</v>
      </c>
      <c r="M135" s="189"/>
      <c r="N135" s="189"/>
      <c r="O135" s="189"/>
      <c r="P135" s="189"/>
      <c r="Q135" s="189"/>
      <c r="R135" s="189"/>
      <c r="S135" s="189"/>
      <c r="T135" s="189"/>
      <c r="U135" s="189"/>
      <c r="V135" s="189"/>
      <c r="W135" s="189"/>
      <c r="X135" s="189"/>
      <c r="Y135" s="189"/>
      <c r="Z135" s="189"/>
      <c r="AA135" s="189"/>
      <c r="AB135" s="189"/>
      <c r="AC135" s="189"/>
      <c r="AD135" s="189"/>
      <c r="AE135" s="189">
        <f t="shared" si="32"/>
        <v>0</v>
      </c>
      <c r="AF135" s="190">
        <f t="shared" si="33"/>
        <v>0.1</v>
      </c>
      <c r="AG135" s="190">
        <f t="shared" si="34"/>
        <v>0</v>
      </c>
      <c r="AH135" s="191">
        <v>42.6</v>
      </c>
      <c r="AI135" s="191">
        <f t="shared" si="35"/>
        <v>36.21</v>
      </c>
      <c r="AJ135" s="191"/>
      <c r="AK135" s="191"/>
      <c r="AL135" s="191">
        <v>200</v>
      </c>
      <c r="AM135" s="184">
        <f t="shared" si="36"/>
        <v>100</v>
      </c>
      <c r="AN135" s="187" t="s">
        <v>242</v>
      </c>
      <c r="AO135" s="187" t="str">
        <f t="shared" si="43"/>
        <v>Thôn Khang,
Thạch Liên</v>
      </c>
      <c r="AP135" s="192" t="s">
        <v>260</v>
      </c>
      <c r="AQ135" s="193">
        <f t="shared" si="37"/>
        <v>0.11928000000000002</v>
      </c>
      <c r="AR135" s="193">
        <f t="shared" si="38"/>
        <v>0</v>
      </c>
      <c r="AS135" s="193">
        <f t="shared" si="39"/>
        <v>0</v>
      </c>
      <c r="AT135" s="193">
        <f t="shared" si="40"/>
        <v>0</v>
      </c>
      <c r="AU135" s="193">
        <f t="shared" si="41"/>
        <v>0</v>
      </c>
      <c r="AV135" s="193">
        <f t="shared" si="42"/>
        <v>0.11928000000000002</v>
      </c>
      <c r="AW135" s="184"/>
      <c r="AX135" s="184"/>
      <c r="AY135" s="184"/>
      <c r="AZ135" s="184"/>
      <c r="BA135" s="184"/>
      <c r="BB135" s="179">
        <v>112</v>
      </c>
    </row>
    <row r="136" spans="1:54" ht="30">
      <c r="A136" s="179">
        <v>109</v>
      </c>
      <c r="B136" s="185" t="s">
        <v>581</v>
      </c>
      <c r="C136" s="186">
        <v>4</v>
      </c>
      <c r="D136" s="179" t="s">
        <v>96</v>
      </c>
      <c r="E136" s="187" t="str">
        <f t="shared" si="29"/>
        <v>ONT</v>
      </c>
      <c r="F136" s="184" t="s">
        <v>582</v>
      </c>
      <c r="G136" s="184"/>
      <c r="H136" s="184"/>
      <c r="I136" s="189">
        <f t="shared" si="30"/>
        <v>0.06</v>
      </c>
      <c r="J136" s="195">
        <v>0.06</v>
      </c>
      <c r="K136" s="195"/>
      <c r="L136" s="189">
        <f t="shared" si="31"/>
        <v>0.06</v>
      </c>
      <c r="M136" s="189"/>
      <c r="N136" s="189"/>
      <c r="O136" s="189"/>
      <c r="P136" s="189"/>
      <c r="Q136" s="189"/>
      <c r="R136" s="189"/>
      <c r="S136" s="189"/>
      <c r="T136" s="189"/>
      <c r="U136" s="189"/>
      <c r="V136" s="189"/>
      <c r="W136" s="189"/>
      <c r="X136" s="189"/>
      <c r="Y136" s="189"/>
      <c r="Z136" s="189"/>
      <c r="AA136" s="189"/>
      <c r="AB136" s="189"/>
      <c r="AC136" s="189"/>
      <c r="AD136" s="189"/>
      <c r="AE136" s="189">
        <f t="shared" si="32"/>
        <v>0</v>
      </c>
      <c r="AF136" s="190">
        <f t="shared" si="33"/>
        <v>0.06</v>
      </c>
      <c r="AG136" s="190">
        <f t="shared" si="34"/>
        <v>0</v>
      </c>
      <c r="AH136" s="191">
        <v>42.6</v>
      </c>
      <c r="AI136" s="191">
        <f t="shared" si="35"/>
        <v>36.21</v>
      </c>
      <c r="AJ136" s="191"/>
      <c r="AK136" s="191"/>
      <c r="AL136" s="191">
        <v>200</v>
      </c>
      <c r="AM136" s="184">
        <f t="shared" si="36"/>
        <v>100</v>
      </c>
      <c r="AN136" s="196" t="s">
        <v>242</v>
      </c>
      <c r="AO136" s="187" t="str">
        <f t="shared" si="43"/>
        <v>Thôn Lợi,
Thạch Liên</v>
      </c>
      <c r="AP136" s="192" t="s">
        <v>265</v>
      </c>
      <c r="AQ136" s="193">
        <f t="shared" si="37"/>
        <v>7.1568000000000007E-2</v>
      </c>
      <c r="AR136" s="193">
        <f t="shared" si="38"/>
        <v>0</v>
      </c>
      <c r="AS136" s="193">
        <f t="shared" si="39"/>
        <v>0</v>
      </c>
      <c r="AT136" s="193">
        <f t="shared" si="40"/>
        <v>0</v>
      </c>
      <c r="AU136" s="193">
        <f t="shared" si="41"/>
        <v>0</v>
      </c>
      <c r="AV136" s="193">
        <f t="shared" si="42"/>
        <v>7.1568000000000007E-2</v>
      </c>
      <c r="AW136" s="184"/>
      <c r="AX136" s="184"/>
      <c r="AY136" s="184"/>
      <c r="AZ136" s="184"/>
      <c r="BA136" s="184"/>
      <c r="BB136" s="179">
        <v>113</v>
      </c>
    </row>
    <row r="137" spans="1:54" ht="30">
      <c r="A137" s="179">
        <v>110</v>
      </c>
      <c r="B137" s="186" t="s">
        <v>583</v>
      </c>
      <c r="C137" s="186">
        <v>4</v>
      </c>
      <c r="D137" s="187" t="s">
        <v>96</v>
      </c>
      <c r="E137" s="187" t="str">
        <f t="shared" si="29"/>
        <v>ONT</v>
      </c>
      <c r="F137" s="188" t="s">
        <v>582</v>
      </c>
      <c r="G137" s="188"/>
      <c r="H137" s="188"/>
      <c r="I137" s="189">
        <f t="shared" si="30"/>
        <v>0.2</v>
      </c>
      <c r="J137" s="189">
        <v>0.2</v>
      </c>
      <c r="K137" s="189"/>
      <c r="L137" s="189">
        <f t="shared" si="31"/>
        <v>0.2</v>
      </c>
      <c r="M137" s="189"/>
      <c r="N137" s="189"/>
      <c r="O137" s="189"/>
      <c r="P137" s="189"/>
      <c r="Q137" s="189"/>
      <c r="R137" s="189"/>
      <c r="S137" s="189"/>
      <c r="T137" s="189"/>
      <c r="U137" s="189"/>
      <c r="V137" s="189"/>
      <c r="W137" s="189"/>
      <c r="X137" s="189"/>
      <c r="Y137" s="189"/>
      <c r="Z137" s="189"/>
      <c r="AA137" s="189"/>
      <c r="AB137" s="189"/>
      <c r="AC137" s="189"/>
      <c r="AD137" s="189"/>
      <c r="AE137" s="189">
        <f t="shared" si="32"/>
        <v>0</v>
      </c>
      <c r="AF137" s="190">
        <f t="shared" si="33"/>
        <v>0.2</v>
      </c>
      <c r="AG137" s="190">
        <f t="shared" si="34"/>
        <v>0</v>
      </c>
      <c r="AH137" s="191">
        <v>42.6</v>
      </c>
      <c r="AI137" s="191">
        <f t="shared" si="35"/>
        <v>36.21</v>
      </c>
      <c r="AJ137" s="191"/>
      <c r="AK137" s="191"/>
      <c r="AL137" s="191">
        <v>200</v>
      </c>
      <c r="AM137" s="184">
        <f t="shared" si="36"/>
        <v>100</v>
      </c>
      <c r="AN137" s="187" t="s">
        <v>242</v>
      </c>
      <c r="AO137" s="187" t="str">
        <f t="shared" si="43"/>
        <v>Thôn Lợi,
Thạch Liên</v>
      </c>
      <c r="AP137" s="192" t="s">
        <v>260</v>
      </c>
      <c r="AQ137" s="193">
        <f t="shared" si="37"/>
        <v>0.23856000000000005</v>
      </c>
      <c r="AR137" s="193">
        <f t="shared" si="38"/>
        <v>0</v>
      </c>
      <c r="AS137" s="193">
        <f t="shared" si="39"/>
        <v>0</v>
      </c>
      <c r="AT137" s="193">
        <f t="shared" si="40"/>
        <v>0</v>
      </c>
      <c r="AU137" s="193">
        <f t="shared" si="41"/>
        <v>0</v>
      </c>
      <c r="AV137" s="193">
        <f t="shared" si="42"/>
        <v>0.23856000000000005</v>
      </c>
      <c r="AW137" s="184"/>
      <c r="AX137" s="184"/>
      <c r="AY137" s="184"/>
      <c r="AZ137" s="184"/>
      <c r="BA137" s="184"/>
      <c r="BB137" s="179">
        <v>114</v>
      </c>
    </row>
    <row r="138" spans="1:54" ht="30">
      <c r="A138" s="179">
        <v>111</v>
      </c>
      <c r="B138" s="185" t="s">
        <v>584</v>
      </c>
      <c r="C138" s="186">
        <v>4</v>
      </c>
      <c r="D138" s="179" t="s">
        <v>96</v>
      </c>
      <c r="E138" s="187" t="str">
        <f t="shared" si="29"/>
        <v>ONT</v>
      </c>
      <c r="F138" s="184" t="s">
        <v>585</v>
      </c>
      <c r="G138" s="184"/>
      <c r="H138" s="184"/>
      <c r="I138" s="189">
        <f t="shared" si="30"/>
        <v>7.0000000000000007E-2</v>
      </c>
      <c r="J138" s="195">
        <v>7.0000000000000007E-2</v>
      </c>
      <c r="K138" s="195"/>
      <c r="L138" s="189">
        <f t="shared" si="31"/>
        <v>7.0000000000000007E-2</v>
      </c>
      <c r="M138" s="189"/>
      <c r="N138" s="189"/>
      <c r="O138" s="189"/>
      <c r="P138" s="189"/>
      <c r="Q138" s="189"/>
      <c r="R138" s="189"/>
      <c r="S138" s="189"/>
      <c r="T138" s="189"/>
      <c r="U138" s="189"/>
      <c r="V138" s="189"/>
      <c r="W138" s="189"/>
      <c r="X138" s="189"/>
      <c r="Y138" s="189"/>
      <c r="Z138" s="189"/>
      <c r="AA138" s="189"/>
      <c r="AB138" s="189"/>
      <c r="AC138" s="189"/>
      <c r="AD138" s="189"/>
      <c r="AE138" s="189">
        <f t="shared" si="32"/>
        <v>0</v>
      </c>
      <c r="AF138" s="190">
        <f t="shared" si="33"/>
        <v>7.0000000000000007E-2</v>
      </c>
      <c r="AG138" s="190">
        <f t="shared" si="34"/>
        <v>0</v>
      </c>
      <c r="AH138" s="191">
        <v>42.6</v>
      </c>
      <c r="AI138" s="191">
        <f t="shared" si="35"/>
        <v>36.21</v>
      </c>
      <c r="AJ138" s="191"/>
      <c r="AK138" s="191"/>
      <c r="AL138" s="191">
        <v>200</v>
      </c>
      <c r="AM138" s="184">
        <f t="shared" si="36"/>
        <v>100</v>
      </c>
      <c r="AN138" s="196" t="s">
        <v>242</v>
      </c>
      <c r="AO138" s="187" t="str">
        <f t="shared" si="43"/>
        <v>Thôn Nguyên,
Thạch Liên</v>
      </c>
      <c r="AP138" s="192" t="s">
        <v>265</v>
      </c>
      <c r="AQ138" s="193">
        <f t="shared" si="37"/>
        <v>8.3496000000000001E-2</v>
      </c>
      <c r="AR138" s="193">
        <f t="shared" si="38"/>
        <v>0</v>
      </c>
      <c r="AS138" s="193">
        <f t="shared" si="39"/>
        <v>0</v>
      </c>
      <c r="AT138" s="193">
        <f t="shared" si="40"/>
        <v>0</v>
      </c>
      <c r="AU138" s="193">
        <f t="shared" si="41"/>
        <v>0</v>
      </c>
      <c r="AV138" s="193">
        <f t="shared" si="42"/>
        <v>8.3496000000000001E-2</v>
      </c>
      <c r="AW138" s="184"/>
      <c r="AX138" s="184"/>
      <c r="AY138" s="184"/>
      <c r="AZ138" s="184"/>
      <c r="BA138" s="184"/>
      <c r="BB138" s="179">
        <v>115</v>
      </c>
    </row>
    <row r="139" spans="1:54" ht="30">
      <c r="A139" s="179">
        <v>112</v>
      </c>
      <c r="B139" s="185" t="s">
        <v>586</v>
      </c>
      <c r="C139" s="186">
        <v>4</v>
      </c>
      <c r="D139" s="179" t="s">
        <v>96</v>
      </c>
      <c r="E139" s="187" t="str">
        <f t="shared" si="29"/>
        <v>ONT</v>
      </c>
      <c r="F139" s="184" t="s">
        <v>587</v>
      </c>
      <c r="G139" s="184"/>
      <c r="H139" s="184"/>
      <c r="I139" s="189">
        <f t="shared" si="30"/>
        <v>0.09</v>
      </c>
      <c r="J139" s="195">
        <v>0.09</v>
      </c>
      <c r="K139" s="195"/>
      <c r="L139" s="189">
        <f t="shared" si="31"/>
        <v>0.09</v>
      </c>
      <c r="M139" s="189"/>
      <c r="N139" s="189"/>
      <c r="O139" s="189"/>
      <c r="P139" s="189"/>
      <c r="Q139" s="189"/>
      <c r="R139" s="189"/>
      <c r="S139" s="189"/>
      <c r="T139" s="189"/>
      <c r="U139" s="189"/>
      <c r="V139" s="189"/>
      <c r="W139" s="189"/>
      <c r="X139" s="189"/>
      <c r="Y139" s="189"/>
      <c r="Z139" s="189"/>
      <c r="AA139" s="189"/>
      <c r="AB139" s="189"/>
      <c r="AC139" s="189"/>
      <c r="AD139" s="189"/>
      <c r="AE139" s="189">
        <f t="shared" si="32"/>
        <v>0</v>
      </c>
      <c r="AF139" s="190">
        <f t="shared" si="33"/>
        <v>0.09</v>
      </c>
      <c r="AG139" s="190">
        <f t="shared" si="34"/>
        <v>0</v>
      </c>
      <c r="AH139" s="191">
        <v>42.6</v>
      </c>
      <c r="AI139" s="191">
        <f t="shared" si="35"/>
        <v>36.21</v>
      </c>
      <c r="AJ139" s="191"/>
      <c r="AK139" s="191"/>
      <c r="AL139" s="191">
        <v>200</v>
      </c>
      <c r="AM139" s="184">
        <f t="shared" si="36"/>
        <v>100</v>
      </c>
      <c r="AN139" s="196" t="s">
        <v>242</v>
      </c>
      <c r="AO139" s="187" t="str">
        <f t="shared" si="43"/>
        <v>Thôn Ninh,
Thạch Liên</v>
      </c>
      <c r="AP139" s="192" t="s">
        <v>265</v>
      </c>
      <c r="AQ139" s="193">
        <f t="shared" si="37"/>
        <v>0.107352</v>
      </c>
      <c r="AR139" s="193">
        <f t="shared" si="38"/>
        <v>0</v>
      </c>
      <c r="AS139" s="193">
        <f t="shared" si="39"/>
        <v>0</v>
      </c>
      <c r="AT139" s="193">
        <f t="shared" si="40"/>
        <v>0</v>
      </c>
      <c r="AU139" s="193">
        <f t="shared" si="41"/>
        <v>0</v>
      </c>
      <c r="AV139" s="193">
        <f t="shared" si="42"/>
        <v>0.107352</v>
      </c>
      <c r="AW139" s="184"/>
      <c r="AX139" s="184"/>
      <c r="AY139" s="184"/>
      <c r="AZ139" s="184"/>
      <c r="BA139" s="184"/>
      <c r="BB139" s="179">
        <v>116</v>
      </c>
    </row>
    <row r="140" spans="1:54" ht="30">
      <c r="A140" s="179">
        <v>113</v>
      </c>
      <c r="B140" s="186" t="s">
        <v>588</v>
      </c>
      <c r="C140" s="186">
        <v>4</v>
      </c>
      <c r="D140" s="187" t="s">
        <v>96</v>
      </c>
      <c r="E140" s="187" t="str">
        <f t="shared" si="29"/>
        <v>ONT</v>
      </c>
      <c r="F140" s="188" t="s">
        <v>587</v>
      </c>
      <c r="G140" s="188"/>
      <c r="H140" s="188"/>
      <c r="I140" s="189">
        <f t="shared" si="30"/>
        <v>0.2</v>
      </c>
      <c r="J140" s="189">
        <v>0.2</v>
      </c>
      <c r="K140" s="189"/>
      <c r="L140" s="189">
        <f t="shared" si="31"/>
        <v>0.2</v>
      </c>
      <c r="M140" s="189"/>
      <c r="N140" s="189"/>
      <c r="O140" s="189"/>
      <c r="P140" s="189"/>
      <c r="Q140" s="189"/>
      <c r="R140" s="189"/>
      <c r="S140" s="189"/>
      <c r="T140" s="189"/>
      <c r="U140" s="189"/>
      <c r="V140" s="189"/>
      <c r="W140" s="189"/>
      <c r="X140" s="189"/>
      <c r="Y140" s="189"/>
      <c r="Z140" s="189"/>
      <c r="AA140" s="189"/>
      <c r="AB140" s="189"/>
      <c r="AC140" s="189"/>
      <c r="AD140" s="189"/>
      <c r="AE140" s="189">
        <f t="shared" si="32"/>
        <v>0</v>
      </c>
      <c r="AF140" s="190">
        <f t="shared" si="33"/>
        <v>0.2</v>
      </c>
      <c r="AG140" s="190">
        <f t="shared" si="34"/>
        <v>0</v>
      </c>
      <c r="AH140" s="191">
        <v>42.6</v>
      </c>
      <c r="AI140" s="191">
        <f t="shared" si="35"/>
        <v>36.21</v>
      </c>
      <c r="AJ140" s="191"/>
      <c r="AK140" s="191"/>
      <c r="AL140" s="191">
        <v>200</v>
      </c>
      <c r="AM140" s="184">
        <f t="shared" si="36"/>
        <v>100</v>
      </c>
      <c r="AN140" s="187" t="s">
        <v>242</v>
      </c>
      <c r="AO140" s="187" t="str">
        <f t="shared" si="43"/>
        <v>Thôn Ninh,
Thạch Liên</v>
      </c>
      <c r="AP140" s="192" t="s">
        <v>260</v>
      </c>
      <c r="AQ140" s="193">
        <f t="shared" si="37"/>
        <v>0.23856000000000005</v>
      </c>
      <c r="AR140" s="193">
        <f t="shared" si="38"/>
        <v>0</v>
      </c>
      <c r="AS140" s="193">
        <f t="shared" si="39"/>
        <v>0</v>
      </c>
      <c r="AT140" s="193">
        <f t="shared" si="40"/>
        <v>0</v>
      </c>
      <c r="AU140" s="193">
        <f t="shared" si="41"/>
        <v>0</v>
      </c>
      <c r="AV140" s="193">
        <f t="shared" si="42"/>
        <v>0.23856000000000005</v>
      </c>
      <c r="AW140" s="184"/>
      <c r="AX140" s="184"/>
      <c r="AY140" s="184"/>
      <c r="AZ140" s="184"/>
      <c r="BA140" s="184"/>
      <c r="BB140" s="179">
        <v>117</v>
      </c>
    </row>
    <row r="141" spans="1:54" ht="30">
      <c r="A141" s="179">
        <v>114</v>
      </c>
      <c r="B141" s="186" t="s">
        <v>589</v>
      </c>
      <c r="C141" s="186">
        <v>4</v>
      </c>
      <c r="D141" s="187" t="s">
        <v>96</v>
      </c>
      <c r="E141" s="187" t="str">
        <f t="shared" si="29"/>
        <v>ONT</v>
      </c>
      <c r="F141" s="188" t="s">
        <v>590</v>
      </c>
      <c r="G141" s="188"/>
      <c r="H141" s="188"/>
      <c r="I141" s="189">
        <f t="shared" si="30"/>
        <v>0.13</v>
      </c>
      <c r="J141" s="189">
        <v>0.13</v>
      </c>
      <c r="K141" s="189"/>
      <c r="L141" s="189">
        <f t="shared" si="31"/>
        <v>0.13</v>
      </c>
      <c r="M141" s="189"/>
      <c r="N141" s="189"/>
      <c r="O141" s="189"/>
      <c r="P141" s="189"/>
      <c r="Q141" s="189"/>
      <c r="R141" s="189"/>
      <c r="S141" s="189"/>
      <c r="T141" s="189"/>
      <c r="U141" s="189"/>
      <c r="V141" s="189"/>
      <c r="W141" s="189"/>
      <c r="X141" s="189"/>
      <c r="Y141" s="189"/>
      <c r="Z141" s="189"/>
      <c r="AA141" s="189"/>
      <c r="AB141" s="189"/>
      <c r="AC141" s="189"/>
      <c r="AD141" s="189"/>
      <c r="AE141" s="189">
        <f t="shared" si="32"/>
        <v>0</v>
      </c>
      <c r="AF141" s="190">
        <f t="shared" si="33"/>
        <v>0.13</v>
      </c>
      <c r="AG141" s="190">
        <f t="shared" si="34"/>
        <v>0</v>
      </c>
      <c r="AH141" s="191">
        <v>42.6</v>
      </c>
      <c r="AI141" s="191">
        <f t="shared" si="35"/>
        <v>36.21</v>
      </c>
      <c r="AJ141" s="191"/>
      <c r="AK141" s="191"/>
      <c r="AL141" s="191">
        <v>200</v>
      </c>
      <c r="AM141" s="184">
        <f t="shared" si="36"/>
        <v>100</v>
      </c>
      <c r="AN141" s="187" t="s">
        <v>242</v>
      </c>
      <c r="AO141" s="187" t="str">
        <f t="shared" si="43"/>
        <v>Thôn Phú,
Thạch Liên</v>
      </c>
      <c r="AP141" s="192" t="s">
        <v>260</v>
      </c>
      <c r="AQ141" s="193">
        <f t="shared" si="37"/>
        <v>0.15506400000000001</v>
      </c>
      <c r="AR141" s="193">
        <f t="shared" si="38"/>
        <v>0</v>
      </c>
      <c r="AS141" s="193">
        <f t="shared" si="39"/>
        <v>0</v>
      </c>
      <c r="AT141" s="193">
        <f t="shared" si="40"/>
        <v>0</v>
      </c>
      <c r="AU141" s="193">
        <f t="shared" si="41"/>
        <v>0</v>
      </c>
      <c r="AV141" s="193">
        <f t="shared" si="42"/>
        <v>0.15506400000000001</v>
      </c>
      <c r="AW141" s="184"/>
      <c r="AX141" s="184"/>
      <c r="AY141" s="184"/>
      <c r="AZ141" s="184"/>
      <c r="BA141" s="184"/>
      <c r="BB141" s="179">
        <v>118</v>
      </c>
    </row>
    <row r="142" spans="1:54" ht="30">
      <c r="A142" s="179">
        <v>115</v>
      </c>
      <c r="B142" s="186" t="s">
        <v>591</v>
      </c>
      <c r="C142" s="186">
        <v>4</v>
      </c>
      <c r="D142" s="187" t="s">
        <v>96</v>
      </c>
      <c r="E142" s="187" t="str">
        <f t="shared" si="29"/>
        <v>ONT</v>
      </c>
      <c r="F142" s="188" t="s">
        <v>590</v>
      </c>
      <c r="G142" s="188"/>
      <c r="H142" s="188"/>
      <c r="I142" s="189">
        <f t="shared" si="30"/>
        <v>0.16</v>
      </c>
      <c r="J142" s="189">
        <v>0.16</v>
      </c>
      <c r="K142" s="189"/>
      <c r="L142" s="189">
        <f t="shared" si="31"/>
        <v>0.16</v>
      </c>
      <c r="M142" s="189"/>
      <c r="N142" s="189"/>
      <c r="O142" s="189"/>
      <c r="P142" s="189"/>
      <c r="Q142" s="189"/>
      <c r="R142" s="189"/>
      <c r="S142" s="189"/>
      <c r="T142" s="189"/>
      <c r="U142" s="189"/>
      <c r="V142" s="189"/>
      <c r="W142" s="189"/>
      <c r="X142" s="189"/>
      <c r="Y142" s="189"/>
      <c r="Z142" s="189"/>
      <c r="AA142" s="189"/>
      <c r="AB142" s="189"/>
      <c r="AC142" s="189"/>
      <c r="AD142" s="189"/>
      <c r="AE142" s="189">
        <f t="shared" si="32"/>
        <v>0</v>
      </c>
      <c r="AF142" s="190">
        <f t="shared" si="33"/>
        <v>0.16</v>
      </c>
      <c r="AG142" s="190">
        <f t="shared" si="34"/>
        <v>0</v>
      </c>
      <c r="AH142" s="191">
        <v>42.6</v>
      </c>
      <c r="AI142" s="191">
        <f t="shared" si="35"/>
        <v>36.21</v>
      </c>
      <c r="AJ142" s="191"/>
      <c r="AK142" s="191"/>
      <c r="AL142" s="191">
        <v>200</v>
      </c>
      <c r="AM142" s="184">
        <f t="shared" si="36"/>
        <v>100</v>
      </c>
      <c r="AN142" s="187" t="s">
        <v>242</v>
      </c>
      <c r="AO142" s="187" t="str">
        <f t="shared" si="43"/>
        <v>Thôn Phú,
Thạch Liên</v>
      </c>
      <c r="AP142" s="192" t="s">
        <v>260</v>
      </c>
      <c r="AQ142" s="193">
        <f t="shared" si="37"/>
        <v>0.19084800000000002</v>
      </c>
      <c r="AR142" s="193">
        <f t="shared" si="38"/>
        <v>0</v>
      </c>
      <c r="AS142" s="193">
        <f t="shared" si="39"/>
        <v>0</v>
      </c>
      <c r="AT142" s="193">
        <f t="shared" si="40"/>
        <v>0</v>
      </c>
      <c r="AU142" s="193">
        <f t="shared" si="41"/>
        <v>0</v>
      </c>
      <c r="AV142" s="193">
        <f t="shared" si="42"/>
        <v>0.19084800000000002</v>
      </c>
      <c r="AW142" s="184"/>
      <c r="AX142" s="184"/>
      <c r="AY142" s="184"/>
      <c r="AZ142" s="184"/>
      <c r="BA142" s="184"/>
      <c r="BB142" s="179">
        <v>119</v>
      </c>
    </row>
    <row r="143" spans="1:54" ht="30">
      <c r="A143" s="179">
        <v>116</v>
      </c>
      <c r="B143" s="186" t="s">
        <v>592</v>
      </c>
      <c r="C143" s="186">
        <v>4</v>
      </c>
      <c r="D143" s="187" t="s">
        <v>96</v>
      </c>
      <c r="E143" s="187" t="str">
        <f t="shared" si="29"/>
        <v>ONT</v>
      </c>
      <c r="F143" s="188" t="s">
        <v>593</v>
      </c>
      <c r="G143" s="188"/>
      <c r="H143" s="188"/>
      <c r="I143" s="189">
        <f t="shared" si="30"/>
        <v>0.12</v>
      </c>
      <c r="J143" s="189">
        <v>0.12</v>
      </c>
      <c r="K143" s="189"/>
      <c r="L143" s="189">
        <f t="shared" si="31"/>
        <v>0.12</v>
      </c>
      <c r="M143" s="189"/>
      <c r="N143" s="189"/>
      <c r="O143" s="189"/>
      <c r="P143" s="189"/>
      <c r="Q143" s="189"/>
      <c r="R143" s="189"/>
      <c r="S143" s="189"/>
      <c r="T143" s="189"/>
      <c r="U143" s="189"/>
      <c r="V143" s="189"/>
      <c r="W143" s="189"/>
      <c r="X143" s="189"/>
      <c r="Y143" s="189"/>
      <c r="Z143" s="189"/>
      <c r="AA143" s="189"/>
      <c r="AB143" s="189"/>
      <c r="AC143" s="189"/>
      <c r="AD143" s="189"/>
      <c r="AE143" s="189">
        <f t="shared" si="32"/>
        <v>0</v>
      </c>
      <c r="AF143" s="190">
        <f t="shared" si="33"/>
        <v>0.12</v>
      </c>
      <c r="AG143" s="190">
        <f t="shared" si="34"/>
        <v>0</v>
      </c>
      <c r="AH143" s="191">
        <v>42.6</v>
      </c>
      <c r="AI143" s="191">
        <f t="shared" si="35"/>
        <v>36.21</v>
      </c>
      <c r="AJ143" s="191"/>
      <c r="AK143" s="191"/>
      <c r="AL143" s="191">
        <v>200</v>
      </c>
      <c r="AM143" s="184">
        <f t="shared" si="36"/>
        <v>100</v>
      </c>
      <c r="AN143" s="187" t="s">
        <v>242</v>
      </c>
      <c r="AO143" s="187" t="str">
        <f t="shared" si="43"/>
        <v>Thôn Thọ,
Thạch Liên</v>
      </c>
      <c r="AP143" s="192" t="s">
        <v>260</v>
      </c>
      <c r="AQ143" s="193">
        <f t="shared" si="37"/>
        <v>0.14313600000000001</v>
      </c>
      <c r="AR143" s="193">
        <f t="shared" si="38"/>
        <v>0</v>
      </c>
      <c r="AS143" s="193">
        <f t="shared" si="39"/>
        <v>0</v>
      </c>
      <c r="AT143" s="193">
        <f t="shared" si="40"/>
        <v>0</v>
      </c>
      <c r="AU143" s="193">
        <f t="shared" si="41"/>
        <v>0</v>
      </c>
      <c r="AV143" s="193">
        <f t="shared" si="42"/>
        <v>0.14313600000000001</v>
      </c>
      <c r="AW143" s="184"/>
      <c r="AX143" s="184"/>
      <c r="AY143" s="184"/>
      <c r="AZ143" s="184"/>
      <c r="BA143" s="184"/>
      <c r="BB143" s="179">
        <v>120</v>
      </c>
    </row>
    <row r="144" spans="1:54" ht="30">
      <c r="A144" s="179">
        <v>117</v>
      </c>
      <c r="B144" s="185" t="s">
        <v>603</v>
      </c>
      <c r="C144" s="186">
        <v>4</v>
      </c>
      <c r="D144" s="179" t="s">
        <v>96</v>
      </c>
      <c r="E144" s="187" t="str">
        <f t="shared" si="29"/>
        <v>ONT</v>
      </c>
      <c r="F144" s="184" t="s">
        <v>604</v>
      </c>
      <c r="G144" s="184"/>
      <c r="H144" s="184"/>
      <c r="I144" s="189">
        <f t="shared" si="30"/>
        <v>0.12</v>
      </c>
      <c r="J144" s="195">
        <v>0.12</v>
      </c>
      <c r="K144" s="195"/>
      <c r="L144" s="189">
        <f t="shared" si="31"/>
        <v>0.12</v>
      </c>
      <c r="M144" s="189"/>
      <c r="N144" s="189"/>
      <c r="O144" s="189"/>
      <c r="P144" s="189"/>
      <c r="Q144" s="189"/>
      <c r="R144" s="189"/>
      <c r="S144" s="189"/>
      <c r="T144" s="189"/>
      <c r="U144" s="189"/>
      <c r="V144" s="189"/>
      <c r="W144" s="189"/>
      <c r="X144" s="189"/>
      <c r="Y144" s="189"/>
      <c r="Z144" s="189"/>
      <c r="AA144" s="189"/>
      <c r="AB144" s="189"/>
      <c r="AC144" s="189"/>
      <c r="AD144" s="189"/>
      <c r="AE144" s="189">
        <f t="shared" si="32"/>
        <v>0</v>
      </c>
      <c r="AF144" s="190">
        <f t="shared" si="33"/>
        <v>0.12</v>
      </c>
      <c r="AG144" s="190">
        <f t="shared" si="34"/>
        <v>0</v>
      </c>
      <c r="AH144" s="191">
        <v>46.86</v>
      </c>
      <c r="AI144" s="191">
        <f t="shared" si="35"/>
        <v>39.830999999999996</v>
      </c>
      <c r="AJ144" s="191"/>
      <c r="AK144" s="191"/>
      <c r="AL144" s="191">
        <v>300</v>
      </c>
      <c r="AM144" s="184">
        <f t="shared" si="36"/>
        <v>150</v>
      </c>
      <c r="AN144" s="196" t="s">
        <v>243</v>
      </c>
      <c r="AO144" s="187" t="str">
        <f t="shared" si="43"/>
        <v>Đồng Mụ Nàng,
Thạch Long</v>
      </c>
      <c r="AP144" s="192" t="s">
        <v>265</v>
      </c>
      <c r="AQ144" s="193">
        <f t="shared" si="37"/>
        <v>0.1574496</v>
      </c>
      <c r="AR144" s="193">
        <f t="shared" si="38"/>
        <v>0</v>
      </c>
      <c r="AS144" s="193">
        <f t="shared" si="39"/>
        <v>0</v>
      </c>
      <c r="AT144" s="193">
        <f t="shared" si="40"/>
        <v>0</v>
      </c>
      <c r="AU144" s="193">
        <f t="shared" si="41"/>
        <v>0</v>
      </c>
      <c r="AV144" s="193">
        <f t="shared" si="42"/>
        <v>0.1574496</v>
      </c>
      <c r="AW144" s="184"/>
      <c r="AX144" s="184"/>
      <c r="AY144" s="184"/>
      <c r="AZ144" s="184"/>
      <c r="BA144" s="184"/>
      <c r="BB144" s="179">
        <v>121</v>
      </c>
    </row>
    <row r="145" spans="1:54" ht="30">
      <c r="A145" s="179">
        <v>118</v>
      </c>
      <c r="B145" s="185" t="s">
        <v>605</v>
      </c>
      <c r="C145" s="186">
        <v>4</v>
      </c>
      <c r="D145" s="179" t="s">
        <v>96</v>
      </c>
      <c r="E145" s="187" t="str">
        <f t="shared" si="29"/>
        <v>ONT</v>
      </c>
      <c r="F145" s="184" t="s">
        <v>606</v>
      </c>
      <c r="G145" s="184"/>
      <c r="H145" s="184"/>
      <c r="I145" s="189">
        <f t="shared" si="30"/>
        <v>0.1</v>
      </c>
      <c r="J145" s="195">
        <v>0.1</v>
      </c>
      <c r="K145" s="195"/>
      <c r="L145" s="189">
        <f t="shared" si="31"/>
        <v>0.1</v>
      </c>
      <c r="M145" s="189"/>
      <c r="N145" s="189"/>
      <c r="O145" s="189"/>
      <c r="P145" s="189"/>
      <c r="Q145" s="189"/>
      <c r="R145" s="189"/>
      <c r="S145" s="189"/>
      <c r="T145" s="189"/>
      <c r="U145" s="189"/>
      <c r="V145" s="189"/>
      <c r="W145" s="189"/>
      <c r="X145" s="189"/>
      <c r="Y145" s="189"/>
      <c r="Z145" s="189"/>
      <c r="AA145" s="189"/>
      <c r="AB145" s="189"/>
      <c r="AC145" s="189"/>
      <c r="AD145" s="189"/>
      <c r="AE145" s="189">
        <f t="shared" si="32"/>
        <v>0</v>
      </c>
      <c r="AF145" s="190">
        <f t="shared" si="33"/>
        <v>0.1</v>
      </c>
      <c r="AG145" s="190">
        <f t="shared" si="34"/>
        <v>0</v>
      </c>
      <c r="AH145" s="191">
        <v>46.86</v>
      </c>
      <c r="AI145" s="191">
        <f t="shared" si="35"/>
        <v>39.830999999999996</v>
      </c>
      <c r="AJ145" s="191"/>
      <c r="AK145" s="191"/>
      <c r="AL145" s="191">
        <v>300</v>
      </c>
      <c r="AM145" s="184">
        <f t="shared" si="36"/>
        <v>150</v>
      </c>
      <c r="AN145" s="196" t="s">
        <v>243</v>
      </c>
      <c r="AO145" s="187" t="str">
        <f t="shared" si="43"/>
        <v>Đồng Nhà Nam,
Thạch Long</v>
      </c>
      <c r="AP145" s="192" t="s">
        <v>265</v>
      </c>
      <c r="AQ145" s="193">
        <f t="shared" si="37"/>
        <v>0.13120800000000002</v>
      </c>
      <c r="AR145" s="193">
        <f t="shared" si="38"/>
        <v>0</v>
      </c>
      <c r="AS145" s="193">
        <f t="shared" si="39"/>
        <v>0</v>
      </c>
      <c r="AT145" s="193">
        <f t="shared" si="40"/>
        <v>0</v>
      </c>
      <c r="AU145" s="193">
        <f t="shared" si="41"/>
        <v>0</v>
      </c>
      <c r="AV145" s="193">
        <f t="shared" si="42"/>
        <v>0.13120800000000002</v>
      </c>
      <c r="AW145" s="184"/>
      <c r="AX145" s="184"/>
      <c r="AY145" s="184"/>
      <c r="AZ145" s="184"/>
      <c r="BA145" s="184"/>
      <c r="BB145" s="179">
        <v>122</v>
      </c>
    </row>
    <row r="146" spans="1:54" ht="30">
      <c r="A146" s="179">
        <v>119</v>
      </c>
      <c r="B146" s="185" t="s">
        <v>607</v>
      </c>
      <c r="C146" s="186">
        <v>4</v>
      </c>
      <c r="D146" s="179" t="s">
        <v>96</v>
      </c>
      <c r="E146" s="187" t="str">
        <f t="shared" si="29"/>
        <v>ONT</v>
      </c>
      <c r="F146" s="205" t="s">
        <v>608</v>
      </c>
      <c r="G146" s="205"/>
      <c r="H146" s="205"/>
      <c r="I146" s="189">
        <f t="shared" si="30"/>
        <v>0.3</v>
      </c>
      <c r="J146" s="195">
        <v>0.3</v>
      </c>
      <c r="K146" s="195"/>
      <c r="L146" s="189">
        <f t="shared" si="31"/>
        <v>0.3</v>
      </c>
      <c r="M146" s="189"/>
      <c r="N146" s="189"/>
      <c r="O146" s="189"/>
      <c r="P146" s="189"/>
      <c r="Q146" s="189"/>
      <c r="R146" s="189"/>
      <c r="S146" s="189"/>
      <c r="T146" s="189"/>
      <c r="U146" s="189"/>
      <c r="V146" s="189"/>
      <c r="W146" s="189"/>
      <c r="X146" s="189"/>
      <c r="Y146" s="189"/>
      <c r="Z146" s="189"/>
      <c r="AA146" s="189"/>
      <c r="AB146" s="189"/>
      <c r="AC146" s="189"/>
      <c r="AD146" s="189"/>
      <c r="AE146" s="189">
        <f t="shared" si="32"/>
        <v>0</v>
      </c>
      <c r="AF146" s="190">
        <f t="shared" si="33"/>
        <v>0.3</v>
      </c>
      <c r="AG146" s="190">
        <f t="shared" si="34"/>
        <v>0</v>
      </c>
      <c r="AH146" s="191">
        <v>46.86</v>
      </c>
      <c r="AI146" s="191">
        <f t="shared" si="35"/>
        <v>39.830999999999996</v>
      </c>
      <c r="AJ146" s="191"/>
      <c r="AK146" s="191"/>
      <c r="AL146" s="191">
        <v>300</v>
      </c>
      <c r="AM146" s="184">
        <f t="shared" si="36"/>
        <v>150</v>
      </c>
      <c r="AN146" s="196" t="s">
        <v>243</v>
      </c>
      <c r="AO146" s="187" t="str">
        <f t="shared" si="43"/>
        <v>Nam Cầu Phủ,
Thạch Long</v>
      </c>
      <c r="AP146" s="192" t="s">
        <v>265</v>
      </c>
      <c r="AQ146" s="193">
        <f t="shared" si="37"/>
        <v>0.39362400000000003</v>
      </c>
      <c r="AR146" s="193">
        <f t="shared" si="38"/>
        <v>0</v>
      </c>
      <c r="AS146" s="193">
        <f t="shared" si="39"/>
        <v>0</v>
      </c>
      <c r="AT146" s="193">
        <f t="shared" si="40"/>
        <v>0</v>
      </c>
      <c r="AU146" s="193">
        <f t="shared" si="41"/>
        <v>0</v>
      </c>
      <c r="AV146" s="193">
        <f t="shared" si="42"/>
        <v>0.39362400000000003</v>
      </c>
      <c r="AW146" s="184"/>
      <c r="AX146" s="184"/>
      <c r="AY146" s="184"/>
      <c r="AZ146" s="184"/>
      <c r="BA146" s="184"/>
      <c r="BB146" s="179">
        <v>123</v>
      </c>
    </row>
    <row r="147" spans="1:54" ht="30">
      <c r="A147" s="179">
        <v>120</v>
      </c>
      <c r="B147" s="185" t="s">
        <v>611</v>
      </c>
      <c r="C147" s="186">
        <v>4</v>
      </c>
      <c r="D147" s="179" t="s">
        <v>96</v>
      </c>
      <c r="E147" s="187" t="str">
        <f t="shared" si="29"/>
        <v>ONT</v>
      </c>
      <c r="F147" s="184" t="s">
        <v>612</v>
      </c>
      <c r="G147" s="184"/>
      <c r="H147" s="184"/>
      <c r="I147" s="189">
        <f t="shared" si="30"/>
        <v>0.08</v>
      </c>
      <c r="J147" s="195">
        <v>0.08</v>
      </c>
      <c r="K147" s="195"/>
      <c r="L147" s="189">
        <f t="shared" si="31"/>
        <v>0.08</v>
      </c>
      <c r="M147" s="189"/>
      <c r="N147" s="189"/>
      <c r="O147" s="189"/>
      <c r="P147" s="189"/>
      <c r="Q147" s="189"/>
      <c r="R147" s="189"/>
      <c r="S147" s="189"/>
      <c r="T147" s="189"/>
      <c r="U147" s="189"/>
      <c r="V147" s="189"/>
      <c r="W147" s="189"/>
      <c r="X147" s="189"/>
      <c r="Y147" s="189"/>
      <c r="Z147" s="189"/>
      <c r="AA147" s="189"/>
      <c r="AB147" s="189"/>
      <c r="AC147" s="189"/>
      <c r="AD147" s="189"/>
      <c r="AE147" s="189">
        <f t="shared" si="32"/>
        <v>0</v>
      </c>
      <c r="AF147" s="190">
        <f t="shared" si="33"/>
        <v>0.08</v>
      </c>
      <c r="AG147" s="190">
        <f t="shared" si="34"/>
        <v>0</v>
      </c>
      <c r="AH147" s="191">
        <v>46.86</v>
      </c>
      <c r="AI147" s="191">
        <f t="shared" si="35"/>
        <v>39.830999999999996</v>
      </c>
      <c r="AJ147" s="191"/>
      <c r="AK147" s="191"/>
      <c r="AL147" s="191">
        <v>300</v>
      </c>
      <c r="AM147" s="184">
        <f t="shared" si="36"/>
        <v>150</v>
      </c>
      <c r="AN147" s="196" t="s">
        <v>243</v>
      </c>
      <c r="AO147" s="187" t="str">
        <f t="shared" si="43"/>
        <v>Vùng Cồn Trang,
Thạch Long</v>
      </c>
      <c r="AP147" s="192" t="s">
        <v>265</v>
      </c>
      <c r="AQ147" s="193">
        <f t="shared" si="37"/>
        <v>0.10496639999999999</v>
      </c>
      <c r="AR147" s="193">
        <f t="shared" si="38"/>
        <v>0</v>
      </c>
      <c r="AS147" s="193">
        <f t="shared" si="39"/>
        <v>0</v>
      </c>
      <c r="AT147" s="193">
        <f t="shared" si="40"/>
        <v>0</v>
      </c>
      <c r="AU147" s="193">
        <f t="shared" si="41"/>
        <v>0</v>
      </c>
      <c r="AV147" s="193">
        <f t="shared" si="42"/>
        <v>0.10496639999999999</v>
      </c>
      <c r="AW147" s="184"/>
      <c r="AX147" s="184"/>
      <c r="AY147" s="184"/>
      <c r="AZ147" s="184"/>
      <c r="BA147" s="184"/>
      <c r="BB147" s="179">
        <v>124</v>
      </c>
    </row>
    <row r="148" spans="1:54" ht="30">
      <c r="A148" s="179">
        <v>121</v>
      </c>
      <c r="B148" s="185" t="s">
        <v>614</v>
      </c>
      <c r="C148" s="186">
        <v>4</v>
      </c>
      <c r="D148" s="179" t="s">
        <v>96</v>
      </c>
      <c r="E148" s="187" t="str">
        <f t="shared" si="29"/>
        <v>ONT</v>
      </c>
      <c r="F148" s="184" t="s">
        <v>615</v>
      </c>
      <c r="G148" s="184"/>
      <c r="H148" s="184"/>
      <c r="I148" s="189">
        <f t="shared" si="30"/>
        <v>0.2</v>
      </c>
      <c r="J148" s="195">
        <v>0.1</v>
      </c>
      <c r="K148" s="195"/>
      <c r="L148" s="189">
        <f t="shared" si="31"/>
        <v>0.1</v>
      </c>
      <c r="M148" s="189"/>
      <c r="N148" s="189"/>
      <c r="O148" s="189"/>
      <c r="P148" s="189"/>
      <c r="Q148" s="189"/>
      <c r="R148" s="189"/>
      <c r="S148" s="189"/>
      <c r="T148" s="189"/>
      <c r="U148" s="189"/>
      <c r="V148" s="189"/>
      <c r="W148" s="189"/>
      <c r="X148" s="189"/>
      <c r="Y148" s="189"/>
      <c r="Z148" s="195"/>
      <c r="AA148" s="195"/>
      <c r="AB148" s="189"/>
      <c r="AC148" s="189">
        <v>0.1</v>
      </c>
      <c r="AD148" s="195"/>
      <c r="AE148" s="189">
        <f t="shared" si="32"/>
        <v>0.1</v>
      </c>
      <c r="AF148" s="190">
        <f t="shared" si="33"/>
        <v>0.1</v>
      </c>
      <c r="AG148" s="190">
        <f t="shared" si="34"/>
        <v>0</v>
      </c>
      <c r="AH148" s="191">
        <v>42.6</v>
      </c>
      <c r="AI148" s="191">
        <f t="shared" si="35"/>
        <v>36.21</v>
      </c>
      <c r="AJ148" s="191"/>
      <c r="AK148" s="191"/>
      <c r="AL148" s="191">
        <v>150</v>
      </c>
      <c r="AM148" s="184">
        <f t="shared" si="36"/>
        <v>75</v>
      </c>
      <c r="AN148" s="196" t="s">
        <v>244</v>
      </c>
      <c r="AO148" s="187" t="str">
        <f t="shared" si="43"/>
        <v>các xóm,
Thạch Lưu</v>
      </c>
      <c r="AP148" s="192" t="s">
        <v>260</v>
      </c>
      <c r="AQ148" s="193">
        <f t="shared" si="37"/>
        <v>0.11928000000000002</v>
      </c>
      <c r="AR148" s="193">
        <f t="shared" si="38"/>
        <v>0</v>
      </c>
      <c r="AS148" s="193">
        <f t="shared" si="39"/>
        <v>0</v>
      </c>
      <c r="AT148" s="193">
        <f t="shared" si="40"/>
        <v>0</v>
      </c>
      <c r="AU148" s="193">
        <f t="shared" si="41"/>
        <v>0</v>
      </c>
      <c r="AV148" s="193">
        <f t="shared" si="42"/>
        <v>0.11928000000000002</v>
      </c>
      <c r="AW148" s="184"/>
      <c r="AX148" s="184"/>
      <c r="AY148" s="184"/>
      <c r="AZ148" s="184"/>
      <c r="BA148" s="184"/>
      <c r="BB148" s="179">
        <v>125</v>
      </c>
    </row>
    <row r="149" spans="1:54" ht="30">
      <c r="A149" s="179">
        <v>122</v>
      </c>
      <c r="B149" s="185" t="s">
        <v>616</v>
      </c>
      <c r="C149" s="186">
        <v>4</v>
      </c>
      <c r="D149" s="179" t="s">
        <v>96</v>
      </c>
      <c r="E149" s="187" t="str">
        <f t="shared" si="29"/>
        <v>ONT</v>
      </c>
      <c r="F149" s="184" t="s">
        <v>617</v>
      </c>
      <c r="G149" s="184"/>
      <c r="H149" s="184"/>
      <c r="I149" s="189">
        <f t="shared" si="30"/>
        <v>0.1</v>
      </c>
      <c r="J149" s="195">
        <v>0.1</v>
      </c>
      <c r="K149" s="195"/>
      <c r="L149" s="189">
        <f t="shared" si="31"/>
        <v>0.1</v>
      </c>
      <c r="M149" s="189"/>
      <c r="N149" s="189"/>
      <c r="O149" s="189"/>
      <c r="P149" s="189"/>
      <c r="Q149" s="189"/>
      <c r="R149" s="189"/>
      <c r="S149" s="189"/>
      <c r="T149" s="189"/>
      <c r="U149" s="189"/>
      <c r="V149" s="189"/>
      <c r="W149" s="189"/>
      <c r="X149" s="189"/>
      <c r="Y149" s="189"/>
      <c r="Z149" s="195"/>
      <c r="AA149" s="195"/>
      <c r="AB149" s="189"/>
      <c r="AC149" s="189"/>
      <c r="AD149" s="195"/>
      <c r="AE149" s="189">
        <f t="shared" si="32"/>
        <v>0</v>
      </c>
      <c r="AF149" s="190">
        <f t="shared" si="33"/>
        <v>0.1</v>
      </c>
      <c r="AG149" s="190">
        <f t="shared" si="34"/>
        <v>0</v>
      </c>
      <c r="AH149" s="191">
        <v>42.6</v>
      </c>
      <c r="AI149" s="191">
        <f t="shared" si="35"/>
        <v>36.21</v>
      </c>
      <c r="AJ149" s="191"/>
      <c r="AK149" s="191"/>
      <c r="AL149" s="191">
        <v>150</v>
      </c>
      <c r="AM149" s="184">
        <f t="shared" si="36"/>
        <v>75</v>
      </c>
      <c r="AN149" s="196" t="s">
        <v>244</v>
      </c>
      <c r="AO149" s="187" t="str">
        <f t="shared" si="43"/>
        <v>Lộc Ân,
Thạch Lưu</v>
      </c>
      <c r="AP149" s="192" t="s">
        <v>260</v>
      </c>
      <c r="AQ149" s="193">
        <f t="shared" si="37"/>
        <v>0.11928000000000002</v>
      </c>
      <c r="AR149" s="193">
        <f t="shared" si="38"/>
        <v>0</v>
      </c>
      <c r="AS149" s="193">
        <f t="shared" si="39"/>
        <v>0</v>
      </c>
      <c r="AT149" s="193">
        <f t="shared" si="40"/>
        <v>0</v>
      </c>
      <c r="AU149" s="193">
        <f t="shared" si="41"/>
        <v>0</v>
      </c>
      <c r="AV149" s="193">
        <f t="shared" si="42"/>
        <v>0.11928000000000002</v>
      </c>
      <c r="AW149" s="184"/>
      <c r="AX149" s="184"/>
      <c r="AY149" s="184"/>
      <c r="AZ149" s="184"/>
      <c r="BA149" s="184"/>
      <c r="BB149" s="179">
        <v>126</v>
      </c>
    </row>
    <row r="150" spans="1:54" ht="30">
      <c r="A150" s="179">
        <v>123</v>
      </c>
      <c r="B150" s="185" t="s">
        <v>618</v>
      </c>
      <c r="C150" s="186">
        <v>4</v>
      </c>
      <c r="D150" s="179" t="s">
        <v>96</v>
      </c>
      <c r="E150" s="187" t="str">
        <f t="shared" si="29"/>
        <v>ONT</v>
      </c>
      <c r="F150" s="184" t="s">
        <v>619</v>
      </c>
      <c r="G150" s="184"/>
      <c r="H150" s="184"/>
      <c r="I150" s="189">
        <f t="shared" si="30"/>
        <v>0.4</v>
      </c>
      <c r="J150" s="195">
        <v>0.1</v>
      </c>
      <c r="K150" s="195"/>
      <c r="L150" s="189">
        <f t="shared" si="31"/>
        <v>0.1</v>
      </c>
      <c r="M150" s="189"/>
      <c r="N150" s="189"/>
      <c r="O150" s="189"/>
      <c r="P150" s="189"/>
      <c r="Q150" s="189"/>
      <c r="R150" s="189"/>
      <c r="S150" s="189"/>
      <c r="T150" s="189"/>
      <c r="U150" s="189"/>
      <c r="V150" s="189"/>
      <c r="W150" s="189"/>
      <c r="X150" s="189"/>
      <c r="Y150" s="189"/>
      <c r="Z150" s="195"/>
      <c r="AA150" s="195"/>
      <c r="AB150" s="189"/>
      <c r="AC150" s="189">
        <v>0.3</v>
      </c>
      <c r="AD150" s="195"/>
      <c r="AE150" s="189">
        <f t="shared" si="32"/>
        <v>0.3</v>
      </c>
      <c r="AF150" s="190">
        <f t="shared" si="33"/>
        <v>0.1</v>
      </c>
      <c r="AG150" s="190">
        <f t="shared" si="34"/>
        <v>0</v>
      </c>
      <c r="AH150" s="191">
        <v>42.6</v>
      </c>
      <c r="AI150" s="191">
        <f t="shared" si="35"/>
        <v>36.21</v>
      </c>
      <c r="AJ150" s="191"/>
      <c r="AK150" s="191"/>
      <c r="AL150" s="191">
        <v>150</v>
      </c>
      <c r="AM150" s="184">
        <f t="shared" si="36"/>
        <v>75</v>
      </c>
      <c r="AN150" s="196" t="s">
        <v>244</v>
      </c>
      <c r="AO150" s="187" t="str">
        <f t="shared" si="43"/>
        <v>Thôn Yên Nghĩa,
Thạch Lưu</v>
      </c>
      <c r="AP150" s="192" t="s">
        <v>260</v>
      </c>
      <c r="AQ150" s="193">
        <f t="shared" si="37"/>
        <v>0.11928000000000002</v>
      </c>
      <c r="AR150" s="193">
        <f t="shared" si="38"/>
        <v>0</v>
      </c>
      <c r="AS150" s="193">
        <f t="shared" si="39"/>
        <v>0</v>
      </c>
      <c r="AT150" s="193">
        <f t="shared" si="40"/>
        <v>0</v>
      </c>
      <c r="AU150" s="193">
        <f t="shared" si="41"/>
        <v>0</v>
      </c>
      <c r="AV150" s="193">
        <f t="shared" si="42"/>
        <v>0.11928000000000002</v>
      </c>
      <c r="AW150" s="184"/>
      <c r="AX150" s="184"/>
      <c r="AY150" s="184"/>
      <c r="AZ150" s="184"/>
      <c r="BA150" s="184"/>
      <c r="BB150" s="179">
        <v>127</v>
      </c>
    </row>
    <row r="151" spans="1:54" ht="30">
      <c r="A151" s="179">
        <v>124</v>
      </c>
      <c r="B151" s="185" t="s">
        <v>632</v>
      </c>
      <c r="C151" s="186">
        <v>4</v>
      </c>
      <c r="D151" s="196" t="s">
        <v>96</v>
      </c>
      <c r="E151" s="187" t="str">
        <f t="shared" si="29"/>
        <v>ONT</v>
      </c>
      <c r="F151" s="201" t="s">
        <v>633</v>
      </c>
      <c r="G151" s="201"/>
      <c r="H151" s="201"/>
      <c r="I151" s="189">
        <f t="shared" si="30"/>
        <v>0.06</v>
      </c>
      <c r="J151" s="195"/>
      <c r="K151" s="195"/>
      <c r="L151" s="189">
        <f t="shared" si="31"/>
        <v>0</v>
      </c>
      <c r="M151" s="189"/>
      <c r="N151" s="189"/>
      <c r="O151" s="189">
        <v>0.06</v>
      </c>
      <c r="P151" s="189"/>
      <c r="Q151" s="189"/>
      <c r="R151" s="189"/>
      <c r="S151" s="189"/>
      <c r="T151" s="189"/>
      <c r="U151" s="189"/>
      <c r="V151" s="189"/>
      <c r="W151" s="189"/>
      <c r="X151" s="189"/>
      <c r="Y151" s="189"/>
      <c r="Z151" s="195"/>
      <c r="AA151" s="195"/>
      <c r="AB151" s="189"/>
      <c r="AC151" s="189"/>
      <c r="AD151" s="195"/>
      <c r="AE151" s="189">
        <f t="shared" si="32"/>
        <v>0.06</v>
      </c>
      <c r="AF151" s="190">
        <f t="shared" si="33"/>
        <v>0.06</v>
      </c>
      <c r="AG151" s="190">
        <f t="shared" si="34"/>
        <v>0</v>
      </c>
      <c r="AH151" s="191">
        <v>34.1</v>
      </c>
      <c r="AI151" s="191">
        <f t="shared" si="35"/>
        <v>28.984999999999999</v>
      </c>
      <c r="AJ151" s="191"/>
      <c r="AK151" s="191"/>
      <c r="AL151" s="191">
        <v>150</v>
      </c>
      <c r="AM151" s="184">
        <f t="shared" si="36"/>
        <v>75</v>
      </c>
      <c r="AN151" s="196" t="s">
        <v>245</v>
      </c>
      <c r="AO151" s="187" t="str">
        <f t="shared" si="43"/>
        <v>Cơn Lả,
Thạch Ngọc</v>
      </c>
      <c r="AP151" s="192" t="s">
        <v>265</v>
      </c>
      <c r="AQ151" s="193">
        <f t="shared" si="37"/>
        <v>5.7287999999999992E-2</v>
      </c>
      <c r="AR151" s="193">
        <f t="shared" si="38"/>
        <v>0</v>
      </c>
      <c r="AS151" s="193">
        <f t="shared" si="39"/>
        <v>0</v>
      </c>
      <c r="AT151" s="193">
        <f t="shared" si="40"/>
        <v>0</v>
      </c>
      <c r="AU151" s="193">
        <f t="shared" si="41"/>
        <v>0</v>
      </c>
      <c r="AV151" s="193">
        <f t="shared" si="42"/>
        <v>5.7287999999999992E-2</v>
      </c>
      <c r="AW151" s="184"/>
      <c r="AX151" s="184"/>
      <c r="AY151" s="184"/>
      <c r="AZ151" s="184"/>
      <c r="BA151" s="184"/>
      <c r="BB151" s="179">
        <v>128</v>
      </c>
    </row>
    <row r="152" spans="1:54" ht="30">
      <c r="A152" s="179">
        <v>125</v>
      </c>
      <c r="B152" s="185" t="s">
        <v>634</v>
      </c>
      <c r="C152" s="186">
        <v>4</v>
      </c>
      <c r="D152" s="192" t="s">
        <v>96</v>
      </c>
      <c r="E152" s="187" t="str">
        <f t="shared" si="29"/>
        <v>ONT</v>
      </c>
      <c r="F152" s="185" t="s">
        <v>635</v>
      </c>
      <c r="G152" s="185"/>
      <c r="H152" s="185"/>
      <c r="I152" s="189">
        <f t="shared" si="30"/>
        <v>0.1</v>
      </c>
      <c r="J152" s="189">
        <v>0.1</v>
      </c>
      <c r="K152" s="189"/>
      <c r="L152" s="189">
        <f t="shared" si="31"/>
        <v>0.1</v>
      </c>
      <c r="M152" s="189"/>
      <c r="N152" s="189"/>
      <c r="O152" s="189"/>
      <c r="P152" s="189"/>
      <c r="Q152" s="189"/>
      <c r="R152" s="189"/>
      <c r="S152" s="189"/>
      <c r="T152" s="189"/>
      <c r="U152" s="189"/>
      <c r="V152" s="189"/>
      <c r="W152" s="189"/>
      <c r="X152" s="189"/>
      <c r="Y152" s="189"/>
      <c r="Z152" s="189"/>
      <c r="AA152" s="189"/>
      <c r="AB152" s="189"/>
      <c r="AC152" s="189"/>
      <c r="AD152" s="189"/>
      <c r="AE152" s="189">
        <f t="shared" si="32"/>
        <v>0</v>
      </c>
      <c r="AF152" s="190">
        <f t="shared" si="33"/>
        <v>0.1</v>
      </c>
      <c r="AG152" s="190">
        <f t="shared" si="34"/>
        <v>0</v>
      </c>
      <c r="AH152" s="191">
        <v>34.1</v>
      </c>
      <c r="AI152" s="191">
        <f t="shared" si="35"/>
        <v>28.984999999999999</v>
      </c>
      <c r="AJ152" s="191"/>
      <c r="AK152" s="191"/>
      <c r="AL152" s="191">
        <v>150</v>
      </c>
      <c r="AM152" s="184">
        <f t="shared" si="36"/>
        <v>75</v>
      </c>
      <c r="AN152" s="196" t="s">
        <v>245</v>
      </c>
      <c r="AO152" s="187" t="str">
        <f t="shared" si="43"/>
        <v>Thôn Đông Châu,
Thạch Ngọc</v>
      </c>
      <c r="AP152" s="192" t="s">
        <v>260</v>
      </c>
      <c r="AQ152" s="193">
        <f t="shared" si="37"/>
        <v>9.5479999999999995E-2</v>
      </c>
      <c r="AR152" s="193">
        <f t="shared" si="38"/>
        <v>0</v>
      </c>
      <c r="AS152" s="193">
        <f t="shared" si="39"/>
        <v>0</v>
      </c>
      <c r="AT152" s="193">
        <f t="shared" si="40"/>
        <v>0</v>
      </c>
      <c r="AU152" s="193">
        <f t="shared" si="41"/>
        <v>0</v>
      </c>
      <c r="AV152" s="193">
        <f t="shared" si="42"/>
        <v>9.5479999999999995E-2</v>
      </c>
      <c r="AW152" s="184"/>
      <c r="AX152" s="184"/>
      <c r="AY152" s="184"/>
      <c r="AZ152" s="184"/>
      <c r="BA152" s="184"/>
      <c r="BB152" s="179">
        <v>129</v>
      </c>
    </row>
    <row r="153" spans="1:54" ht="30">
      <c r="A153" s="179">
        <v>126</v>
      </c>
      <c r="B153" s="185" t="s">
        <v>636</v>
      </c>
      <c r="C153" s="186">
        <v>4</v>
      </c>
      <c r="D153" s="192" t="s">
        <v>96</v>
      </c>
      <c r="E153" s="187" t="str">
        <f t="shared" si="29"/>
        <v>ONT</v>
      </c>
      <c r="F153" s="185" t="s">
        <v>637</v>
      </c>
      <c r="G153" s="185"/>
      <c r="H153" s="185"/>
      <c r="I153" s="189">
        <f t="shared" si="30"/>
        <v>0.06</v>
      </c>
      <c r="J153" s="189">
        <v>0.06</v>
      </c>
      <c r="K153" s="189"/>
      <c r="L153" s="189">
        <f t="shared" si="31"/>
        <v>0.06</v>
      </c>
      <c r="M153" s="189"/>
      <c r="N153" s="189"/>
      <c r="O153" s="189"/>
      <c r="P153" s="189"/>
      <c r="Q153" s="189"/>
      <c r="R153" s="189"/>
      <c r="S153" s="189"/>
      <c r="T153" s="189"/>
      <c r="U153" s="189"/>
      <c r="V153" s="189"/>
      <c r="W153" s="189"/>
      <c r="X153" s="189"/>
      <c r="Y153" s="189"/>
      <c r="Z153" s="189"/>
      <c r="AA153" s="189"/>
      <c r="AB153" s="189"/>
      <c r="AC153" s="189"/>
      <c r="AD153" s="189"/>
      <c r="AE153" s="189">
        <f t="shared" si="32"/>
        <v>0</v>
      </c>
      <c r="AF153" s="190">
        <f t="shared" si="33"/>
        <v>0.06</v>
      </c>
      <c r="AG153" s="190">
        <f t="shared" si="34"/>
        <v>0</v>
      </c>
      <c r="AH153" s="191">
        <v>34.1</v>
      </c>
      <c r="AI153" s="191">
        <f t="shared" si="35"/>
        <v>28.984999999999999</v>
      </c>
      <c r="AJ153" s="191"/>
      <c r="AK153" s="191"/>
      <c r="AL153" s="191">
        <v>150</v>
      </c>
      <c r="AM153" s="184">
        <f t="shared" si="36"/>
        <v>75</v>
      </c>
      <c r="AN153" s="196" t="s">
        <v>245</v>
      </c>
      <c r="AO153" s="187" t="str">
        <f t="shared" si="43"/>
        <v>Thôn Mộc Hải,
Thạch Ngọc</v>
      </c>
      <c r="AP153" s="192" t="s">
        <v>260</v>
      </c>
      <c r="AQ153" s="193">
        <f t="shared" si="37"/>
        <v>5.7287999999999992E-2</v>
      </c>
      <c r="AR153" s="193">
        <f t="shared" si="38"/>
        <v>0</v>
      </c>
      <c r="AS153" s="193">
        <f t="shared" si="39"/>
        <v>0</v>
      </c>
      <c r="AT153" s="193">
        <f t="shared" si="40"/>
        <v>0</v>
      </c>
      <c r="AU153" s="193">
        <f t="shared" si="41"/>
        <v>0</v>
      </c>
      <c r="AV153" s="193">
        <f t="shared" si="42"/>
        <v>5.7287999999999992E-2</v>
      </c>
      <c r="AW153" s="184"/>
      <c r="AX153" s="184"/>
      <c r="AY153" s="184"/>
      <c r="AZ153" s="184"/>
      <c r="BA153" s="184"/>
      <c r="BB153" s="179">
        <v>130</v>
      </c>
    </row>
    <row r="154" spans="1:54" ht="30">
      <c r="A154" s="179">
        <v>127</v>
      </c>
      <c r="B154" s="185" t="s">
        <v>638</v>
      </c>
      <c r="C154" s="186">
        <v>4</v>
      </c>
      <c r="D154" s="192" t="s">
        <v>96</v>
      </c>
      <c r="E154" s="187" t="str">
        <f t="shared" si="29"/>
        <v>ONT</v>
      </c>
      <c r="F154" s="185" t="s">
        <v>639</v>
      </c>
      <c r="G154" s="185"/>
      <c r="H154" s="185"/>
      <c r="I154" s="189">
        <f t="shared" si="30"/>
        <v>0.25</v>
      </c>
      <c r="J154" s="189">
        <v>0.15</v>
      </c>
      <c r="K154" s="189">
        <v>0.1</v>
      </c>
      <c r="L154" s="189">
        <f t="shared" si="31"/>
        <v>0.25</v>
      </c>
      <c r="M154" s="189"/>
      <c r="N154" s="189"/>
      <c r="O154" s="189"/>
      <c r="P154" s="189"/>
      <c r="Q154" s="189"/>
      <c r="R154" s="189"/>
      <c r="S154" s="189"/>
      <c r="T154" s="189"/>
      <c r="U154" s="189"/>
      <c r="V154" s="189"/>
      <c r="W154" s="189"/>
      <c r="X154" s="189"/>
      <c r="Y154" s="189"/>
      <c r="Z154" s="189"/>
      <c r="AA154" s="189"/>
      <c r="AB154" s="189"/>
      <c r="AC154" s="189"/>
      <c r="AD154" s="189"/>
      <c r="AE154" s="189">
        <f t="shared" si="32"/>
        <v>0</v>
      </c>
      <c r="AF154" s="190">
        <f t="shared" si="33"/>
        <v>0.25</v>
      </c>
      <c r="AG154" s="190">
        <f t="shared" si="34"/>
        <v>0</v>
      </c>
      <c r="AH154" s="191">
        <v>34.1</v>
      </c>
      <c r="AI154" s="191">
        <f t="shared" si="35"/>
        <v>28.984999999999999</v>
      </c>
      <c r="AJ154" s="191"/>
      <c r="AK154" s="191"/>
      <c r="AL154" s="191">
        <v>150</v>
      </c>
      <c r="AM154" s="184">
        <f t="shared" si="36"/>
        <v>75</v>
      </c>
      <c r="AN154" s="196" t="s">
        <v>245</v>
      </c>
      <c r="AO154" s="187" t="str">
        <f t="shared" si="43"/>
        <v>Thôn Mỹ Châu,
Thạch Ngọc</v>
      </c>
      <c r="AP154" s="192" t="s">
        <v>260</v>
      </c>
      <c r="AQ154" s="193">
        <f t="shared" si="37"/>
        <v>0.2387</v>
      </c>
      <c r="AR154" s="193">
        <f t="shared" si="38"/>
        <v>0</v>
      </c>
      <c r="AS154" s="193">
        <f t="shared" si="39"/>
        <v>0</v>
      </c>
      <c r="AT154" s="193">
        <f t="shared" si="40"/>
        <v>0</v>
      </c>
      <c r="AU154" s="193">
        <f t="shared" si="41"/>
        <v>0</v>
      </c>
      <c r="AV154" s="193">
        <f t="shared" si="42"/>
        <v>0.2387</v>
      </c>
      <c r="AW154" s="184"/>
      <c r="AX154" s="184"/>
      <c r="AY154" s="184"/>
      <c r="AZ154" s="184"/>
      <c r="BA154" s="184"/>
      <c r="BB154" s="179">
        <v>131</v>
      </c>
    </row>
    <row r="155" spans="1:54" ht="30">
      <c r="A155" s="179">
        <v>128</v>
      </c>
      <c r="B155" s="185" t="s">
        <v>640</v>
      </c>
      <c r="C155" s="186">
        <v>4</v>
      </c>
      <c r="D155" s="192" t="s">
        <v>96</v>
      </c>
      <c r="E155" s="187" t="str">
        <f t="shared" si="29"/>
        <v>ONT</v>
      </c>
      <c r="F155" s="185" t="s">
        <v>641</v>
      </c>
      <c r="G155" s="185"/>
      <c r="H155" s="185"/>
      <c r="I155" s="189">
        <f t="shared" si="30"/>
        <v>0.4</v>
      </c>
      <c r="J155" s="189"/>
      <c r="K155" s="189">
        <v>0.4</v>
      </c>
      <c r="L155" s="189">
        <f t="shared" si="31"/>
        <v>0.4</v>
      </c>
      <c r="M155" s="189"/>
      <c r="N155" s="189"/>
      <c r="O155" s="189"/>
      <c r="P155" s="189"/>
      <c r="Q155" s="189"/>
      <c r="R155" s="189"/>
      <c r="S155" s="189"/>
      <c r="T155" s="189"/>
      <c r="U155" s="189"/>
      <c r="V155" s="189"/>
      <c r="W155" s="189"/>
      <c r="X155" s="189"/>
      <c r="Y155" s="189"/>
      <c r="Z155" s="189"/>
      <c r="AA155" s="189"/>
      <c r="AB155" s="189"/>
      <c r="AC155" s="189"/>
      <c r="AD155" s="189"/>
      <c r="AE155" s="189">
        <f t="shared" si="32"/>
        <v>0</v>
      </c>
      <c r="AF155" s="190">
        <f t="shared" si="33"/>
        <v>0.4</v>
      </c>
      <c r="AG155" s="190">
        <f t="shared" si="34"/>
        <v>0</v>
      </c>
      <c r="AH155" s="191">
        <v>34.1</v>
      </c>
      <c r="AI155" s="191">
        <f t="shared" si="35"/>
        <v>28.984999999999999</v>
      </c>
      <c r="AJ155" s="191"/>
      <c r="AK155" s="191"/>
      <c r="AL155" s="191">
        <v>150</v>
      </c>
      <c r="AM155" s="184">
        <f t="shared" si="36"/>
        <v>75</v>
      </c>
      <c r="AN155" s="196" t="s">
        <v>245</v>
      </c>
      <c r="AO155" s="187" t="str">
        <f t="shared" si="43"/>
        <v>Thôn Ngọc Sơn,
Thạch Ngọc</v>
      </c>
      <c r="AP155" s="192" t="s">
        <v>260</v>
      </c>
      <c r="AQ155" s="193">
        <f t="shared" si="37"/>
        <v>0.38191999999999998</v>
      </c>
      <c r="AR155" s="193">
        <f t="shared" si="38"/>
        <v>0</v>
      </c>
      <c r="AS155" s="193">
        <f t="shared" si="39"/>
        <v>0</v>
      </c>
      <c r="AT155" s="193">
        <f t="shared" si="40"/>
        <v>0</v>
      </c>
      <c r="AU155" s="193">
        <f t="shared" si="41"/>
        <v>0</v>
      </c>
      <c r="AV155" s="193">
        <f t="shared" si="42"/>
        <v>0.38191999999999998</v>
      </c>
      <c r="AW155" s="184"/>
      <c r="AX155" s="184"/>
      <c r="AY155" s="184"/>
      <c r="AZ155" s="184"/>
      <c r="BA155" s="184"/>
      <c r="BB155" s="179">
        <v>132</v>
      </c>
    </row>
    <row r="156" spans="1:54" ht="30">
      <c r="A156" s="179">
        <v>129</v>
      </c>
      <c r="B156" s="185" t="s">
        <v>642</v>
      </c>
      <c r="C156" s="186">
        <v>4</v>
      </c>
      <c r="D156" s="192" t="s">
        <v>96</v>
      </c>
      <c r="E156" s="187" t="str">
        <f t="shared" ref="E156:E218" si="44">D156</f>
        <v>ONT</v>
      </c>
      <c r="F156" s="185" t="s">
        <v>643</v>
      </c>
      <c r="G156" s="185"/>
      <c r="H156" s="185"/>
      <c r="I156" s="189">
        <f t="shared" ref="I156:I218" si="45">SUM(L156:AD156)</f>
        <v>0.15</v>
      </c>
      <c r="J156" s="189"/>
      <c r="K156" s="189">
        <v>0.15</v>
      </c>
      <c r="L156" s="189">
        <f t="shared" ref="L156:L218" si="46">K156+J156</f>
        <v>0.15</v>
      </c>
      <c r="M156" s="189"/>
      <c r="N156" s="189"/>
      <c r="O156" s="189"/>
      <c r="P156" s="189"/>
      <c r="Q156" s="189"/>
      <c r="R156" s="189"/>
      <c r="S156" s="189"/>
      <c r="T156" s="189"/>
      <c r="U156" s="189"/>
      <c r="V156" s="189"/>
      <c r="W156" s="189"/>
      <c r="X156" s="189"/>
      <c r="Y156" s="189"/>
      <c r="Z156" s="189"/>
      <c r="AA156" s="189"/>
      <c r="AB156" s="189"/>
      <c r="AC156" s="189"/>
      <c r="AD156" s="189"/>
      <c r="AE156" s="189">
        <f t="shared" ref="AE156:AE218" si="47">SUM(N156:AD156)</f>
        <v>0</v>
      </c>
      <c r="AF156" s="190">
        <f t="shared" ref="AF156:AF218" si="48">L156+O156</f>
        <v>0.15</v>
      </c>
      <c r="AG156" s="190">
        <f t="shared" ref="AG156:AG218" si="49">S156+T156+U156+X156+Y156+Z156</f>
        <v>0</v>
      </c>
      <c r="AH156" s="191">
        <v>34.1</v>
      </c>
      <c r="AI156" s="191">
        <f t="shared" ref="AI156:AI218" si="50">AH156*0.85</f>
        <v>28.984999999999999</v>
      </c>
      <c r="AJ156" s="191"/>
      <c r="AK156" s="191"/>
      <c r="AL156" s="191">
        <v>150</v>
      </c>
      <c r="AM156" s="184">
        <f t="shared" ref="AM156:AM218" si="51">AL156*0.5</f>
        <v>75</v>
      </c>
      <c r="AN156" s="196" t="s">
        <v>245</v>
      </c>
      <c r="AO156" s="187" t="str">
        <f t="shared" si="43"/>
        <v>Thôn Quý Hải,
Thạch Ngọc</v>
      </c>
      <c r="AP156" s="192" t="s">
        <v>260</v>
      </c>
      <c r="AQ156" s="193">
        <f t="shared" ref="AQ156:AQ211" si="52">(AF156*AH156*1000+AF156*AH156*1.8*1000)/100000</f>
        <v>0.14321999999999999</v>
      </c>
      <c r="AR156" s="193">
        <f t="shared" ref="AR156:AR211" si="53">AJ156*P156*1000*10000/1000000000+AJ156*P156*1000*10000/1000000000*1.8</f>
        <v>0</v>
      </c>
      <c r="AS156" s="193">
        <f t="shared" ref="AS156:AS183" si="54">AK156*N156*0.01+AK156*N156*0.01*1.5</f>
        <v>0</v>
      </c>
      <c r="AT156" s="193">
        <f t="shared" ref="AT156:AT218" si="55">AL156*AG156*0.01</f>
        <v>0</v>
      </c>
      <c r="AU156" s="193">
        <f t="shared" ref="AU156:AU218" si="56">V156*AM156*0.01</f>
        <v>0</v>
      </c>
      <c r="AV156" s="193">
        <f t="shared" ref="AV156:AV207" si="57">AQ156+AR156+AS156+AT156+AU156</f>
        <v>0.14321999999999999</v>
      </c>
      <c r="AW156" s="184"/>
      <c r="AX156" s="184"/>
      <c r="AY156" s="184"/>
      <c r="AZ156" s="184"/>
      <c r="BA156" s="184"/>
      <c r="BB156" s="179">
        <v>133</v>
      </c>
    </row>
    <row r="157" spans="1:54" ht="30">
      <c r="A157" s="179">
        <v>130</v>
      </c>
      <c r="B157" s="185" t="s">
        <v>644</v>
      </c>
      <c r="C157" s="186">
        <v>4</v>
      </c>
      <c r="D157" s="196" t="s">
        <v>96</v>
      </c>
      <c r="E157" s="187" t="str">
        <f t="shared" si="44"/>
        <v>ONT</v>
      </c>
      <c r="F157" s="201" t="s">
        <v>645</v>
      </c>
      <c r="G157" s="201"/>
      <c r="H157" s="201"/>
      <c r="I157" s="189">
        <f t="shared" si="45"/>
        <v>0.06</v>
      </c>
      <c r="J157" s="195"/>
      <c r="K157" s="195"/>
      <c r="L157" s="189">
        <f t="shared" si="46"/>
        <v>0</v>
      </c>
      <c r="M157" s="189"/>
      <c r="N157" s="189"/>
      <c r="O157" s="189">
        <v>0.06</v>
      </c>
      <c r="P157" s="189"/>
      <c r="Q157" s="189"/>
      <c r="R157" s="189"/>
      <c r="S157" s="189"/>
      <c r="T157" s="189"/>
      <c r="U157" s="189"/>
      <c r="V157" s="189"/>
      <c r="W157" s="189"/>
      <c r="X157" s="189"/>
      <c r="Y157" s="189"/>
      <c r="Z157" s="195"/>
      <c r="AA157" s="195"/>
      <c r="AB157" s="189"/>
      <c r="AC157" s="189"/>
      <c r="AD157" s="195"/>
      <c r="AE157" s="189">
        <f t="shared" si="47"/>
        <v>0.06</v>
      </c>
      <c r="AF157" s="190">
        <f t="shared" si="48"/>
        <v>0.06</v>
      </c>
      <c r="AG157" s="190">
        <f t="shared" si="49"/>
        <v>0</v>
      </c>
      <c r="AH157" s="191">
        <v>34.1</v>
      </c>
      <c r="AI157" s="191">
        <f t="shared" si="50"/>
        <v>28.984999999999999</v>
      </c>
      <c r="AJ157" s="191"/>
      <c r="AK157" s="191"/>
      <c r="AL157" s="191">
        <v>150</v>
      </c>
      <c r="AM157" s="184">
        <f t="shared" si="51"/>
        <v>75</v>
      </c>
      <c r="AN157" s="196" t="s">
        <v>245</v>
      </c>
      <c r="AO157" s="187" t="str">
        <f t="shared" si="43"/>
        <v>Thôn Quyý Hải,
Thạch Ngọc</v>
      </c>
      <c r="AP157" s="192" t="s">
        <v>265</v>
      </c>
      <c r="AQ157" s="193">
        <f t="shared" si="52"/>
        <v>5.7287999999999992E-2</v>
      </c>
      <c r="AR157" s="193">
        <f t="shared" si="53"/>
        <v>0</v>
      </c>
      <c r="AS157" s="193">
        <f t="shared" si="54"/>
        <v>0</v>
      </c>
      <c r="AT157" s="193">
        <f t="shared" si="55"/>
        <v>0</v>
      </c>
      <c r="AU157" s="193">
        <f t="shared" si="56"/>
        <v>0</v>
      </c>
      <c r="AV157" s="193">
        <f t="shared" si="57"/>
        <v>5.7287999999999992E-2</v>
      </c>
      <c r="AW157" s="184"/>
      <c r="AX157" s="184"/>
      <c r="AY157" s="184"/>
      <c r="AZ157" s="184"/>
      <c r="BA157" s="184"/>
      <c r="BB157" s="179">
        <v>134</v>
      </c>
    </row>
    <row r="158" spans="1:54" ht="30">
      <c r="A158" s="179">
        <v>131</v>
      </c>
      <c r="B158" s="185" t="s">
        <v>646</v>
      </c>
      <c r="C158" s="186">
        <v>4</v>
      </c>
      <c r="D158" s="192" t="s">
        <v>96</v>
      </c>
      <c r="E158" s="187" t="str">
        <f t="shared" si="44"/>
        <v>ONT</v>
      </c>
      <c r="F158" s="185" t="s">
        <v>477</v>
      </c>
      <c r="G158" s="185"/>
      <c r="H158" s="185"/>
      <c r="I158" s="189">
        <f t="shared" si="45"/>
        <v>0.15</v>
      </c>
      <c r="J158" s="189">
        <v>0.06</v>
      </c>
      <c r="K158" s="189">
        <v>0.09</v>
      </c>
      <c r="L158" s="189">
        <f t="shared" si="46"/>
        <v>0.15</v>
      </c>
      <c r="M158" s="189"/>
      <c r="N158" s="189"/>
      <c r="O158" s="189"/>
      <c r="P158" s="189"/>
      <c r="Q158" s="189"/>
      <c r="R158" s="189"/>
      <c r="S158" s="189"/>
      <c r="T158" s="189"/>
      <c r="U158" s="189"/>
      <c r="V158" s="189"/>
      <c r="W158" s="189"/>
      <c r="X158" s="189"/>
      <c r="Y158" s="189"/>
      <c r="Z158" s="189"/>
      <c r="AA158" s="189"/>
      <c r="AB158" s="189"/>
      <c r="AC158" s="189"/>
      <c r="AD158" s="189"/>
      <c r="AE158" s="189">
        <f t="shared" si="47"/>
        <v>0</v>
      </c>
      <c r="AF158" s="190">
        <f t="shared" si="48"/>
        <v>0.15</v>
      </c>
      <c r="AG158" s="190">
        <f t="shared" si="49"/>
        <v>0</v>
      </c>
      <c r="AH158" s="191">
        <v>34.1</v>
      </c>
      <c r="AI158" s="191">
        <f t="shared" si="50"/>
        <v>28.984999999999999</v>
      </c>
      <c r="AJ158" s="191"/>
      <c r="AK158" s="191"/>
      <c r="AL158" s="191">
        <v>150</v>
      </c>
      <c r="AM158" s="184">
        <f t="shared" si="51"/>
        <v>75</v>
      </c>
      <c r="AN158" s="196" t="s">
        <v>245</v>
      </c>
      <c r="AO158" s="187" t="str">
        <f t="shared" si="43"/>
        <v>Thôn Tân Tiến,
Thạch Ngọc</v>
      </c>
      <c r="AP158" s="192" t="s">
        <v>260</v>
      </c>
      <c r="AQ158" s="193">
        <f t="shared" si="52"/>
        <v>0.14321999999999999</v>
      </c>
      <c r="AR158" s="193">
        <f t="shared" si="53"/>
        <v>0</v>
      </c>
      <c r="AS158" s="193">
        <f t="shared" si="54"/>
        <v>0</v>
      </c>
      <c r="AT158" s="193">
        <f t="shared" si="55"/>
        <v>0</v>
      </c>
      <c r="AU158" s="193">
        <f t="shared" si="56"/>
        <v>0</v>
      </c>
      <c r="AV158" s="193">
        <f t="shared" si="57"/>
        <v>0.14321999999999999</v>
      </c>
      <c r="AW158" s="184"/>
      <c r="AX158" s="184"/>
      <c r="AY158" s="184"/>
      <c r="AZ158" s="184"/>
      <c r="BA158" s="184"/>
      <c r="BB158" s="179">
        <v>135</v>
      </c>
    </row>
    <row r="159" spans="1:54" ht="30">
      <c r="A159" s="179">
        <v>132</v>
      </c>
      <c r="B159" s="185" t="s">
        <v>653</v>
      </c>
      <c r="C159" s="186">
        <v>4</v>
      </c>
      <c r="D159" s="179" t="s">
        <v>96</v>
      </c>
      <c r="E159" s="187" t="str">
        <f t="shared" si="44"/>
        <v>ONT</v>
      </c>
      <c r="F159" s="201" t="s">
        <v>654</v>
      </c>
      <c r="G159" s="201"/>
      <c r="H159" s="201"/>
      <c r="I159" s="189">
        <f t="shared" si="45"/>
        <v>0.1</v>
      </c>
      <c r="J159" s="195"/>
      <c r="K159" s="195"/>
      <c r="L159" s="189">
        <f t="shared" si="46"/>
        <v>0</v>
      </c>
      <c r="M159" s="189"/>
      <c r="N159" s="189"/>
      <c r="O159" s="189">
        <v>0.1</v>
      </c>
      <c r="P159" s="189"/>
      <c r="Q159" s="189"/>
      <c r="R159" s="189"/>
      <c r="S159" s="189"/>
      <c r="T159" s="189"/>
      <c r="U159" s="189"/>
      <c r="V159" s="189"/>
      <c r="W159" s="189"/>
      <c r="X159" s="189"/>
      <c r="Y159" s="189"/>
      <c r="Z159" s="189"/>
      <c r="AA159" s="189"/>
      <c r="AB159" s="189"/>
      <c r="AC159" s="189"/>
      <c r="AD159" s="189"/>
      <c r="AE159" s="189">
        <f t="shared" si="47"/>
        <v>0.1</v>
      </c>
      <c r="AF159" s="190">
        <f t="shared" si="48"/>
        <v>0.1</v>
      </c>
      <c r="AG159" s="190">
        <f t="shared" si="49"/>
        <v>0</v>
      </c>
      <c r="AH159" s="191">
        <v>42.6</v>
      </c>
      <c r="AI159" s="191">
        <f t="shared" si="50"/>
        <v>36.21</v>
      </c>
      <c r="AJ159" s="191"/>
      <c r="AK159" s="191"/>
      <c r="AL159" s="191">
        <v>150</v>
      </c>
      <c r="AM159" s="184">
        <f t="shared" si="51"/>
        <v>75</v>
      </c>
      <c r="AN159" s="196" t="s">
        <v>246</v>
      </c>
      <c r="AO159" s="187" t="str">
        <f t="shared" si="43"/>
        <v>Thôn Đình Hàn,
Thạch Sơn</v>
      </c>
      <c r="AP159" s="192" t="s">
        <v>260</v>
      </c>
      <c r="AQ159" s="193">
        <f t="shared" si="52"/>
        <v>0.11928000000000002</v>
      </c>
      <c r="AR159" s="193">
        <f t="shared" si="53"/>
        <v>0</v>
      </c>
      <c r="AS159" s="193">
        <f t="shared" si="54"/>
        <v>0</v>
      </c>
      <c r="AT159" s="193">
        <f t="shared" si="55"/>
        <v>0</v>
      </c>
      <c r="AU159" s="193">
        <f t="shared" si="56"/>
        <v>0</v>
      </c>
      <c r="AV159" s="193">
        <f t="shared" si="57"/>
        <v>0.11928000000000002</v>
      </c>
      <c r="AW159" s="184"/>
      <c r="AX159" s="184"/>
      <c r="AY159" s="184"/>
      <c r="AZ159" s="184"/>
      <c r="BA159" s="184"/>
      <c r="BB159" s="179">
        <v>136</v>
      </c>
    </row>
    <row r="160" spans="1:54" ht="30">
      <c r="A160" s="179">
        <v>133</v>
      </c>
      <c r="B160" s="185" t="s">
        <v>655</v>
      </c>
      <c r="C160" s="186">
        <v>4</v>
      </c>
      <c r="D160" s="179" t="s">
        <v>96</v>
      </c>
      <c r="E160" s="187" t="str">
        <f t="shared" si="44"/>
        <v>ONT</v>
      </c>
      <c r="F160" s="184" t="s">
        <v>656</v>
      </c>
      <c r="G160" s="184"/>
      <c r="H160" s="184"/>
      <c r="I160" s="189">
        <f t="shared" si="45"/>
        <v>0.08</v>
      </c>
      <c r="J160" s="195"/>
      <c r="K160" s="195"/>
      <c r="L160" s="189">
        <f t="shared" si="46"/>
        <v>0</v>
      </c>
      <c r="M160" s="189"/>
      <c r="N160" s="189"/>
      <c r="O160" s="189">
        <v>0.08</v>
      </c>
      <c r="P160" s="189"/>
      <c r="Q160" s="189"/>
      <c r="R160" s="189"/>
      <c r="S160" s="189"/>
      <c r="T160" s="189"/>
      <c r="U160" s="189"/>
      <c r="V160" s="189"/>
      <c r="W160" s="189"/>
      <c r="X160" s="189"/>
      <c r="Y160" s="189"/>
      <c r="Z160" s="189"/>
      <c r="AA160" s="189"/>
      <c r="AB160" s="189"/>
      <c r="AC160" s="189"/>
      <c r="AD160" s="189"/>
      <c r="AE160" s="189">
        <f t="shared" si="47"/>
        <v>0.08</v>
      </c>
      <c r="AF160" s="190">
        <f t="shared" si="48"/>
        <v>0.08</v>
      </c>
      <c r="AG160" s="190">
        <f t="shared" si="49"/>
        <v>0</v>
      </c>
      <c r="AH160" s="191">
        <v>42.6</v>
      </c>
      <c r="AI160" s="191">
        <f t="shared" si="50"/>
        <v>36.21</v>
      </c>
      <c r="AJ160" s="191"/>
      <c r="AK160" s="191"/>
      <c r="AL160" s="191">
        <v>150</v>
      </c>
      <c r="AM160" s="184">
        <f t="shared" si="51"/>
        <v>75</v>
      </c>
      <c r="AN160" s="196" t="s">
        <v>246</v>
      </c>
      <c r="AO160" s="187" t="str">
        <f t="shared" si="43"/>
        <v>Thôn Sơn Hà,
Thạch Sơn</v>
      </c>
      <c r="AP160" s="192" t="s">
        <v>265</v>
      </c>
      <c r="AQ160" s="193">
        <f t="shared" si="52"/>
        <v>9.5424000000000009E-2</v>
      </c>
      <c r="AR160" s="193">
        <f t="shared" si="53"/>
        <v>0</v>
      </c>
      <c r="AS160" s="193">
        <f t="shared" si="54"/>
        <v>0</v>
      </c>
      <c r="AT160" s="193">
        <f t="shared" si="55"/>
        <v>0</v>
      </c>
      <c r="AU160" s="193">
        <f t="shared" si="56"/>
        <v>0</v>
      </c>
      <c r="AV160" s="193">
        <f t="shared" si="57"/>
        <v>9.5424000000000009E-2</v>
      </c>
      <c r="AW160" s="184"/>
      <c r="AX160" s="184"/>
      <c r="AY160" s="184"/>
      <c r="AZ160" s="184"/>
      <c r="BA160" s="184"/>
      <c r="BB160" s="179">
        <v>137</v>
      </c>
    </row>
    <row r="161" spans="1:54" ht="30">
      <c r="A161" s="179">
        <v>134</v>
      </c>
      <c r="B161" s="185" t="s">
        <v>657</v>
      </c>
      <c r="C161" s="186">
        <v>4</v>
      </c>
      <c r="D161" s="179" t="s">
        <v>96</v>
      </c>
      <c r="E161" s="187" t="str">
        <f t="shared" si="44"/>
        <v>ONT</v>
      </c>
      <c r="F161" s="184" t="s">
        <v>658</v>
      </c>
      <c r="G161" s="184"/>
      <c r="H161" s="184"/>
      <c r="I161" s="189">
        <f t="shared" si="45"/>
        <v>0.13</v>
      </c>
      <c r="J161" s="195"/>
      <c r="K161" s="195"/>
      <c r="L161" s="189">
        <f t="shared" si="46"/>
        <v>0</v>
      </c>
      <c r="M161" s="189"/>
      <c r="N161" s="189">
        <v>0.13</v>
      </c>
      <c r="O161" s="189"/>
      <c r="P161" s="189"/>
      <c r="Q161" s="189"/>
      <c r="R161" s="189"/>
      <c r="S161" s="189"/>
      <c r="T161" s="189"/>
      <c r="U161" s="189"/>
      <c r="V161" s="189"/>
      <c r="W161" s="189"/>
      <c r="X161" s="189"/>
      <c r="Y161" s="189"/>
      <c r="Z161" s="189"/>
      <c r="AA161" s="189"/>
      <c r="AB161" s="189"/>
      <c r="AC161" s="189"/>
      <c r="AD161" s="189"/>
      <c r="AE161" s="189">
        <f t="shared" si="47"/>
        <v>0.13</v>
      </c>
      <c r="AF161" s="190">
        <f t="shared" si="48"/>
        <v>0</v>
      </c>
      <c r="AG161" s="190">
        <f t="shared" si="49"/>
        <v>0</v>
      </c>
      <c r="AH161" s="191">
        <v>42.6</v>
      </c>
      <c r="AI161" s="191">
        <f t="shared" si="50"/>
        <v>36.21</v>
      </c>
      <c r="AJ161" s="191"/>
      <c r="AK161" s="191">
        <v>5</v>
      </c>
      <c r="AL161" s="191">
        <v>150</v>
      </c>
      <c r="AM161" s="184">
        <f t="shared" si="51"/>
        <v>75</v>
      </c>
      <c r="AN161" s="196" t="s">
        <v>246</v>
      </c>
      <c r="AO161" s="187" t="str">
        <f t="shared" ref="AO161:AO216" si="58">F161&amp;","&amp;CHAR(10)&amp;AN161</f>
        <v>Thôn Tri Khê,
Thạch Sơn</v>
      </c>
      <c r="AP161" s="192" t="s">
        <v>265</v>
      </c>
      <c r="AQ161" s="193">
        <f t="shared" si="52"/>
        <v>0</v>
      </c>
      <c r="AR161" s="193">
        <f t="shared" si="53"/>
        <v>0</v>
      </c>
      <c r="AS161" s="193">
        <f t="shared" si="54"/>
        <v>1.6250000000000001E-2</v>
      </c>
      <c r="AT161" s="193">
        <f t="shared" si="55"/>
        <v>0</v>
      </c>
      <c r="AU161" s="193">
        <f t="shared" si="56"/>
        <v>0</v>
      </c>
      <c r="AV161" s="193">
        <f t="shared" si="57"/>
        <v>1.6250000000000001E-2</v>
      </c>
      <c r="AW161" s="184"/>
      <c r="AX161" s="184"/>
      <c r="AY161" s="184"/>
      <c r="AZ161" s="184"/>
      <c r="BA161" s="184"/>
      <c r="BB161" s="179">
        <v>138</v>
      </c>
    </row>
    <row r="162" spans="1:54" ht="30">
      <c r="A162" s="179">
        <v>135</v>
      </c>
      <c r="B162" s="185" t="s">
        <v>659</v>
      </c>
      <c r="C162" s="186">
        <v>4</v>
      </c>
      <c r="D162" s="179" t="s">
        <v>96</v>
      </c>
      <c r="E162" s="187" t="str">
        <f t="shared" si="44"/>
        <v>ONT</v>
      </c>
      <c r="F162" s="201" t="s">
        <v>660</v>
      </c>
      <c r="G162" s="201"/>
      <c r="H162" s="201"/>
      <c r="I162" s="189">
        <f t="shared" si="45"/>
        <v>0.2</v>
      </c>
      <c r="J162" s="195"/>
      <c r="K162" s="195"/>
      <c r="L162" s="189">
        <f t="shared" si="46"/>
        <v>0</v>
      </c>
      <c r="M162" s="189"/>
      <c r="N162" s="189"/>
      <c r="O162" s="189">
        <v>0.1</v>
      </c>
      <c r="P162" s="189"/>
      <c r="Q162" s="189"/>
      <c r="R162" s="189"/>
      <c r="S162" s="189"/>
      <c r="T162" s="189"/>
      <c r="U162" s="189"/>
      <c r="V162" s="189"/>
      <c r="W162" s="189"/>
      <c r="X162" s="189"/>
      <c r="Y162" s="189"/>
      <c r="Z162" s="189"/>
      <c r="AA162" s="189"/>
      <c r="AB162" s="189"/>
      <c r="AC162" s="189">
        <v>0.1</v>
      </c>
      <c r="AD162" s="189"/>
      <c r="AE162" s="189">
        <f t="shared" si="47"/>
        <v>0.2</v>
      </c>
      <c r="AF162" s="190">
        <f t="shared" si="48"/>
        <v>0.1</v>
      </c>
      <c r="AG162" s="190">
        <f t="shared" si="49"/>
        <v>0</v>
      </c>
      <c r="AH162" s="191">
        <v>42.6</v>
      </c>
      <c r="AI162" s="191">
        <f t="shared" si="50"/>
        <v>36.21</v>
      </c>
      <c r="AJ162" s="191"/>
      <c r="AK162" s="191"/>
      <c r="AL162" s="191">
        <v>150</v>
      </c>
      <c r="AM162" s="184">
        <f t="shared" si="51"/>
        <v>75</v>
      </c>
      <c r="AN162" s="196" t="s">
        <v>246</v>
      </c>
      <c r="AO162" s="187" t="str">
        <f t="shared" si="58"/>
        <v>Thôn Vạn Đò,
Thạch Sơn</v>
      </c>
      <c r="AP162" s="192" t="s">
        <v>260</v>
      </c>
      <c r="AQ162" s="193">
        <f t="shared" si="52"/>
        <v>0.11928000000000002</v>
      </c>
      <c r="AR162" s="193">
        <f t="shared" si="53"/>
        <v>0</v>
      </c>
      <c r="AS162" s="193">
        <f t="shared" si="54"/>
        <v>0</v>
      </c>
      <c r="AT162" s="193">
        <f t="shared" si="55"/>
        <v>0</v>
      </c>
      <c r="AU162" s="193">
        <f t="shared" si="56"/>
        <v>0</v>
      </c>
      <c r="AV162" s="193">
        <f t="shared" si="57"/>
        <v>0.11928000000000002</v>
      </c>
      <c r="AW162" s="184"/>
      <c r="AX162" s="184"/>
      <c r="AY162" s="184"/>
      <c r="AZ162" s="184"/>
      <c r="BA162" s="184"/>
      <c r="BB162" s="179">
        <v>139</v>
      </c>
    </row>
    <row r="163" spans="1:54" ht="30">
      <c r="A163" s="179">
        <v>136</v>
      </c>
      <c r="B163" s="206" t="s">
        <v>668</v>
      </c>
      <c r="C163" s="186">
        <v>4</v>
      </c>
      <c r="D163" s="207" t="s">
        <v>96</v>
      </c>
      <c r="E163" s="187" t="str">
        <f t="shared" si="44"/>
        <v>ONT</v>
      </c>
      <c r="F163" s="206" t="s">
        <v>669</v>
      </c>
      <c r="G163" s="206"/>
      <c r="H163" s="206"/>
      <c r="I163" s="189">
        <f t="shared" si="45"/>
        <v>0.2</v>
      </c>
      <c r="J163" s="195">
        <v>0.19</v>
      </c>
      <c r="K163" s="195"/>
      <c r="L163" s="189">
        <f t="shared" si="46"/>
        <v>0.19</v>
      </c>
      <c r="M163" s="189"/>
      <c r="N163" s="189"/>
      <c r="O163" s="189"/>
      <c r="P163" s="189"/>
      <c r="Q163" s="189"/>
      <c r="R163" s="189"/>
      <c r="S163" s="189"/>
      <c r="T163" s="189"/>
      <c r="U163" s="189"/>
      <c r="V163" s="189"/>
      <c r="W163" s="189">
        <v>0.01</v>
      </c>
      <c r="X163" s="189"/>
      <c r="Y163" s="189"/>
      <c r="Z163" s="195"/>
      <c r="AA163" s="195"/>
      <c r="AB163" s="189"/>
      <c r="AC163" s="189"/>
      <c r="AD163" s="195"/>
      <c r="AE163" s="189">
        <f t="shared" si="47"/>
        <v>0.01</v>
      </c>
      <c r="AF163" s="190">
        <f t="shared" si="48"/>
        <v>0.19</v>
      </c>
      <c r="AG163" s="190">
        <f t="shared" si="49"/>
        <v>0</v>
      </c>
      <c r="AH163" s="191">
        <v>46.86</v>
      </c>
      <c r="AI163" s="191">
        <f t="shared" si="50"/>
        <v>39.830999999999996</v>
      </c>
      <c r="AJ163" s="191"/>
      <c r="AK163" s="191"/>
      <c r="AL163" s="191">
        <v>300</v>
      </c>
      <c r="AM163" s="184">
        <f t="shared" si="51"/>
        <v>150</v>
      </c>
      <c r="AN163" s="196" t="s">
        <v>247</v>
      </c>
      <c r="AO163" s="187" t="str">
        <f t="shared" si="58"/>
        <v>Thôn,
Thạch Tân</v>
      </c>
      <c r="AP163" s="192" t="s">
        <v>260</v>
      </c>
      <c r="AQ163" s="193">
        <f t="shared" si="52"/>
        <v>0.24929519999999997</v>
      </c>
      <c r="AR163" s="193">
        <f t="shared" si="53"/>
        <v>0</v>
      </c>
      <c r="AS163" s="193">
        <f t="shared" si="54"/>
        <v>0</v>
      </c>
      <c r="AT163" s="193">
        <f t="shared" si="55"/>
        <v>0</v>
      </c>
      <c r="AU163" s="193">
        <f t="shared" si="56"/>
        <v>0</v>
      </c>
      <c r="AV163" s="193">
        <f t="shared" si="57"/>
        <v>0.24929519999999997</v>
      </c>
      <c r="AW163" s="184"/>
      <c r="AX163" s="184"/>
      <c r="AY163" s="184"/>
      <c r="AZ163" s="184"/>
      <c r="BA163" s="184"/>
      <c r="BB163" s="179">
        <v>140</v>
      </c>
    </row>
    <row r="164" spans="1:54" ht="30">
      <c r="A164" s="179">
        <v>137</v>
      </c>
      <c r="B164" s="206" t="s">
        <v>670</v>
      </c>
      <c r="C164" s="186">
        <v>4</v>
      </c>
      <c r="D164" s="207" t="s">
        <v>96</v>
      </c>
      <c r="E164" s="187" t="str">
        <f t="shared" si="44"/>
        <v>ONT</v>
      </c>
      <c r="F164" s="206" t="s">
        <v>671</v>
      </c>
      <c r="G164" s="206"/>
      <c r="H164" s="206"/>
      <c r="I164" s="189">
        <f t="shared" si="45"/>
        <v>0.31</v>
      </c>
      <c r="J164" s="195">
        <v>0.16</v>
      </c>
      <c r="K164" s="195"/>
      <c r="L164" s="189">
        <f t="shared" si="46"/>
        <v>0.16</v>
      </c>
      <c r="M164" s="189"/>
      <c r="N164" s="189"/>
      <c r="O164" s="189"/>
      <c r="P164" s="189"/>
      <c r="Q164" s="189"/>
      <c r="R164" s="189"/>
      <c r="S164" s="189"/>
      <c r="T164" s="189"/>
      <c r="U164" s="189">
        <v>0.03</v>
      </c>
      <c r="V164" s="189"/>
      <c r="W164" s="189"/>
      <c r="X164" s="189"/>
      <c r="Y164" s="189"/>
      <c r="Z164" s="195"/>
      <c r="AA164" s="195"/>
      <c r="AB164" s="189"/>
      <c r="AC164" s="189">
        <v>0.12</v>
      </c>
      <c r="AD164" s="195"/>
      <c r="AE164" s="189">
        <f t="shared" si="47"/>
        <v>0.15</v>
      </c>
      <c r="AF164" s="190">
        <f t="shared" si="48"/>
        <v>0.16</v>
      </c>
      <c r="AG164" s="190">
        <f t="shared" si="49"/>
        <v>0.03</v>
      </c>
      <c r="AH164" s="191">
        <v>46.86</v>
      </c>
      <c r="AI164" s="191">
        <f t="shared" si="50"/>
        <v>39.830999999999996</v>
      </c>
      <c r="AJ164" s="191"/>
      <c r="AK164" s="191"/>
      <c r="AL164" s="191">
        <v>300</v>
      </c>
      <c r="AM164" s="184">
        <f t="shared" si="51"/>
        <v>150</v>
      </c>
      <c r="AN164" s="196" t="s">
        <v>247</v>
      </c>
      <c r="AO164" s="187" t="str">
        <f t="shared" si="58"/>
        <v>Thôn Mỹ Triều,
Thạch Tân</v>
      </c>
      <c r="AP164" s="192" t="s">
        <v>265</v>
      </c>
      <c r="AQ164" s="193">
        <f t="shared" si="52"/>
        <v>0.20993279999999997</v>
      </c>
      <c r="AR164" s="193">
        <f t="shared" si="53"/>
        <v>0</v>
      </c>
      <c r="AS164" s="193">
        <f t="shared" si="54"/>
        <v>0</v>
      </c>
      <c r="AT164" s="193">
        <f t="shared" si="55"/>
        <v>0.09</v>
      </c>
      <c r="AU164" s="193">
        <f t="shared" si="56"/>
        <v>0</v>
      </c>
      <c r="AV164" s="193">
        <f t="shared" si="57"/>
        <v>0.2999328</v>
      </c>
      <c r="AW164" s="184"/>
      <c r="AX164" s="184"/>
      <c r="AY164" s="184"/>
      <c r="AZ164" s="184"/>
      <c r="BA164" s="184"/>
      <c r="BB164" s="179">
        <v>141</v>
      </c>
    </row>
    <row r="165" spans="1:54" ht="30">
      <c r="A165" s="179">
        <v>138</v>
      </c>
      <c r="B165" s="206" t="s">
        <v>672</v>
      </c>
      <c r="C165" s="186">
        <v>4</v>
      </c>
      <c r="D165" s="207" t="s">
        <v>96</v>
      </c>
      <c r="E165" s="187" t="str">
        <f t="shared" si="44"/>
        <v>ONT</v>
      </c>
      <c r="F165" s="206" t="s">
        <v>471</v>
      </c>
      <c r="G165" s="206"/>
      <c r="H165" s="206"/>
      <c r="I165" s="189">
        <f t="shared" si="45"/>
        <v>0.3</v>
      </c>
      <c r="J165" s="195">
        <v>0.24</v>
      </c>
      <c r="K165" s="195"/>
      <c r="L165" s="189">
        <f t="shared" si="46"/>
        <v>0.24</v>
      </c>
      <c r="M165" s="189"/>
      <c r="N165" s="189"/>
      <c r="O165" s="189"/>
      <c r="P165" s="189"/>
      <c r="Q165" s="189"/>
      <c r="R165" s="189"/>
      <c r="S165" s="189"/>
      <c r="T165" s="189"/>
      <c r="U165" s="189"/>
      <c r="V165" s="189"/>
      <c r="W165" s="189"/>
      <c r="X165" s="189"/>
      <c r="Y165" s="189"/>
      <c r="Z165" s="195"/>
      <c r="AA165" s="195"/>
      <c r="AB165" s="189"/>
      <c r="AC165" s="189">
        <v>0.06</v>
      </c>
      <c r="AD165" s="195"/>
      <c r="AE165" s="189">
        <f t="shared" si="47"/>
        <v>0.06</v>
      </c>
      <c r="AF165" s="190">
        <f t="shared" si="48"/>
        <v>0.24</v>
      </c>
      <c r="AG165" s="190">
        <f t="shared" si="49"/>
        <v>0</v>
      </c>
      <c r="AH165" s="191">
        <v>46.86</v>
      </c>
      <c r="AI165" s="191">
        <f t="shared" si="50"/>
        <v>39.830999999999996</v>
      </c>
      <c r="AJ165" s="191"/>
      <c r="AK165" s="191"/>
      <c r="AL165" s="191">
        <v>300</v>
      </c>
      <c r="AM165" s="184">
        <f t="shared" si="51"/>
        <v>150</v>
      </c>
      <c r="AN165" s="196" t="s">
        <v>247</v>
      </c>
      <c r="AO165" s="187" t="str">
        <f t="shared" si="58"/>
        <v>Thôn Tân Hòa,
Thạch Tân</v>
      </c>
      <c r="AP165" s="192" t="s">
        <v>265</v>
      </c>
      <c r="AQ165" s="193">
        <f t="shared" si="52"/>
        <v>0.31489919999999999</v>
      </c>
      <c r="AR165" s="193">
        <f t="shared" si="53"/>
        <v>0</v>
      </c>
      <c r="AS165" s="193">
        <f t="shared" si="54"/>
        <v>0</v>
      </c>
      <c r="AT165" s="193">
        <f t="shared" si="55"/>
        <v>0</v>
      </c>
      <c r="AU165" s="193">
        <f t="shared" si="56"/>
        <v>0</v>
      </c>
      <c r="AV165" s="193">
        <f t="shared" si="57"/>
        <v>0.31489919999999999</v>
      </c>
      <c r="AW165" s="184"/>
      <c r="AX165" s="184"/>
      <c r="AY165" s="184"/>
      <c r="AZ165" s="184"/>
      <c r="BA165" s="184"/>
      <c r="BB165" s="179">
        <v>142</v>
      </c>
    </row>
    <row r="166" spans="1:54" ht="30">
      <c r="A166" s="179">
        <v>139</v>
      </c>
      <c r="B166" s="206" t="s">
        <v>674</v>
      </c>
      <c r="C166" s="186">
        <v>4</v>
      </c>
      <c r="D166" s="207" t="s">
        <v>96</v>
      </c>
      <c r="E166" s="187" t="str">
        <f t="shared" si="44"/>
        <v>ONT</v>
      </c>
      <c r="F166" s="206" t="s">
        <v>477</v>
      </c>
      <c r="G166" s="206"/>
      <c r="H166" s="206"/>
      <c r="I166" s="189">
        <f t="shared" si="45"/>
        <v>2.4099999999999997</v>
      </c>
      <c r="J166" s="195">
        <v>1.04</v>
      </c>
      <c r="K166" s="195"/>
      <c r="L166" s="189">
        <f t="shared" si="46"/>
        <v>1.04</v>
      </c>
      <c r="M166" s="189"/>
      <c r="N166" s="189"/>
      <c r="O166" s="189">
        <v>1.02</v>
      </c>
      <c r="P166" s="189"/>
      <c r="Q166" s="189"/>
      <c r="R166" s="189"/>
      <c r="S166" s="189"/>
      <c r="T166" s="189"/>
      <c r="U166" s="189"/>
      <c r="V166" s="189"/>
      <c r="W166" s="189">
        <v>0.3</v>
      </c>
      <c r="X166" s="189"/>
      <c r="Y166" s="189"/>
      <c r="Z166" s="195"/>
      <c r="AA166" s="195"/>
      <c r="AB166" s="189"/>
      <c r="AC166" s="189">
        <v>0.05</v>
      </c>
      <c r="AD166" s="195"/>
      <c r="AE166" s="189">
        <f t="shared" si="47"/>
        <v>1.37</v>
      </c>
      <c r="AF166" s="190">
        <f t="shared" si="48"/>
        <v>2.06</v>
      </c>
      <c r="AG166" s="190">
        <f t="shared" si="49"/>
        <v>0</v>
      </c>
      <c r="AH166" s="191">
        <v>46.86</v>
      </c>
      <c r="AI166" s="191">
        <f t="shared" si="50"/>
        <v>39.830999999999996</v>
      </c>
      <c r="AJ166" s="191"/>
      <c r="AK166" s="191"/>
      <c r="AL166" s="191">
        <v>300</v>
      </c>
      <c r="AM166" s="184">
        <f t="shared" si="51"/>
        <v>150</v>
      </c>
      <c r="AN166" s="196" t="s">
        <v>247</v>
      </c>
      <c r="AO166" s="187" t="str">
        <f t="shared" si="58"/>
        <v>Thôn Tân Tiến,
Thạch Tân</v>
      </c>
      <c r="AP166" s="192" t="s">
        <v>260</v>
      </c>
      <c r="AQ166" s="193">
        <f t="shared" si="52"/>
        <v>2.7028847999999996</v>
      </c>
      <c r="AR166" s="193">
        <f t="shared" si="53"/>
        <v>0</v>
      </c>
      <c r="AS166" s="193">
        <f t="shared" si="54"/>
        <v>0</v>
      </c>
      <c r="AT166" s="193">
        <f t="shared" si="55"/>
        <v>0</v>
      </c>
      <c r="AU166" s="193">
        <f t="shared" si="56"/>
        <v>0</v>
      </c>
      <c r="AV166" s="193">
        <f t="shared" si="57"/>
        <v>2.7028847999999996</v>
      </c>
      <c r="AW166" s="184"/>
      <c r="AX166" s="184"/>
      <c r="AY166" s="184"/>
      <c r="AZ166" s="184"/>
      <c r="BA166" s="184"/>
      <c r="BB166" s="179">
        <v>143</v>
      </c>
    </row>
    <row r="167" spans="1:54" ht="30">
      <c r="A167" s="179">
        <v>140</v>
      </c>
      <c r="B167" s="206" t="s">
        <v>676</v>
      </c>
      <c r="C167" s="186">
        <v>4</v>
      </c>
      <c r="D167" s="207" t="s">
        <v>96</v>
      </c>
      <c r="E167" s="187" t="str">
        <f t="shared" si="44"/>
        <v>ONT</v>
      </c>
      <c r="F167" s="206" t="s">
        <v>677</v>
      </c>
      <c r="G167" s="206"/>
      <c r="H167" s="206"/>
      <c r="I167" s="189">
        <f t="shared" si="45"/>
        <v>0.84000000000000008</v>
      </c>
      <c r="J167" s="195">
        <v>0.8</v>
      </c>
      <c r="K167" s="195"/>
      <c r="L167" s="189">
        <f t="shared" si="46"/>
        <v>0.8</v>
      </c>
      <c r="M167" s="189"/>
      <c r="N167" s="189"/>
      <c r="O167" s="189"/>
      <c r="P167" s="189"/>
      <c r="Q167" s="189"/>
      <c r="R167" s="189"/>
      <c r="S167" s="189"/>
      <c r="T167" s="189"/>
      <c r="U167" s="189"/>
      <c r="V167" s="189"/>
      <c r="W167" s="189">
        <v>0.04</v>
      </c>
      <c r="X167" s="189"/>
      <c r="Y167" s="189"/>
      <c r="Z167" s="195"/>
      <c r="AA167" s="195"/>
      <c r="AB167" s="189"/>
      <c r="AC167" s="189"/>
      <c r="AD167" s="195"/>
      <c r="AE167" s="189">
        <f t="shared" si="47"/>
        <v>0.04</v>
      </c>
      <c r="AF167" s="190">
        <f t="shared" si="48"/>
        <v>0.8</v>
      </c>
      <c r="AG167" s="190">
        <f t="shared" si="49"/>
        <v>0</v>
      </c>
      <c r="AH167" s="191">
        <v>46.86</v>
      </c>
      <c r="AI167" s="191">
        <f t="shared" si="50"/>
        <v>39.830999999999996</v>
      </c>
      <c r="AJ167" s="191"/>
      <c r="AK167" s="191"/>
      <c r="AL167" s="191">
        <v>300</v>
      </c>
      <c r="AM167" s="184">
        <f t="shared" si="51"/>
        <v>150</v>
      </c>
      <c r="AN167" s="196" t="s">
        <v>247</v>
      </c>
      <c r="AO167" s="187" t="str">
        <f t="shared" si="58"/>
        <v>Thôn Thắng Hòa,
Thạch Tân</v>
      </c>
      <c r="AP167" s="192" t="s">
        <v>265</v>
      </c>
      <c r="AQ167" s="193">
        <f t="shared" si="52"/>
        <v>1.0496640000000002</v>
      </c>
      <c r="AR167" s="193">
        <f t="shared" si="53"/>
        <v>0</v>
      </c>
      <c r="AS167" s="193">
        <f t="shared" si="54"/>
        <v>0</v>
      </c>
      <c r="AT167" s="193">
        <f t="shared" si="55"/>
        <v>0</v>
      </c>
      <c r="AU167" s="193">
        <f t="shared" si="56"/>
        <v>0</v>
      </c>
      <c r="AV167" s="193">
        <f t="shared" si="57"/>
        <v>1.0496640000000002</v>
      </c>
      <c r="AW167" s="184"/>
      <c r="AX167" s="184"/>
      <c r="AY167" s="184"/>
      <c r="AZ167" s="184"/>
      <c r="BA167" s="184"/>
      <c r="BB167" s="179">
        <v>144</v>
      </c>
    </row>
    <row r="168" spans="1:54" ht="30">
      <c r="A168" s="179">
        <v>141</v>
      </c>
      <c r="B168" s="206" t="s">
        <v>680</v>
      </c>
      <c r="C168" s="186">
        <v>4</v>
      </c>
      <c r="D168" s="207" t="s">
        <v>96</v>
      </c>
      <c r="E168" s="187" t="str">
        <f t="shared" si="44"/>
        <v>ONT</v>
      </c>
      <c r="F168" s="206" t="s">
        <v>681</v>
      </c>
      <c r="G168" s="206"/>
      <c r="H168" s="206"/>
      <c r="I168" s="189">
        <f t="shared" si="45"/>
        <v>0.43</v>
      </c>
      <c r="J168" s="195">
        <v>0.26</v>
      </c>
      <c r="K168" s="195"/>
      <c r="L168" s="189">
        <f t="shared" si="46"/>
        <v>0.26</v>
      </c>
      <c r="M168" s="189"/>
      <c r="N168" s="189"/>
      <c r="O168" s="189"/>
      <c r="P168" s="189"/>
      <c r="Q168" s="189"/>
      <c r="R168" s="189"/>
      <c r="S168" s="189"/>
      <c r="T168" s="189"/>
      <c r="U168" s="189"/>
      <c r="V168" s="189"/>
      <c r="W168" s="189">
        <v>0.13</v>
      </c>
      <c r="X168" s="189"/>
      <c r="Y168" s="189"/>
      <c r="Z168" s="195"/>
      <c r="AA168" s="195"/>
      <c r="AB168" s="189"/>
      <c r="AC168" s="189">
        <v>0.04</v>
      </c>
      <c r="AD168" s="195"/>
      <c r="AE168" s="189">
        <f t="shared" si="47"/>
        <v>0.17</v>
      </c>
      <c r="AF168" s="190">
        <f t="shared" si="48"/>
        <v>0.26</v>
      </c>
      <c r="AG168" s="190">
        <f t="shared" si="49"/>
        <v>0</v>
      </c>
      <c r="AH168" s="191">
        <v>46.86</v>
      </c>
      <c r="AI168" s="191">
        <f t="shared" si="50"/>
        <v>39.830999999999996</v>
      </c>
      <c r="AJ168" s="191"/>
      <c r="AK168" s="191"/>
      <c r="AL168" s="191">
        <v>300</v>
      </c>
      <c r="AM168" s="184">
        <f t="shared" si="51"/>
        <v>150</v>
      </c>
      <c r="AN168" s="196" t="s">
        <v>247</v>
      </c>
      <c r="AO168" s="187" t="str">
        <f t="shared" si="58"/>
        <v>Xóm 17,
Thạch Tân</v>
      </c>
      <c r="AP168" s="192" t="s">
        <v>265</v>
      </c>
      <c r="AQ168" s="193">
        <f t="shared" si="52"/>
        <v>0.34114080000000002</v>
      </c>
      <c r="AR168" s="193">
        <f t="shared" si="53"/>
        <v>0</v>
      </c>
      <c r="AS168" s="193">
        <f t="shared" si="54"/>
        <v>0</v>
      </c>
      <c r="AT168" s="193">
        <f t="shared" si="55"/>
        <v>0</v>
      </c>
      <c r="AU168" s="193">
        <f t="shared" si="56"/>
        <v>0</v>
      </c>
      <c r="AV168" s="193">
        <f t="shared" si="57"/>
        <v>0.34114080000000002</v>
      </c>
      <c r="AW168" s="184"/>
      <c r="AX168" s="184"/>
      <c r="AY168" s="184"/>
      <c r="AZ168" s="184"/>
      <c r="BA168" s="184"/>
      <c r="BB168" s="179">
        <v>145</v>
      </c>
    </row>
    <row r="169" spans="1:54" ht="45">
      <c r="A169" s="179">
        <v>142</v>
      </c>
      <c r="B169" s="185" t="s">
        <v>692</v>
      </c>
      <c r="C169" s="186">
        <v>4</v>
      </c>
      <c r="D169" s="179" t="s">
        <v>96</v>
      </c>
      <c r="E169" s="187" t="str">
        <f t="shared" si="44"/>
        <v>ONT</v>
      </c>
      <c r="F169" s="184" t="s">
        <v>693</v>
      </c>
      <c r="G169" s="184"/>
      <c r="H169" s="184"/>
      <c r="I169" s="189">
        <f t="shared" si="45"/>
        <v>0.08</v>
      </c>
      <c r="J169" s="195">
        <v>0.08</v>
      </c>
      <c r="K169" s="195"/>
      <c r="L169" s="189">
        <f t="shared" si="46"/>
        <v>0.08</v>
      </c>
      <c r="M169" s="189"/>
      <c r="N169" s="189"/>
      <c r="O169" s="189"/>
      <c r="P169" s="189"/>
      <c r="Q169" s="189"/>
      <c r="R169" s="189"/>
      <c r="S169" s="189"/>
      <c r="T169" s="189"/>
      <c r="U169" s="189"/>
      <c r="V169" s="189"/>
      <c r="W169" s="189"/>
      <c r="X169" s="189"/>
      <c r="Y169" s="189"/>
      <c r="Z169" s="195"/>
      <c r="AA169" s="195"/>
      <c r="AB169" s="189"/>
      <c r="AC169" s="189"/>
      <c r="AD169" s="195"/>
      <c r="AE169" s="189">
        <f t="shared" si="47"/>
        <v>0</v>
      </c>
      <c r="AF169" s="190">
        <f t="shared" si="48"/>
        <v>0.08</v>
      </c>
      <c r="AG169" s="190">
        <f t="shared" si="49"/>
        <v>0</v>
      </c>
      <c r="AH169" s="191">
        <v>42.6</v>
      </c>
      <c r="AI169" s="191">
        <f t="shared" si="50"/>
        <v>36.21</v>
      </c>
      <c r="AJ169" s="191"/>
      <c r="AK169" s="191"/>
      <c r="AL169" s="191">
        <v>150</v>
      </c>
      <c r="AM169" s="184">
        <f t="shared" si="51"/>
        <v>75</v>
      </c>
      <c r="AN169" s="196" t="s">
        <v>248</v>
      </c>
      <c r="AO169" s="187" t="str">
        <f t="shared" si="58"/>
        <v>Thôn Đông Quý Lý,
Thạch Thắng</v>
      </c>
      <c r="AP169" s="192" t="s">
        <v>265</v>
      </c>
      <c r="AQ169" s="193">
        <f t="shared" si="52"/>
        <v>9.5424000000000009E-2</v>
      </c>
      <c r="AR169" s="193">
        <f t="shared" si="53"/>
        <v>0</v>
      </c>
      <c r="AS169" s="193">
        <f t="shared" si="54"/>
        <v>0</v>
      </c>
      <c r="AT169" s="193">
        <f t="shared" si="55"/>
        <v>0</v>
      </c>
      <c r="AU169" s="193">
        <f t="shared" si="56"/>
        <v>0</v>
      </c>
      <c r="AV169" s="193">
        <f t="shared" si="57"/>
        <v>9.5424000000000009E-2</v>
      </c>
      <c r="AW169" s="184"/>
      <c r="AX169" s="184"/>
      <c r="AY169" s="184"/>
      <c r="AZ169" s="184"/>
      <c r="BA169" s="184"/>
      <c r="BB169" s="179">
        <v>146</v>
      </c>
    </row>
    <row r="170" spans="1:54" ht="30">
      <c r="A170" s="179">
        <v>143</v>
      </c>
      <c r="B170" s="185" t="s">
        <v>694</v>
      </c>
      <c r="C170" s="186">
        <v>4</v>
      </c>
      <c r="D170" s="179" t="s">
        <v>96</v>
      </c>
      <c r="E170" s="187" t="str">
        <f t="shared" si="44"/>
        <v>ONT</v>
      </c>
      <c r="F170" s="184" t="s">
        <v>292</v>
      </c>
      <c r="G170" s="184"/>
      <c r="H170" s="184"/>
      <c r="I170" s="189">
        <f t="shared" si="45"/>
        <v>0.25</v>
      </c>
      <c r="J170" s="195">
        <v>0.15</v>
      </c>
      <c r="K170" s="195"/>
      <c r="L170" s="189">
        <f t="shared" si="46"/>
        <v>0.15</v>
      </c>
      <c r="M170" s="189"/>
      <c r="N170" s="189"/>
      <c r="O170" s="189"/>
      <c r="P170" s="189"/>
      <c r="Q170" s="189"/>
      <c r="R170" s="189"/>
      <c r="S170" s="189"/>
      <c r="T170" s="189"/>
      <c r="U170" s="189"/>
      <c r="V170" s="189"/>
      <c r="W170" s="189"/>
      <c r="X170" s="189"/>
      <c r="Y170" s="189"/>
      <c r="Z170" s="195"/>
      <c r="AA170" s="195"/>
      <c r="AB170" s="189"/>
      <c r="AC170" s="189">
        <v>0.1</v>
      </c>
      <c r="AD170" s="195"/>
      <c r="AE170" s="189">
        <f t="shared" si="47"/>
        <v>0.1</v>
      </c>
      <c r="AF170" s="190">
        <f t="shared" si="48"/>
        <v>0.15</v>
      </c>
      <c r="AG170" s="190">
        <f t="shared" si="49"/>
        <v>0</v>
      </c>
      <c r="AH170" s="191">
        <v>42.6</v>
      </c>
      <c r="AI170" s="191">
        <f t="shared" si="50"/>
        <v>36.21</v>
      </c>
      <c r="AJ170" s="191"/>
      <c r="AK170" s="191"/>
      <c r="AL170" s="191">
        <v>150</v>
      </c>
      <c r="AM170" s="184">
        <f t="shared" si="51"/>
        <v>75</v>
      </c>
      <c r="AN170" s="196" t="s">
        <v>248</v>
      </c>
      <c r="AO170" s="187" t="str">
        <f t="shared" si="58"/>
        <v>Thôn Hòa Bình,
Thạch Thắng</v>
      </c>
      <c r="AP170" s="192" t="s">
        <v>265</v>
      </c>
      <c r="AQ170" s="193">
        <f t="shared" si="52"/>
        <v>0.17892</v>
      </c>
      <c r="AR170" s="193">
        <f t="shared" si="53"/>
        <v>0</v>
      </c>
      <c r="AS170" s="193">
        <f t="shared" si="54"/>
        <v>0</v>
      </c>
      <c r="AT170" s="193">
        <f t="shared" si="55"/>
        <v>0</v>
      </c>
      <c r="AU170" s="193">
        <f t="shared" si="56"/>
        <v>0</v>
      </c>
      <c r="AV170" s="193">
        <f t="shared" si="57"/>
        <v>0.17892</v>
      </c>
      <c r="AW170" s="184"/>
      <c r="AX170" s="184"/>
      <c r="AY170" s="184"/>
      <c r="AZ170" s="184"/>
      <c r="BA170" s="184"/>
      <c r="BB170" s="179">
        <v>147</v>
      </c>
    </row>
    <row r="171" spans="1:54" ht="30">
      <c r="A171" s="179">
        <v>144</v>
      </c>
      <c r="B171" s="185" t="s">
        <v>695</v>
      </c>
      <c r="C171" s="186">
        <v>4</v>
      </c>
      <c r="D171" s="179" t="s">
        <v>96</v>
      </c>
      <c r="E171" s="187" t="str">
        <f t="shared" si="44"/>
        <v>ONT</v>
      </c>
      <c r="F171" s="184" t="s">
        <v>547</v>
      </c>
      <c r="G171" s="184"/>
      <c r="H171" s="184"/>
      <c r="I171" s="189">
        <f t="shared" si="45"/>
        <v>0.08</v>
      </c>
      <c r="J171" s="195"/>
      <c r="K171" s="195"/>
      <c r="L171" s="189">
        <f t="shared" si="46"/>
        <v>0</v>
      </c>
      <c r="M171" s="189"/>
      <c r="N171" s="189"/>
      <c r="O171" s="189">
        <v>0.08</v>
      </c>
      <c r="P171" s="189"/>
      <c r="Q171" s="189"/>
      <c r="R171" s="189"/>
      <c r="S171" s="189"/>
      <c r="T171" s="189"/>
      <c r="U171" s="189"/>
      <c r="V171" s="189"/>
      <c r="W171" s="189"/>
      <c r="X171" s="189"/>
      <c r="Y171" s="189"/>
      <c r="Z171" s="195"/>
      <c r="AA171" s="195"/>
      <c r="AB171" s="189"/>
      <c r="AC171" s="189"/>
      <c r="AD171" s="195"/>
      <c r="AE171" s="189">
        <f t="shared" si="47"/>
        <v>0.08</v>
      </c>
      <c r="AF171" s="190">
        <f t="shared" si="48"/>
        <v>0.08</v>
      </c>
      <c r="AG171" s="190">
        <f t="shared" si="49"/>
        <v>0</v>
      </c>
      <c r="AH171" s="191">
        <v>42.6</v>
      </c>
      <c r="AI171" s="191">
        <f t="shared" si="50"/>
        <v>36.21</v>
      </c>
      <c r="AJ171" s="191"/>
      <c r="AK171" s="191"/>
      <c r="AL171" s="191">
        <v>150</v>
      </c>
      <c r="AM171" s="184">
        <f t="shared" si="51"/>
        <v>75</v>
      </c>
      <c r="AN171" s="196" t="s">
        <v>248</v>
      </c>
      <c r="AO171" s="187" t="str">
        <f t="shared" si="58"/>
        <v>Thôn Hòa Lạc,
Thạch Thắng</v>
      </c>
      <c r="AP171" s="192" t="s">
        <v>265</v>
      </c>
      <c r="AQ171" s="193">
        <f t="shared" si="52"/>
        <v>9.5424000000000009E-2</v>
      </c>
      <c r="AR171" s="193">
        <f t="shared" si="53"/>
        <v>0</v>
      </c>
      <c r="AS171" s="193">
        <f t="shared" si="54"/>
        <v>0</v>
      </c>
      <c r="AT171" s="193">
        <f t="shared" si="55"/>
        <v>0</v>
      </c>
      <c r="AU171" s="193">
        <f t="shared" si="56"/>
        <v>0</v>
      </c>
      <c r="AV171" s="193">
        <f t="shared" si="57"/>
        <v>9.5424000000000009E-2</v>
      </c>
      <c r="AW171" s="184"/>
      <c r="AX171" s="184"/>
      <c r="AY171" s="184"/>
      <c r="AZ171" s="184"/>
      <c r="BA171" s="184"/>
      <c r="BB171" s="179">
        <v>148</v>
      </c>
    </row>
    <row r="172" spans="1:54" ht="30">
      <c r="A172" s="179">
        <v>145</v>
      </c>
      <c r="B172" s="185" t="s">
        <v>696</v>
      </c>
      <c r="C172" s="186">
        <v>4</v>
      </c>
      <c r="D172" s="179" t="s">
        <v>96</v>
      </c>
      <c r="E172" s="187" t="str">
        <f t="shared" si="44"/>
        <v>ONT</v>
      </c>
      <c r="F172" s="184" t="s">
        <v>697</v>
      </c>
      <c r="G172" s="184"/>
      <c r="H172" s="184"/>
      <c r="I172" s="189">
        <f t="shared" si="45"/>
        <v>0.1</v>
      </c>
      <c r="J172" s="195">
        <v>7.0000000000000007E-2</v>
      </c>
      <c r="K172" s="195"/>
      <c r="L172" s="189">
        <f t="shared" si="46"/>
        <v>7.0000000000000007E-2</v>
      </c>
      <c r="M172" s="189"/>
      <c r="N172" s="189"/>
      <c r="O172" s="189"/>
      <c r="P172" s="189"/>
      <c r="Q172" s="189"/>
      <c r="R172" s="189"/>
      <c r="S172" s="189"/>
      <c r="T172" s="189"/>
      <c r="U172" s="189"/>
      <c r="V172" s="189"/>
      <c r="W172" s="189"/>
      <c r="X172" s="189"/>
      <c r="Y172" s="189"/>
      <c r="Z172" s="195"/>
      <c r="AA172" s="195"/>
      <c r="AB172" s="189"/>
      <c r="AC172" s="189">
        <v>0.03</v>
      </c>
      <c r="AD172" s="195"/>
      <c r="AE172" s="189">
        <f t="shared" si="47"/>
        <v>0.03</v>
      </c>
      <c r="AF172" s="190">
        <f t="shared" si="48"/>
        <v>7.0000000000000007E-2</v>
      </c>
      <c r="AG172" s="190">
        <f t="shared" si="49"/>
        <v>0</v>
      </c>
      <c r="AH172" s="191">
        <v>42.6</v>
      </c>
      <c r="AI172" s="191">
        <f t="shared" si="50"/>
        <v>36.21</v>
      </c>
      <c r="AJ172" s="191"/>
      <c r="AK172" s="191"/>
      <c r="AL172" s="191">
        <v>150</v>
      </c>
      <c r="AM172" s="184">
        <f t="shared" si="51"/>
        <v>75</v>
      </c>
      <c r="AN172" s="196" t="s">
        <v>248</v>
      </c>
      <c r="AO172" s="187" t="str">
        <f t="shared" si="58"/>
        <v>Thôn Hồng Thái,
Thạch Thắng</v>
      </c>
      <c r="AP172" s="192" t="s">
        <v>265</v>
      </c>
      <c r="AQ172" s="193">
        <f t="shared" si="52"/>
        <v>8.3496000000000001E-2</v>
      </c>
      <c r="AR172" s="193">
        <f t="shared" si="53"/>
        <v>0</v>
      </c>
      <c r="AS172" s="193">
        <f t="shared" si="54"/>
        <v>0</v>
      </c>
      <c r="AT172" s="193">
        <f t="shared" si="55"/>
        <v>0</v>
      </c>
      <c r="AU172" s="193">
        <f t="shared" si="56"/>
        <v>0</v>
      </c>
      <c r="AV172" s="193">
        <f t="shared" si="57"/>
        <v>8.3496000000000001E-2</v>
      </c>
      <c r="AW172" s="184"/>
      <c r="AX172" s="184"/>
      <c r="AY172" s="184"/>
      <c r="AZ172" s="184"/>
      <c r="BA172" s="184"/>
      <c r="BB172" s="179">
        <v>149</v>
      </c>
    </row>
    <row r="173" spans="1:54" ht="30">
      <c r="A173" s="179">
        <v>146</v>
      </c>
      <c r="B173" s="185" t="s">
        <v>698</v>
      </c>
      <c r="C173" s="186">
        <v>4</v>
      </c>
      <c r="D173" s="179" t="s">
        <v>96</v>
      </c>
      <c r="E173" s="187" t="str">
        <f t="shared" si="44"/>
        <v>ONT</v>
      </c>
      <c r="F173" s="184" t="s">
        <v>699</v>
      </c>
      <c r="G173" s="184"/>
      <c r="H173" s="184"/>
      <c r="I173" s="189">
        <f t="shared" si="45"/>
        <v>0.09</v>
      </c>
      <c r="J173" s="195"/>
      <c r="K173" s="195"/>
      <c r="L173" s="189">
        <f t="shared" si="46"/>
        <v>0</v>
      </c>
      <c r="M173" s="189"/>
      <c r="N173" s="189"/>
      <c r="O173" s="189">
        <v>0.09</v>
      </c>
      <c r="P173" s="189"/>
      <c r="Q173" s="189"/>
      <c r="R173" s="189"/>
      <c r="S173" s="189"/>
      <c r="T173" s="189"/>
      <c r="U173" s="189"/>
      <c r="V173" s="189"/>
      <c r="W173" s="189"/>
      <c r="X173" s="189"/>
      <c r="Y173" s="189"/>
      <c r="Z173" s="195"/>
      <c r="AA173" s="195"/>
      <c r="AB173" s="189"/>
      <c r="AC173" s="189"/>
      <c r="AD173" s="195"/>
      <c r="AE173" s="189">
        <f t="shared" si="47"/>
        <v>0.09</v>
      </c>
      <c r="AF173" s="190">
        <f t="shared" si="48"/>
        <v>0.09</v>
      </c>
      <c r="AG173" s="190">
        <f t="shared" si="49"/>
        <v>0</v>
      </c>
      <c r="AH173" s="191">
        <v>42.6</v>
      </c>
      <c r="AI173" s="191">
        <f t="shared" si="50"/>
        <v>36.21</v>
      </c>
      <c r="AJ173" s="191"/>
      <c r="AK173" s="191"/>
      <c r="AL173" s="191">
        <v>150</v>
      </c>
      <c r="AM173" s="184">
        <f t="shared" si="51"/>
        <v>75</v>
      </c>
      <c r="AN173" s="196" t="s">
        <v>248</v>
      </c>
      <c r="AO173" s="187" t="str">
        <f t="shared" si="58"/>
        <v>Thôn Phú Quý,
Thạch Thắng</v>
      </c>
      <c r="AP173" s="192" t="s">
        <v>265</v>
      </c>
      <c r="AQ173" s="193">
        <f t="shared" si="52"/>
        <v>0.107352</v>
      </c>
      <c r="AR173" s="193">
        <f t="shared" si="53"/>
        <v>0</v>
      </c>
      <c r="AS173" s="193">
        <f t="shared" si="54"/>
        <v>0</v>
      </c>
      <c r="AT173" s="193">
        <f t="shared" si="55"/>
        <v>0</v>
      </c>
      <c r="AU173" s="193">
        <f t="shared" si="56"/>
        <v>0</v>
      </c>
      <c r="AV173" s="193">
        <f t="shared" si="57"/>
        <v>0.107352</v>
      </c>
      <c r="AW173" s="184"/>
      <c r="AX173" s="184"/>
      <c r="AY173" s="184"/>
      <c r="AZ173" s="184"/>
      <c r="BA173" s="184"/>
      <c r="BB173" s="179">
        <v>150</v>
      </c>
    </row>
    <row r="174" spans="1:54" ht="30">
      <c r="A174" s="179">
        <v>147</v>
      </c>
      <c r="B174" s="185" t="s">
        <v>700</v>
      </c>
      <c r="C174" s="186">
        <v>4</v>
      </c>
      <c r="D174" s="179" t="s">
        <v>96</v>
      </c>
      <c r="E174" s="187" t="str">
        <f t="shared" si="44"/>
        <v>ONT</v>
      </c>
      <c r="F174" s="184" t="s">
        <v>701</v>
      </c>
      <c r="G174" s="184"/>
      <c r="H174" s="184"/>
      <c r="I174" s="189">
        <f t="shared" si="45"/>
        <v>7.0000000000000007E-2</v>
      </c>
      <c r="J174" s="195">
        <v>7.0000000000000007E-2</v>
      </c>
      <c r="K174" s="195"/>
      <c r="L174" s="189">
        <f t="shared" si="46"/>
        <v>7.0000000000000007E-2</v>
      </c>
      <c r="M174" s="189"/>
      <c r="N174" s="189"/>
      <c r="O174" s="189"/>
      <c r="P174" s="189"/>
      <c r="Q174" s="189"/>
      <c r="R174" s="189"/>
      <c r="S174" s="189"/>
      <c r="T174" s="189"/>
      <c r="U174" s="189"/>
      <c r="V174" s="189"/>
      <c r="W174" s="189"/>
      <c r="X174" s="189"/>
      <c r="Y174" s="189"/>
      <c r="Z174" s="195"/>
      <c r="AA174" s="195"/>
      <c r="AB174" s="189"/>
      <c r="AC174" s="189"/>
      <c r="AD174" s="195"/>
      <c r="AE174" s="189">
        <f t="shared" si="47"/>
        <v>0</v>
      </c>
      <c r="AF174" s="190">
        <f t="shared" si="48"/>
        <v>7.0000000000000007E-2</v>
      </c>
      <c r="AG174" s="190">
        <f t="shared" si="49"/>
        <v>0</v>
      </c>
      <c r="AH174" s="191">
        <v>42.6</v>
      </c>
      <c r="AI174" s="191">
        <f t="shared" si="50"/>
        <v>36.21</v>
      </c>
      <c r="AJ174" s="191"/>
      <c r="AK174" s="191"/>
      <c r="AL174" s="191">
        <v>150</v>
      </c>
      <c r="AM174" s="184">
        <f t="shared" si="51"/>
        <v>75</v>
      </c>
      <c r="AN174" s="196" t="s">
        <v>248</v>
      </c>
      <c r="AO174" s="187" t="str">
        <f t="shared" si="58"/>
        <v>Thôn Thành Công,
Thạch Thắng</v>
      </c>
      <c r="AP174" s="192" t="s">
        <v>265</v>
      </c>
      <c r="AQ174" s="193">
        <f t="shared" si="52"/>
        <v>8.3496000000000001E-2</v>
      </c>
      <c r="AR174" s="193">
        <f t="shared" si="53"/>
        <v>0</v>
      </c>
      <c r="AS174" s="193">
        <f t="shared" si="54"/>
        <v>0</v>
      </c>
      <c r="AT174" s="193">
        <f t="shared" si="55"/>
        <v>0</v>
      </c>
      <c r="AU174" s="193">
        <f t="shared" si="56"/>
        <v>0</v>
      </c>
      <c r="AV174" s="193">
        <f t="shared" si="57"/>
        <v>8.3496000000000001E-2</v>
      </c>
      <c r="AW174" s="184"/>
      <c r="AX174" s="184"/>
      <c r="AY174" s="184"/>
      <c r="AZ174" s="184"/>
      <c r="BA174" s="184"/>
      <c r="BB174" s="179">
        <v>151</v>
      </c>
    </row>
    <row r="175" spans="1:54" ht="30">
      <c r="A175" s="179">
        <v>148</v>
      </c>
      <c r="B175" s="185" t="s">
        <v>702</v>
      </c>
      <c r="C175" s="186">
        <v>4</v>
      </c>
      <c r="D175" s="179" t="s">
        <v>96</v>
      </c>
      <c r="E175" s="187" t="str">
        <f t="shared" si="44"/>
        <v>ONT</v>
      </c>
      <c r="F175" s="184" t="s">
        <v>703</v>
      </c>
      <c r="G175" s="184"/>
      <c r="H175" s="184"/>
      <c r="I175" s="189">
        <f t="shared" si="45"/>
        <v>0.2</v>
      </c>
      <c r="J175" s="195">
        <v>0.2</v>
      </c>
      <c r="K175" s="195"/>
      <c r="L175" s="189">
        <f t="shared" si="46"/>
        <v>0.2</v>
      </c>
      <c r="M175" s="189"/>
      <c r="N175" s="189"/>
      <c r="O175" s="189"/>
      <c r="P175" s="189"/>
      <c r="Q175" s="189"/>
      <c r="R175" s="189"/>
      <c r="S175" s="189"/>
      <c r="T175" s="189"/>
      <c r="U175" s="189"/>
      <c r="V175" s="189"/>
      <c r="W175" s="189"/>
      <c r="X175" s="189"/>
      <c r="Y175" s="189"/>
      <c r="Z175" s="195"/>
      <c r="AA175" s="195"/>
      <c r="AB175" s="189"/>
      <c r="AC175" s="189"/>
      <c r="AD175" s="195"/>
      <c r="AE175" s="189">
        <f t="shared" si="47"/>
        <v>0</v>
      </c>
      <c r="AF175" s="190">
        <f t="shared" si="48"/>
        <v>0.2</v>
      </c>
      <c r="AG175" s="190">
        <f t="shared" si="49"/>
        <v>0</v>
      </c>
      <c r="AH175" s="191">
        <v>42.6</v>
      </c>
      <c r="AI175" s="191">
        <f t="shared" si="50"/>
        <v>36.21</v>
      </c>
      <c r="AJ175" s="191"/>
      <c r="AK175" s="191"/>
      <c r="AL175" s="191">
        <v>150</v>
      </c>
      <c r="AM175" s="184">
        <f t="shared" si="51"/>
        <v>75</v>
      </c>
      <c r="AN175" s="196" t="s">
        <v>248</v>
      </c>
      <c r="AO175" s="187" t="str">
        <f t="shared" si="58"/>
        <v>Thôn Trung Phú,
Thạch Thắng</v>
      </c>
      <c r="AP175" s="192" t="s">
        <v>265</v>
      </c>
      <c r="AQ175" s="193">
        <f t="shared" si="52"/>
        <v>0.23856000000000005</v>
      </c>
      <c r="AR175" s="193">
        <f t="shared" si="53"/>
        <v>0</v>
      </c>
      <c r="AS175" s="193">
        <f t="shared" si="54"/>
        <v>0</v>
      </c>
      <c r="AT175" s="193">
        <f t="shared" si="55"/>
        <v>0</v>
      </c>
      <c r="AU175" s="193">
        <f t="shared" si="56"/>
        <v>0</v>
      </c>
      <c r="AV175" s="193">
        <f t="shared" si="57"/>
        <v>0.23856000000000005</v>
      </c>
      <c r="AW175" s="184"/>
      <c r="AX175" s="184"/>
      <c r="AY175" s="184"/>
      <c r="AZ175" s="184"/>
      <c r="BA175" s="184"/>
      <c r="BB175" s="179">
        <v>152</v>
      </c>
    </row>
    <row r="176" spans="1:54" ht="30">
      <c r="A176" s="179">
        <v>149</v>
      </c>
      <c r="B176" s="185" t="s">
        <v>704</v>
      </c>
      <c r="C176" s="186">
        <v>4</v>
      </c>
      <c r="D176" s="179" t="s">
        <v>96</v>
      </c>
      <c r="E176" s="187" t="str">
        <f t="shared" si="44"/>
        <v>ONT</v>
      </c>
      <c r="F176" s="184" t="s">
        <v>705</v>
      </c>
      <c r="G176" s="184"/>
      <c r="H176" s="184"/>
      <c r="I176" s="189">
        <f t="shared" si="45"/>
        <v>0.09</v>
      </c>
      <c r="J176" s="195">
        <v>0.09</v>
      </c>
      <c r="K176" s="195"/>
      <c r="L176" s="189">
        <f t="shared" si="46"/>
        <v>0.09</v>
      </c>
      <c r="M176" s="189"/>
      <c r="N176" s="189"/>
      <c r="O176" s="189"/>
      <c r="P176" s="189"/>
      <c r="Q176" s="189"/>
      <c r="R176" s="189"/>
      <c r="S176" s="189"/>
      <c r="T176" s="189"/>
      <c r="U176" s="189"/>
      <c r="V176" s="189"/>
      <c r="W176" s="189"/>
      <c r="X176" s="189"/>
      <c r="Y176" s="189"/>
      <c r="Z176" s="195"/>
      <c r="AA176" s="195"/>
      <c r="AB176" s="189"/>
      <c r="AC176" s="189"/>
      <c r="AD176" s="195"/>
      <c r="AE176" s="189">
        <f t="shared" si="47"/>
        <v>0</v>
      </c>
      <c r="AF176" s="190">
        <f t="shared" si="48"/>
        <v>0.09</v>
      </c>
      <c r="AG176" s="190">
        <f t="shared" si="49"/>
        <v>0</v>
      </c>
      <c r="AH176" s="191">
        <v>42.6</v>
      </c>
      <c r="AI176" s="191">
        <f t="shared" si="50"/>
        <v>36.21</v>
      </c>
      <c r="AJ176" s="191"/>
      <c r="AK176" s="191"/>
      <c r="AL176" s="191">
        <v>150</v>
      </c>
      <c r="AM176" s="184">
        <f t="shared" si="51"/>
        <v>75</v>
      </c>
      <c r="AN176" s="196" t="s">
        <v>248</v>
      </c>
      <c r="AO176" s="187" t="str">
        <f t="shared" si="58"/>
        <v>Thông Hòa Yên,
Thạch Thắng</v>
      </c>
      <c r="AP176" s="192" t="s">
        <v>265</v>
      </c>
      <c r="AQ176" s="193">
        <f t="shared" si="52"/>
        <v>0.107352</v>
      </c>
      <c r="AR176" s="193">
        <f t="shared" si="53"/>
        <v>0</v>
      </c>
      <c r="AS176" s="193">
        <f t="shared" si="54"/>
        <v>0</v>
      </c>
      <c r="AT176" s="193">
        <f t="shared" si="55"/>
        <v>0</v>
      </c>
      <c r="AU176" s="193">
        <f t="shared" si="56"/>
        <v>0</v>
      </c>
      <c r="AV176" s="193">
        <f t="shared" si="57"/>
        <v>0.107352</v>
      </c>
      <c r="AW176" s="184"/>
      <c r="AX176" s="184"/>
      <c r="AY176" s="184"/>
      <c r="AZ176" s="184"/>
      <c r="BA176" s="184"/>
      <c r="BB176" s="179">
        <v>153</v>
      </c>
    </row>
    <row r="177" spans="1:54" ht="30">
      <c r="A177" s="179">
        <v>150</v>
      </c>
      <c r="B177" s="185" t="s">
        <v>709</v>
      </c>
      <c r="C177" s="186">
        <v>4</v>
      </c>
      <c r="D177" s="192" t="s">
        <v>96</v>
      </c>
      <c r="E177" s="187" t="str">
        <f t="shared" si="44"/>
        <v>ONT</v>
      </c>
      <c r="F177" s="208" t="s">
        <v>710</v>
      </c>
      <c r="G177" s="208"/>
      <c r="H177" s="208"/>
      <c r="I177" s="189">
        <f t="shared" si="45"/>
        <v>0.11</v>
      </c>
      <c r="J177" s="195"/>
      <c r="K177" s="195"/>
      <c r="L177" s="189">
        <f t="shared" si="46"/>
        <v>0</v>
      </c>
      <c r="M177" s="189"/>
      <c r="N177" s="189"/>
      <c r="O177" s="189">
        <v>0.11</v>
      </c>
      <c r="P177" s="189"/>
      <c r="Q177" s="189"/>
      <c r="R177" s="189"/>
      <c r="S177" s="189"/>
      <c r="T177" s="189"/>
      <c r="U177" s="189"/>
      <c r="V177" s="189"/>
      <c r="W177" s="189"/>
      <c r="X177" s="189"/>
      <c r="Y177" s="189"/>
      <c r="Z177" s="195"/>
      <c r="AA177" s="195"/>
      <c r="AB177" s="189"/>
      <c r="AC177" s="189"/>
      <c r="AD177" s="195"/>
      <c r="AE177" s="189">
        <f t="shared" si="47"/>
        <v>0.11</v>
      </c>
      <c r="AF177" s="190">
        <f t="shared" si="48"/>
        <v>0.11</v>
      </c>
      <c r="AG177" s="190">
        <f t="shared" si="49"/>
        <v>0</v>
      </c>
      <c r="AH177" s="191">
        <v>42.6</v>
      </c>
      <c r="AI177" s="191">
        <f t="shared" si="50"/>
        <v>36.21</v>
      </c>
      <c r="AJ177" s="191"/>
      <c r="AK177" s="191"/>
      <c r="AL177" s="191">
        <v>200</v>
      </c>
      <c r="AM177" s="184">
        <f t="shared" si="51"/>
        <v>100</v>
      </c>
      <c r="AN177" s="196" t="s">
        <v>249</v>
      </c>
      <c r="AO177" s="187" t="str">
        <f t="shared" si="58"/>
        <v>Xóm Chương Bình,
Thạch Thanh</v>
      </c>
      <c r="AP177" s="192" t="s">
        <v>260</v>
      </c>
      <c r="AQ177" s="193">
        <f t="shared" si="52"/>
        <v>0.13120800000000002</v>
      </c>
      <c r="AR177" s="193">
        <f t="shared" si="53"/>
        <v>0</v>
      </c>
      <c r="AS177" s="193">
        <f t="shared" si="54"/>
        <v>0</v>
      </c>
      <c r="AT177" s="193">
        <f t="shared" si="55"/>
        <v>0</v>
      </c>
      <c r="AU177" s="193">
        <f t="shared" si="56"/>
        <v>0</v>
      </c>
      <c r="AV177" s="193">
        <f t="shared" si="57"/>
        <v>0.13120800000000002</v>
      </c>
      <c r="AW177" s="184"/>
      <c r="AX177" s="184"/>
      <c r="AY177" s="184"/>
      <c r="AZ177" s="184"/>
      <c r="BA177" s="184"/>
      <c r="BB177" s="179">
        <v>154</v>
      </c>
    </row>
    <row r="178" spans="1:54" ht="30">
      <c r="A178" s="179">
        <v>151</v>
      </c>
      <c r="B178" s="185" t="s">
        <v>711</v>
      </c>
      <c r="C178" s="186">
        <v>4</v>
      </c>
      <c r="D178" s="179" t="s">
        <v>96</v>
      </c>
      <c r="E178" s="187" t="str">
        <f t="shared" si="44"/>
        <v>ONT</v>
      </c>
      <c r="F178" s="208" t="s">
        <v>712</v>
      </c>
      <c r="G178" s="208"/>
      <c r="H178" s="208"/>
      <c r="I178" s="189">
        <f t="shared" si="45"/>
        <v>0.19</v>
      </c>
      <c r="J178" s="195"/>
      <c r="K178" s="195"/>
      <c r="L178" s="189">
        <f t="shared" si="46"/>
        <v>0</v>
      </c>
      <c r="M178" s="189"/>
      <c r="N178" s="189"/>
      <c r="O178" s="189">
        <v>0.19</v>
      </c>
      <c r="P178" s="189"/>
      <c r="Q178" s="189"/>
      <c r="R178" s="189"/>
      <c r="S178" s="189"/>
      <c r="T178" s="189"/>
      <c r="U178" s="189"/>
      <c r="V178" s="189"/>
      <c r="W178" s="189"/>
      <c r="X178" s="189"/>
      <c r="Y178" s="189"/>
      <c r="Z178" s="195"/>
      <c r="AA178" s="195"/>
      <c r="AB178" s="189"/>
      <c r="AC178" s="189"/>
      <c r="AD178" s="195"/>
      <c r="AE178" s="189">
        <f t="shared" si="47"/>
        <v>0.19</v>
      </c>
      <c r="AF178" s="190">
        <f t="shared" si="48"/>
        <v>0.19</v>
      </c>
      <c r="AG178" s="190">
        <f t="shared" si="49"/>
        <v>0</v>
      </c>
      <c r="AH178" s="191">
        <v>42.6</v>
      </c>
      <c r="AI178" s="191">
        <f t="shared" si="50"/>
        <v>36.21</v>
      </c>
      <c r="AJ178" s="191"/>
      <c r="AK178" s="191"/>
      <c r="AL178" s="191">
        <v>200</v>
      </c>
      <c r="AM178" s="184">
        <f t="shared" si="51"/>
        <v>100</v>
      </c>
      <c r="AN178" s="196" t="s">
        <v>249</v>
      </c>
      <c r="AO178" s="187" t="str">
        <f t="shared" si="58"/>
        <v>Xóm Hương Lộc,
Thạch Thanh</v>
      </c>
      <c r="AP178" s="192" t="s">
        <v>713</v>
      </c>
      <c r="AQ178" s="193">
        <f t="shared" si="52"/>
        <v>0.22663200000000006</v>
      </c>
      <c r="AR178" s="193">
        <f t="shared" si="53"/>
        <v>0</v>
      </c>
      <c r="AS178" s="193">
        <f t="shared" si="54"/>
        <v>0</v>
      </c>
      <c r="AT178" s="193">
        <f t="shared" si="55"/>
        <v>0</v>
      </c>
      <c r="AU178" s="193">
        <f t="shared" si="56"/>
        <v>0</v>
      </c>
      <c r="AV178" s="193">
        <f t="shared" si="57"/>
        <v>0.22663200000000006</v>
      </c>
      <c r="AW178" s="184"/>
      <c r="AX178" s="184"/>
      <c r="AY178" s="184"/>
      <c r="AZ178" s="184"/>
      <c r="BA178" s="184"/>
      <c r="BB178" s="179">
        <v>155</v>
      </c>
    </row>
    <row r="179" spans="1:54" ht="30">
      <c r="A179" s="179">
        <v>152</v>
      </c>
      <c r="B179" s="185" t="s">
        <v>714</v>
      </c>
      <c r="C179" s="186">
        <v>4</v>
      </c>
      <c r="D179" s="192" t="s">
        <v>96</v>
      </c>
      <c r="E179" s="187" t="str">
        <f t="shared" si="44"/>
        <v>ONT</v>
      </c>
      <c r="F179" s="208" t="s">
        <v>715</v>
      </c>
      <c r="G179" s="208"/>
      <c r="H179" s="208"/>
      <c r="I179" s="189">
        <f t="shared" si="45"/>
        <v>0.25</v>
      </c>
      <c r="J179" s="195">
        <v>0.11</v>
      </c>
      <c r="K179" s="195"/>
      <c r="L179" s="189">
        <f t="shared" si="46"/>
        <v>0.11</v>
      </c>
      <c r="M179" s="189"/>
      <c r="N179" s="189"/>
      <c r="O179" s="189">
        <v>0.14000000000000001</v>
      </c>
      <c r="P179" s="189"/>
      <c r="Q179" s="189"/>
      <c r="R179" s="189"/>
      <c r="S179" s="189"/>
      <c r="T179" s="189"/>
      <c r="U179" s="189"/>
      <c r="V179" s="189"/>
      <c r="W179" s="189"/>
      <c r="X179" s="189"/>
      <c r="Y179" s="189"/>
      <c r="Z179" s="195"/>
      <c r="AA179" s="195"/>
      <c r="AB179" s="189"/>
      <c r="AC179" s="189"/>
      <c r="AD179" s="195"/>
      <c r="AE179" s="189">
        <f t="shared" si="47"/>
        <v>0.14000000000000001</v>
      </c>
      <c r="AF179" s="190">
        <f t="shared" si="48"/>
        <v>0.25</v>
      </c>
      <c r="AG179" s="190">
        <f t="shared" si="49"/>
        <v>0</v>
      </c>
      <c r="AH179" s="191">
        <v>42.6</v>
      </c>
      <c r="AI179" s="191">
        <f t="shared" si="50"/>
        <v>36.21</v>
      </c>
      <c r="AJ179" s="191"/>
      <c r="AK179" s="191"/>
      <c r="AL179" s="191">
        <v>200</v>
      </c>
      <c r="AM179" s="184">
        <f t="shared" si="51"/>
        <v>100</v>
      </c>
      <c r="AN179" s="196" t="s">
        <v>249</v>
      </c>
      <c r="AO179" s="187" t="str">
        <f t="shared" si="58"/>
        <v>Xóm Phúc Lạc,
Thạch Thanh</v>
      </c>
      <c r="AP179" s="192" t="s">
        <v>260</v>
      </c>
      <c r="AQ179" s="193">
        <f t="shared" si="52"/>
        <v>0.29820000000000002</v>
      </c>
      <c r="AR179" s="193">
        <f t="shared" si="53"/>
        <v>0</v>
      </c>
      <c r="AS179" s="193">
        <f t="shared" si="54"/>
        <v>0</v>
      </c>
      <c r="AT179" s="193">
        <f t="shared" si="55"/>
        <v>0</v>
      </c>
      <c r="AU179" s="193">
        <f t="shared" si="56"/>
        <v>0</v>
      </c>
      <c r="AV179" s="193">
        <f t="shared" si="57"/>
        <v>0.29820000000000002</v>
      </c>
      <c r="AW179" s="184"/>
      <c r="AX179" s="184"/>
      <c r="AY179" s="184"/>
      <c r="AZ179" s="184"/>
      <c r="BA179" s="184"/>
      <c r="BB179" s="179">
        <v>156</v>
      </c>
    </row>
    <row r="180" spans="1:54" ht="30">
      <c r="A180" s="179">
        <v>153</v>
      </c>
      <c r="B180" s="185" t="s">
        <v>716</v>
      </c>
      <c r="C180" s="186">
        <v>4</v>
      </c>
      <c r="D180" s="179" t="s">
        <v>96</v>
      </c>
      <c r="E180" s="187" t="str">
        <f t="shared" si="44"/>
        <v>ONT</v>
      </c>
      <c r="F180" s="208" t="s">
        <v>717</v>
      </c>
      <c r="G180" s="208"/>
      <c r="H180" s="208"/>
      <c r="I180" s="189">
        <f t="shared" si="45"/>
        <v>0.1</v>
      </c>
      <c r="J180" s="195">
        <v>0.1</v>
      </c>
      <c r="K180" s="195"/>
      <c r="L180" s="189">
        <f t="shared" si="46"/>
        <v>0.1</v>
      </c>
      <c r="M180" s="189"/>
      <c r="N180" s="189"/>
      <c r="O180" s="189"/>
      <c r="P180" s="189"/>
      <c r="Q180" s="189"/>
      <c r="R180" s="189"/>
      <c r="S180" s="189"/>
      <c r="T180" s="189"/>
      <c r="U180" s="189"/>
      <c r="V180" s="189"/>
      <c r="W180" s="189"/>
      <c r="X180" s="189"/>
      <c r="Y180" s="189"/>
      <c r="Z180" s="195"/>
      <c r="AA180" s="195"/>
      <c r="AB180" s="189"/>
      <c r="AC180" s="189"/>
      <c r="AD180" s="195"/>
      <c r="AE180" s="189">
        <f t="shared" si="47"/>
        <v>0</v>
      </c>
      <c r="AF180" s="190">
        <f t="shared" si="48"/>
        <v>0.1</v>
      </c>
      <c r="AG180" s="190">
        <f t="shared" si="49"/>
        <v>0</v>
      </c>
      <c r="AH180" s="191">
        <v>42.6</v>
      </c>
      <c r="AI180" s="191">
        <f t="shared" si="50"/>
        <v>36.21</v>
      </c>
      <c r="AJ180" s="191"/>
      <c r="AK180" s="191"/>
      <c r="AL180" s="191">
        <v>200</v>
      </c>
      <c r="AM180" s="184">
        <f t="shared" si="51"/>
        <v>100</v>
      </c>
      <c r="AN180" s="196" t="s">
        <v>249</v>
      </c>
      <c r="AO180" s="187" t="str">
        <f t="shared" si="58"/>
        <v>Xóm Sơn Vĩnh,
Thạch Thanh</v>
      </c>
      <c r="AP180" s="192" t="s">
        <v>265</v>
      </c>
      <c r="AQ180" s="193">
        <f t="shared" si="52"/>
        <v>0.11928000000000002</v>
      </c>
      <c r="AR180" s="193">
        <f t="shared" si="53"/>
        <v>0</v>
      </c>
      <c r="AS180" s="193">
        <f t="shared" si="54"/>
        <v>0</v>
      </c>
      <c r="AT180" s="193">
        <f t="shared" si="55"/>
        <v>0</v>
      </c>
      <c r="AU180" s="193">
        <f t="shared" si="56"/>
        <v>0</v>
      </c>
      <c r="AV180" s="193">
        <f t="shared" si="57"/>
        <v>0.11928000000000002</v>
      </c>
      <c r="AW180" s="184"/>
      <c r="AX180" s="184"/>
      <c r="AY180" s="184"/>
      <c r="AZ180" s="184"/>
      <c r="BA180" s="184"/>
      <c r="BB180" s="179">
        <v>157</v>
      </c>
    </row>
    <row r="181" spans="1:54" ht="30">
      <c r="A181" s="179">
        <v>154</v>
      </c>
      <c r="B181" s="185" t="s">
        <v>718</v>
      </c>
      <c r="C181" s="186">
        <v>4</v>
      </c>
      <c r="D181" s="179" t="s">
        <v>96</v>
      </c>
      <c r="E181" s="187" t="str">
        <f t="shared" si="44"/>
        <v>ONT</v>
      </c>
      <c r="F181" s="208" t="s">
        <v>719</v>
      </c>
      <c r="G181" s="208"/>
      <c r="H181" s="208"/>
      <c r="I181" s="189">
        <f t="shared" si="45"/>
        <v>0.12</v>
      </c>
      <c r="J181" s="195">
        <v>0.12</v>
      </c>
      <c r="K181" s="195"/>
      <c r="L181" s="189">
        <f t="shared" si="46"/>
        <v>0.12</v>
      </c>
      <c r="M181" s="189"/>
      <c r="N181" s="189"/>
      <c r="O181" s="189"/>
      <c r="P181" s="189"/>
      <c r="Q181" s="189"/>
      <c r="R181" s="189"/>
      <c r="S181" s="189"/>
      <c r="T181" s="189"/>
      <c r="U181" s="189"/>
      <c r="V181" s="189"/>
      <c r="W181" s="189"/>
      <c r="X181" s="189"/>
      <c r="Y181" s="189"/>
      <c r="Z181" s="195"/>
      <c r="AA181" s="195"/>
      <c r="AB181" s="189"/>
      <c r="AC181" s="189"/>
      <c r="AD181" s="195"/>
      <c r="AE181" s="189">
        <f t="shared" si="47"/>
        <v>0</v>
      </c>
      <c r="AF181" s="190">
        <f t="shared" si="48"/>
        <v>0.12</v>
      </c>
      <c r="AG181" s="190">
        <f t="shared" si="49"/>
        <v>0</v>
      </c>
      <c r="AH181" s="191">
        <v>42.6</v>
      </c>
      <c r="AI181" s="191">
        <f t="shared" si="50"/>
        <v>36.21</v>
      </c>
      <c r="AJ181" s="191"/>
      <c r="AK181" s="191"/>
      <c r="AL181" s="191">
        <v>200</v>
      </c>
      <c r="AM181" s="184">
        <f t="shared" si="51"/>
        <v>100</v>
      </c>
      <c r="AN181" s="196" t="s">
        <v>249</v>
      </c>
      <c r="AO181" s="187" t="str">
        <f t="shared" si="58"/>
        <v>Xóm Thanh Châu,
Thạch Thanh</v>
      </c>
      <c r="AP181" s="192" t="s">
        <v>265</v>
      </c>
      <c r="AQ181" s="193">
        <f t="shared" si="52"/>
        <v>0.14313600000000001</v>
      </c>
      <c r="AR181" s="193">
        <f t="shared" si="53"/>
        <v>0</v>
      </c>
      <c r="AS181" s="193">
        <f t="shared" si="54"/>
        <v>0</v>
      </c>
      <c r="AT181" s="193">
        <f t="shared" si="55"/>
        <v>0</v>
      </c>
      <c r="AU181" s="193">
        <f t="shared" si="56"/>
        <v>0</v>
      </c>
      <c r="AV181" s="193">
        <f t="shared" si="57"/>
        <v>0.14313600000000001</v>
      </c>
      <c r="AW181" s="184"/>
      <c r="AX181" s="184"/>
      <c r="AY181" s="184"/>
      <c r="AZ181" s="184"/>
      <c r="BA181" s="184"/>
      <c r="BB181" s="179">
        <v>158</v>
      </c>
    </row>
    <row r="182" spans="1:54" ht="30">
      <c r="A182" s="179">
        <v>155</v>
      </c>
      <c r="B182" s="185" t="s">
        <v>720</v>
      </c>
      <c r="C182" s="186">
        <v>4</v>
      </c>
      <c r="D182" s="192" t="s">
        <v>96</v>
      </c>
      <c r="E182" s="187" t="str">
        <f t="shared" si="44"/>
        <v>ONT</v>
      </c>
      <c r="F182" s="208" t="s">
        <v>721</v>
      </c>
      <c r="G182" s="208"/>
      <c r="H182" s="208"/>
      <c r="I182" s="189">
        <f t="shared" si="45"/>
        <v>0.23</v>
      </c>
      <c r="J182" s="195"/>
      <c r="K182" s="195"/>
      <c r="L182" s="189">
        <f t="shared" si="46"/>
        <v>0</v>
      </c>
      <c r="M182" s="189"/>
      <c r="N182" s="189"/>
      <c r="O182" s="189">
        <v>0.23</v>
      </c>
      <c r="P182" s="189"/>
      <c r="Q182" s="189"/>
      <c r="R182" s="189"/>
      <c r="S182" s="189"/>
      <c r="T182" s="189"/>
      <c r="U182" s="189"/>
      <c r="V182" s="189"/>
      <c r="W182" s="189"/>
      <c r="X182" s="189"/>
      <c r="Y182" s="189"/>
      <c r="Z182" s="195"/>
      <c r="AA182" s="195"/>
      <c r="AB182" s="189"/>
      <c r="AC182" s="189"/>
      <c r="AD182" s="195"/>
      <c r="AE182" s="189">
        <f t="shared" si="47"/>
        <v>0.23</v>
      </c>
      <c r="AF182" s="190">
        <f t="shared" si="48"/>
        <v>0.23</v>
      </c>
      <c r="AG182" s="190">
        <f t="shared" si="49"/>
        <v>0</v>
      </c>
      <c r="AH182" s="191">
        <v>42.6</v>
      </c>
      <c r="AI182" s="191">
        <f t="shared" si="50"/>
        <v>36.21</v>
      </c>
      <c r="AJ182" s="191"/>
      <c r="AK182" s="191"/>
      <c r="AL182" s="191">
        <v>200</v>
      </c>
      <c r="AM182" s="184">
        <f t="shared" si="51"/>
        <v>100</v>
      </c>
      <c r="AN182" s="196" t="s">
        <v>249</v>
      </c>
      <c r="AO182" s="187" t="str">
        <f t="shared" si="58"/>
        <v>Xóm Thanh Minh,
Thạch Thanh</v>
      </c>
      <c r="AP182" s="192" t="s">
        <v>260</v>
      </c>
      <c r="AQ182" s="193">
        <f t="shared" si="52"/>
        <v>0.27434400000000003</v>
      </c>
      <c r="AR182" s="193">
        <f t="shared" si="53"/>
        <v>0</v>
      </c>
      <c r="AS182" s="193">
        <f t="shared" si="54"/>
        <v>0</v>
      </c>
      <c r="AT182" s="193">
        <f t="shared" si="55"/>
        <v>0</v>
      </c>
      <c r="AU182" s="193">
        <f t="shared" si="56"/>
        <v>0</v>
      </c>
      <c r="AV182" s="193">
        <f t="shared" si="57"/>
        <v>0.27434400000000003</v>
      </c>
      <c r="AW182" s="184"/>
      <c r="AX182" s="184"/>
      <c r="AY182" s="184"/>
      <c r="AZ182" s="184"/>
      <c r="BA182" s="184"/>
      <c r="BB182" s="179">
        <v>159</v>
      </c>
    </row>
    <row r="183" spans="1:54" ht="30">
      <c r="A183" s="179">
        <v>156</v>
      </c>
      <c r="B183" s="185" t="s">
        <v>722</v>
      </c>
      <c r="C183" s="186">
        <v>4</v>
      </c>
      <c r="D183" s="192" t="s">
        <v>96</v>
      </c>
      <c r="E183" s="187" t="str">
        <f t="shared" si="44"/>
        <v>ONT</v>
      </c>
      <c r="F183" s="208" t="s">
        <v>723</v>
      </c>
      <c r="G183" s="208"/>
      <c r="H183" s="208"/>
      <c r="I183" s="189">
        <f t="shared" si="45"/>
        <v>0.25</v>
      </c>
      <c r="J183" s="189">
        <v>0.25</v>
      </c>
      <c r="K183" s="195"/>
      <c r="L183" s="189">
        <f t="shared" si="46"/>
        <v>0.25</v>
      </c>
      <c r="M183" s="189"/>
      <c r="N183" s="189"/>
      <c r="O183" s="189"/>
      <c r="P183" s="189"/>
      <c r="Q183" s="189"/>
      <c r="R183" s="189"/>
      <c r="S183" s="189"/>
      <c r="T183" s="189"/>
      <c r="U183" s="189"/>
      <c r="V183" s="189"/>
      <c r="W183" s="189"/>
      <c r="X183" s="189"/>
      <c r="Y183" s="189"/>
      <c r="Z183" s="195"/>
      <c r="AA183" s="195"/>
      <c r="AB183" s="189"/>
      <c r="AC183" s="189"/>
      <c r="AD183" s="195"/>
      <c r="AE183" s="189">
        <f t="shared" si="47"/>
        <v>0</v>
      </c>
      <c r="AF183" s="190">
        <f t="shared" si="48"/>
        <v>0.25</v>
      </c>
      <c r="AG183" s="190">
        <f t="shared" si="49"/>
        <v>0</v>
      </c>
      <c r="AH183" s="191">
        <v>42.6</v>
      </c>
      <c r="AI183" s="191">
        <f t="shared" si="50"/>
        <v>36.21</v>
      </c>
      <c r="AJ183" s="191"/>
      <c r="AK183" s="191"/>
      <c r="AL183" s="191">
        <v>200</v>
      </c>
      <c r="AM183" s="184">
        <f t="shared" si="51"/>
        <v>100</v>
      </c>
      <c r="AN183" s="196" t="s">
        <v>249</v>
      </c>
      <c r="AO183" s="187" t="str">
        <f t="shared" si="58"/>
        <v>Xóm Thanh Mỹ,
Thạch Thanh</v>
      </c>
      <c r="AP183" s="192" t="s">
        <v>724</v>
      </c>
      <c r="AQ183" s="193">
        <f t="shared" si="52"/>
        <v>0.29820000000000002</v>
      </c>
      <c r="AR183" s="193">
        <f t="shared" si="53"/>
        <v>0</v>
      </c>
      <c r="AS183" s="193">
        <f t="shared" si="54"/>
        <v>0</v>
      </c>
      <c r="AT183" s="193">
        <f t="shared" si="55"/>
        <v>0</v>
      </c>
      <c r="AU183" s="193">
        <f t="shared" si="56"/>
        <v>0</v>
      </c>
      <c r="AV183" s="193">
        <f t="shared" si="57"/>
        <v>0.29820000000000002</v>
      </c>
      <c r="AW183" s="184"/>
      <c r="AX183" s="184"/>
      <c r="AY183" s="184"/>
      <c r="AZ183" s="184"/>
      <c r="BA183" s="184"/>
      <c r="BB183" s="179">
        <v>160</v>
      </c>
    </row>
    <row r="184" spans="1:54" ht="30">
      <c r="A184" s="179">
        <v>157</v>
      </c>
      <c r="B184" s="185" t="s">
        <v>727</v>
      </c>
      <c r="C184" s="186">
        <v>4</v>
      </c>
      <c r="D184" s="179" t="s">
        <v>96</v>
      </c>
      <c r="E184" s="187" t="str">
        <f t="shared" si="44"/>
        <v>ONT</v>
      </c>
      <c r="F184" s="184" t="s">
        <v>728</v>
      </c>
      <c r="G184" s="184"/>
      <c r="H184" s="184"/>
      <c r="I184" s="189">
        <f t="shared" si="45"/>
        <v>0.03</v>
      </c>
      <c r="J184" s="195">
        <v>0.03</v>
      </c>
      <c r="K184" s="195"/>
      <c r="L184" s="189">
        <f t="shared" si="46"/>
        <v>0.03</v>
      </c>
      <c r="M184" s="189"/>
      <c r="N184" s="189"/>
      <c r="O184" s="189"/>
      <c r="P184" s="189"/>
      <c r="Q184" s="189"/>
      <c r="R184" s="189"/>
      <c r="S184" s="189"/>
      <c r="T184" s="189"/>
      <c r="U184" s="189"/>
      <c r="V184" s="189"/>
      <c r="W184" s="189"/>
      <c r="X184" s="189"/>
      <c r="Y184" s="189"/>
      <c r="Z184" s="195"/>
      <c r="AA184" s="195"/>
      <c r="AB184" s="189"/>
      <c r="AC184" s="189"/>
      <c r="AD184" s="195"/>
      <c r="AE184" s="189">
        <f t="shared" si="47"/>
        <v>0</v>
      </c>
      <c r="AF184" s="190">
        <f t="shared" si="48"/>
        <v>0.03</v>
      </c>
      <c r="AG184" s="190">
        <f t="shared" si="49"/>
        <v>0</v>
      </c>
      <c r="AH184" s="191">
        <v>34.1</v>
      </c>
      <c r="AI184" s="191">
        <f t="shared" si="50"/>
        <v>28.984999999999999</v>
      </c>
      <c r="AJ184" s="191"/>
      <c r="AK184" s="191"/>
      <c r="AL184" s="191">
        <v>150</v>
      </c>
      <c r="AM184" s="184">
        <f t="shared" si="51"/>
        <v>75</v>
      </c>
      <c r="AN184" s="196" t="s">
        <v>250</v>
      </c>
      <c r="AO184" s="187" t="str">
        <f t="shared" si="58"/>
        <v>Cựa Khe,
Thạch Tiến</v>
      </c>
      <c r="AP184" s="192" t="s">
        <v>729</v>
      </c>
      <c r="AQ184" s="193">
        <f t="shared" si="52"/>
        <v>2.8643999999999996E-2</v>
      </c>
      <c r="AR184" s="193">
        <f t="shared" si="53"/>
        <v>0</v>
      </c>
      <c r="AS184" s="193">
        <f t="shared" ref="AS184:AS216" si="59">AK184*N184*1000*10000/1000000000</f>
        <v>0</v>
      </c>
      <c r="AT184" s="193">
        <f t="shared" si="55"/>
        <v>0</v>
      </c>
      <c r="AU184" s="193">
        <f t="shared" si="56"/>
        <v>0</v>
      </c>
      <c r="AV184" s="193">
        <f t="shared" si="57"/>
        <v>2.8643999999999996E-2</v>
      </c>
      <c r="AW184" s="184"/>
      <c r="AX184" s="184"/>
      <c r="AY184" s="184"/>
      <c r="AZ184" s="184"/>
      <c r="BA184" s="184"/>
      <c r="BB184" s="179">
        <v>161</v>
      </c>
    </row>
    <row r="185" spans="1:54" ht="30">
      <c r="A185" s="179">
        <v>158</v>
      </c>
      <c r="B185" s="185" t="s">
        <v>738</v>
      </c>
      <c r="C185" s="186">
        <v>4</v>
      </c>
      <c r="D185" s="179" t="s">
        <v>96</v>
      </c>
      <c r="E185" s="187" t="str">
        <f t="shared" si="44"/>
        <v>ONT</v>
      </c>
      <c r="F185" s="184" t="s">
        <v>739</v>
      </c>
      <c r="G185" s="184"/>
      <c r="H185" s="184"/>
      <c r="I185" s="189">
        <f t="shared" si="45"/>
        <v>0.03</v>
      </c>
      <c r="J185" s="195"/>
      <c r="K185" s="195">
        <v>0.03</v>
      </c>
      <c r="L185" s="189">
        <f t="shared" si="46"/>
        <v>0.03</v>
      </c>
      <c r="M185" s="189"/>
      <c r="N185" s="189"/>
      <c r="O185" s="189"/>
      <c r="P185" s="189"/>
      <c r="Q185" s="189"/>
      <c r="R185" s="189"/>
      <c r="S185" s="189"/>
      <c r="T185" s="189"/>
      <c r="U185" s="189"/>
      <c r="V185" s="189"/>
      <c r="W185" s="189"/>
      <c r="X185" s="189"/>
      <c r="Y185" s="189"/>
      <c r="Z185" s="195"/>
      <c r="AA185" s="195"/>
      <c r="AB185" s="189"/>
      <c r="AC185" s="189"/>
      <c r="AD185" s="195"/>
      <c r="AE185" s="189">
        <f t="shared" si="47"/>
        <v>0</v>
      </c>
      <c r="AF185" s="190">
        <f t="shared" si="48"/>
        <v>0.03</v>
      </c>
      <c r="AG185" s="190">
        <f t="shared" si="49"/>
        <v>0</v>
      </c>
      <c r="AH185" s="191">
        <v>34.1</v>
      </c>
      <c r="AI185" s="191">
        <f t="shared" si="50"/>
        <v>28.984999999999999</v>
      </c>
      <c r="AJ185" s="191"/>
      <c r="AK185" s="191"/>
      <c r="AL185" s="191">
        <v>150</v>
      </c>
      <c r="AM185" s="184">
        <f t="shared" si="51"/>
        <v>75</v>
      </c>
      <c r="AN185" s="196" t="s">
        <v>250</v>
      </c>
      <c r="AO185" s="187" t="str">
        <f t="shared" si="58"/>
        <v>Vùng Kè Vẹt,
Thạch Tiến</v>
      </c>
      <c r="AP185" s="192" t="s">
        <v>260</v>
      </c>
      <c r="AQ185" s="193">
        <f t="shared" si="52"/>
        <v>2.8643999999999996E-2</v>
      </c>
      <c r="AR185" s="193">
        <f t="shared" si="53"/>
        <v>0</v>
      </c>
      <c r="AS185" s="193">
        <f t="shared" si="59"/>
        <v>0</v>
      </c>
      <c r="AT185" s="193">
        <f t="shared" si="55"/>
        <v>0</v>
      </c>
      <c r="AU185" s="193">
        <f t="shared" si="56"/>
        <v>0</v>
      </c>
      <c r="AV185" s="193">
        <f t="shared" si="57"/>
        <v>2.8643999999999996E-2</v>
      </c>
      <c r="AW185" s="184"/>
      <c r="AX185" s="184"/>
      <c r="AY185" s="184"/>
      <c r="AZ185" s="184"/>
      <c r="BA185" s="184"/>
      <c r="BB185" s="179">
        <v>162</v>
      </c>
    </row>
    <row r="186" spans="1:54" ht="60">
      <c r="A186" s="179">
        <v>159</v>
      </c>
      <c r="B186" s="186" t="s">
        <v>742</v>
      </c>
      <c r="C186" s="186">
        <v>4</v>
      </c>
      <c r="D186" s="187" t="s">
        <v>96</v>
      </c>
      <c r="E186" s="187" t="str">
        <f t="shared" si="44"/>
        <v>ONT</v>
      </c>
      <c r="F186" s="188" t="s">
        <v>743</v>
      </c>
      <c r="G186" s="188"/>
      <c r="H186" s="188"/>
      <c r="I186" s="189">
        <f t="shared" si="45"/>
        <v>0.12</v>
      </c>
      <c r="J186" s="189"/>
      <c r="K186" s="189"/>
      <c r="L186" s="189">
        <f t="shared" si="46"/>
        <v>0</v>
      </c>
      <c r="M186" s="189"/>
      <c r="N186" s="189"/>
      <c r="O186" s="189">
        <v>0.06</v>
      </c>
      <c r="P186" s="189"/>
      <c r="Q186" s="189"/>
      <c r="R186" s="189"/>
      <c r="S186" s="189"/>
      <c r="T186" s="189"/>
      <c r="U186" s="189"/>
      <c r="V186" s="189"/>
      <c r="W186" s="189"/>
      <c r="X186" s="189"/>
      <c r="Y186" s="189"/>
      <c r="Z186" s="189"/>
      <c r="AA186" s="189"/>
      <c r="AB186" s="189"/>
      <c r="AC186" s="189">
        <v>0.06</v>
      </c>
      <c r="AD186" s="189"/>
      <c r="AE186" s="189">
        <f t="shared" si="47"/>
        <v>0.12</v>
      </c>
      <c r="AF186" s="190">
        <f t="shared" si="48"/>
        <v>0.06</v>
      </c>
      <c r="AG186" s="190">
        <f t="shared" si="49"/>
        <v>0</v>
      </c>
      <c r="AH186" s="191">
        <v>42.6</v>
      </c>
      <c r="AI186" s="191">
        <f t="shared" si="50"/>
        <v>36.21</v>
      </c>
      <c r="AJ186" s="191"/>
      <c r="AK186" s="191"/>
      <c r="AL186" s="191">
        <v>150</v>
      </c>
      <c r="AM186" s="184">
        <f t="shared" si="51"/>
        <v>75</v>
      </c>
      <c r="AN186" s="187" t="s">
        <v>251</v>
      </c>
      <c r="AO186" s="187" t="str">
        <f t="shared" si="58"/>
        <v>Đại Tiến. Hồng Dinh, Bắc Dinh, Toàn Thắng,
Thạch Trị</v>
      </c>
      <c r="AP186" s="192" t="s">
        <v>260</v>
      </c>
      <c r="AQ186" s="193">
        <f t="shared" si="52"/>
        <v>7.1568000000000007E-2</v>
      </c>
      <c r="AR186" s="193">
        <f t="shared" si="53"/>
        <v>0</v>
      </c>
      <c r="AS186" s="193">
        <f t="shared" si="59"/>
        <v>0</v>
      </c>
      <c r="AT186" s="193">
        <f t="shared" si="55"/>
        <v>0</v>
      </c>
      <c r="AU186" s="193">
        <f t="shared" si="56"/>
        <v>0</v>
      </c>
      <c r="AV186" s="193">
        <f t="shared" si="57"/>
        <v>7.1568000000000007E-2</v>
      </c>
      <c r="AW186" s="184"/>
      <c r="AX186" s="184"/>
      <c r="AY186" s="184"/>
      <c r="AZ186" s="184"/>
      <c r="BA186" s="184"/>
      <c r="BB186" s="179">
        <v>163</v>
      </c>
    </row>
    <row r="187" spans="1:54" ht="30">
      <c r="A187" s="179">
        <v>160</v>
      </c>
      <c r="B187" s="185" t="s">
        <v>744</v>
      </c>
      <c r="C187" s="186">
        <v>4</v>
      </c>
      <c r="D187" s="192" t="s">
        <v>96</v>
      </c>
      <c r="E187" s="187" t="str">
        <f t="shared" si="44"/>
        <v>ONT</v>
      </c>
      <c r="F187" s="185" t="s">
        <v>745</v>
      </c>
      <c r="G187" s="185"/>
      <c r="H187" s="185"/>
      <c r="I187" s="189">
        <f t="shared" si="45"/>
        <v>0.06</v>
      </c>
      <c r="J187" s="195"/>
      <c r="K187" s="195"/>
      <c r="L187" s="189">
        <f t="shared" si="46"/>
        <v>0</v>
      </c>
      <c r="M187" s="189"/>
      <c r="N187" s="189"/>
      <c r="O187" s="189">
        <v>0.06</v>
      </c>
      <c r="P187" s="189"/>
      <c r="Q187" s="189"/>
      <c r="R187" s="189"/>
      <c r="S187" s="189"/>
      <c r="T187" s="189"/>
      <c r="U187" s="189"/>
      <c r="V187" s="189"/>
      <c r="W187" s="189"/>
      <c r="X187" s="189"/>
      <c r="Y187" s="189"/>
      <c r="Z187" s="189"/>
      <c r="AA187" s="189"/>
      <c r="AB187" s="189"/>
      <c r="AC187" s="189"/>
      <c r="AD187" s="189"/>
      <c r="AE187" s="189">
        <f t="shared" si="47"/>
        <v>0.06</v>
      </c>
      <c r="AF187" s="190">
        <f t="shared" si="48"/>
        <v>0.06</v>
      </c>
      <c r="AG187" s="190">
        <f t="shared" si="49"/>
        <v>0</v>
      </c>
      <c r="AH187" s="191">
        <v>42.6</v>
      </c>
      <c r="AI187" s="191">
        <f t="shared" si="50"/>
        <v>36.21</v>
      </c>
      <c r="AJ187" s="191"/>
      <c r="AK187" s="191"/>
      <c r="AL187" s="191">
        <v>150</v>
      </c>
      <c r="AM187" s="184">
        <f t="shared" si="51"/>
        <v>75</v>
      </c>
      <c r="AN187" s="196" t="s">
        <v>251</v>
      </c>
      <c r="AO187" s="187" t="str">
        <f t="shared" si="58"/>
        <v>Thôn Toàn Thắng,
Thạch Trị</v>
      </c>
      <c r="AP187" s="192" t="s">
        <v>265</v>
      </c>
      <c r="AQ187" s="193">
        <f t="shared" si="52"/>
        <v>7.1568000000000007E-2</v>
      </c>
      <c r="AR187" s="193">
        <f t="shared" si="53"/>
        <v>0</v>
      </c>
      <c r="AS187" s="193">
        <f t="shared" si="59"/>
        <v>0</v>
      </c>
      <c r="AT187" s="193">
        <f t="shared" si="55"/>
        <v>0</v>
      </c>
      <c r="AU187" s="193">
        <f t="shared" si="56"/>
        <v>0</v>
      </c>
      <c r="AV187" s="193">
        <f t="shared" si="57"/>
        <v>7.1568000000000007E-2</v>
      </c>
      <c r="AW187" s="184"/>
      <c r="AX187" s="184"/>
      <c r="AY187" s="184"/>
      <c r="AZ187" s="184"/>
      <c r="BA187" s="184"/>
      <c r="BB187" s="179">
        <v>164</v>
      </c>
    </row>
    <row r="188" spans="1:54" ht="60">
      <c r="A188" s="179">
        <v>161</v>
      </c>
      <c r="B188" s="206" t="s">
        <v>752</v>
      </c>
      <c r="C188" s="186">
        <v>4</v>
      </c>
      <c r="D188" s="207" t="s">
        <v>96</v>
      </c>
      <c r="E188" s="187" t="str">
        <f t="shared" si="44"/>
        <v>ONT</v>
      </c>
      <c r="F188" s="206" t="s">
        <v>753</v>
      </c>
      <c r="G188" s="206"/>
      <c r="H188" s="206"/>
      <c r="I188" s="189">
        <f t="shared" si="45"/>
        <v>0.6</v>
      </c>
      <c r="J188" s="195">
        <v>0.6</v>
      </c>
      <c r="K188" s="195"/>
      <c r="L188" s="189">
        <f t="shared" si="46"/>
        <v>0.6</v>
      </c>
      <c r="M188" s="189"/>
      <c r="N188" s="189"/>
      <c r="O188" s="189"/>
      <c r="P188" s="189"/>
      <c r="Q188" s="189"/>
      <c r="R188" s="189"/>
      <c r="S188" s="189"/>
      <c r="T188" s="189"/>
      <c r="U188" s="189"/>
      <c r="V188" s="189"/>
      <c r="W188" s="189"/>
      <c r="X188" s="189"/>
      <c r="Y188" s="189"/>
      <c r="Z188" s="189"/>
      <c r="AA188" s="189"/>
      <c r="AB188" s="189"/>
      <c r="AC188" s="189"/>
      <c r="AD188" s="189"/>
      <c r="AE188" s="189">
        <f t="shared" si="47"/>
        <v>0</v>
      </c>
      <c r="AF188" s="190">
        <f t="shared" si="48"/>
        <v>0.6</v>
      </c>
      <c r="AG188" s="190">
        <f t="shared" si="49"/>
        <v>0</v>
      </c>
      <c r="AH188" s="191">
        <v>42.6</v>
      </c>
      <c r="AI188" s="191">
        <f t="shared" si="50"/>
        <v>36.21</v>
      </c>
      <c r="AJ188" s="191"/>
      <c r="AK188" s="191"/>
      <c r="AL188" s="191">
        <v>150</v>
      </c>
      <c r="AM188" s="184">
        <f t="shared" si="51"/>
        <v>75</v>
      </c>
      <c r="AN188" s="196" t="s">
        <v>252</v>
      </c>
      <c r="AO188" s="187" t="str">
        <f t="shared" si="58"/>
        <v>Thôn Bắc Văn, Tân Văn, Nam Văn,
Thạch Văn</v>
      </c>
      <c r="AP188" s="192" t="s">
        <v>754</v>
      </c>
      <c r="AQ188" s="193">
        <f t="shared" si="52"/>
        <v>0.71567999999999998</v>
      </c>
      <c r="AR188" s="193">
        <f t="shared" si="53"/>
        <v>0</v>
      </c>
      <c r="AS188" s="193">
        <f t="shared" si="59"/>
        <v>0</v>
      </c>
      <c r="AT188" s="193">
        <f t="shared" si="55"/>
        <v>0</v>
      </c>
      <c r="AU188" s="193">
        <f t="shared" si="56"/>
        <v>0</v>
      </c>
      <c r="AV188" s="193">
        <f t="shared" si="57"/>
        <v>0.71567999999999998</v>
      </c>
      <c r="AW188" s="184"/>
      <c r="AX188" s="184"/>
      <c r="AY188" s="184"/>
      <c r="AZ188" s="184"/>
      <c r="BA188" s="184"/>
      <c r="BB188" s="179">
        <v>165</v>
      </c>
    </row>
    <row r="189" spans="1:54" ht="30">
      <c r="A189" s="179">
        <v>162</v>
      </c>
      <c r="B189" s="206" t="s">
        <v>758</v>
      </c>
      <c r="C189" s="186">
        <v>4</v>
      </c>
      <c r="D189" s="207" t="s">
        <v>96</v>
      </c>
      <c r="E189" s="187" t="str">
        <f t="shared" si="44"/>
        <v>ONT</v>
      </c>
      <c r="F189" s="206" t="s">
        <v>759</v>
      </c>
      <c r="G189" s="206"/>
      <c r="H189" s="206"/>
      <c r="I189" s="189">
        <f t="shared" si="45"/>
        <v>0.15</v>
      </c>
      <c r="J189" s="195">
        <v>0.15</v>
      </c>
      <c r="K189" s="195"/>
      <c r="L189" s="189">
        <f t="shared" si="46"/>
        <v>0.15</v>
      </c>
      <c r="M189" s="189"/>
      <c r="N189" s="189"/>
      <c r="O189" s="189"/>
      <c r="P189" s="189"/>
      <c r="Q189" s="189"/>
      <c r="R189" s="189"/>
      <c r="S189" s="189"/>
      <c r="T189" s="189"/>
      <c r="U189" s="189"/>
      <c r="V189" s="189"/>
      <c r="W189" s="189"/>
      <c r="X189" s="189"/>
      <c r="Y189" s="189"/>
      <c r="Z189" s="195"/>
      <c r="AA189" s="195"/>
      <c r="AB189" s="189"/>
      <c r="AC189" s="189"/>
      <c r="AD189" s="195"/>
      <c r="AE189" s="189">
        <f t="shared" si="47"/>
        <v>0</v>
      </c>
      <c r="AF189" s="190">
        <f t="shared" si="48"/>
        <v>0.15</v>
      </c>
      <c r="AG189" s="190">
        <f t="shared" si="49"/>
        <v>0</v>
      </c>
      <c r="AH189" s="191">
        <v>42.6</v>
      </c>
      <c r="AI189" s="191">
        <f t="shared" si="50"/>
        <v>36.21</v>
      </c>
      <c r="AJ189" s="191"/>
      <c r="AK189" s="191"/>
      <c r="AL189" s="191">
        <v>150</v>
      </c>
      <c r="AM189" s="184">
        <f t="shared" si="51"/>
        <v>75</v>
      </c>
      <c r="AN189" s="196" t="s">
        <v>253</v>
      </c>
      <c r="AO189" s="187" t="str">
        <f t="shared" si="58"/>
        <v>Thôn Bàu Am,
Thạch Vĩnh</v>
      </c>
      <c r="AP189" s="192" t="s">
        <v>265</v>
      </c>
      <c r="AQ189" s="193">
        <f t="shared" si="52"/>
        <v>0.17892</v>
      </c>
      <c r="AR189" s="193">
        <f t="shared" si="53"/>
        <v>0</v>
      </c>
      <c r="AS189" s="193">
        <f t="shared" si="59"/>
        <v>0</v>
      </c>
      <c r="AT189" s="193">
        <f t="shared" si="55"/>
        <v>0</v>
      </c>
      <c r="AU189" s="193">
        <f t="shared" si="56"/>
        <v>0</v>
      </c>
      <c r="AV189" s="193">
        <f t="shared" si="57"/>
        <v>0.17892</v>
      </c>
      <c r="AW189" s="184"/>
      <c r="AX189" s="184"/>
      <c r="AY189" s="184"/>
      <c r="AZ189" s="184"/>
      <c r="BA189" s="184"/>
      <c r="BB189" s="179">
        <v>166</v>
      </c>
    </row>
    <row r="190" spans="1:54" ht="30">
      <c r="A190" s="179">
        <v>163</v>
      </c>
      <c r="B190" s="206" t="s">
        <v>760</v>
      </c>
      <c r="C190" s="186">
        <v>4</v>
      </c>
      <c r="D190" s="207" t="s">
        <v>96</v>
      </c>
      <c r="E190" s="187" t="str">
        <f t="shared" si="44"/>
        <v>ONT</v>
      </c>
      <c r="F190" s="206" t="s">
        <v>761</v>
      </c>
      <c r="G190" s="206"/>
      <c r="H190" s="206"/>
      <c r="I190" s="189">
        <f t="shared" si="45"/>
        <v>0.15000000000000002</v>
      </c>
      <c r="J190" s="195">
        <v>0.1</v>
      </c>
      <c r="K190" s="195"/>
      <c r="L190" s="189">
        <f t="shared" si="46"/>
        <v>0.1</v>
      </c>
      <c r="M190" s="189"/>
      <c r="N190" s="189"/>
      <c r="O190" s="189"/>
      <c r="P190" s="189"/>
      <c r="Q190" s="189"/>
      <c r="R190" s="189"/>
      <c r="S190" s="189"/>
      <c r="T190" s="189"/>
      <c r="U190" s="189"/>
      <c r="V190" s="189"/>
      <c r="W190" s="189"/>
      <c r="X190" s="189"/>
      <c r="Y190" s="189">
        <v>0.05</v>
      </c>
      <c r="Z190" s="195"/>
      <c r="AA190" s="195"/>
      <c r="AB190" s="189"/>
      <c r="AC190" s="189"/>
      <c r="AD190" s="195"/>
      <c r="AE190" s="189">
        <f t="shared" si="47"/>
        <v>0.05</v>
      </c>
      <c r="AF190" s="190">
        <f t="shared" si="48"/>
        <v>0.1</v>
      </c>
      <c r="AG190" s="190">
        <f t="shared" si="49"/>
        <v>0.05</v>
      </c>
      <c r="AH190" s="191">
        <v>42.6</v>
      </c>
      <c r="AI190" s="191">
        <f t="shared" si="50"/>
        <v>36.21</v>
      </c>
      <c r="AJ190" s="191"/>
      <c r="AK190" s="191"/>
      <c r="AL190" s="191">
        <v>150</v>
      </c>
      <c r="AM190" s="184">
        <f t="shared" si="51"/>
        <v>75</v>
      </c>
      <c r="AN190" s="196" t="s">
        <v>253</v>
      </c>
      <c r="AO190" s="187" t="str">
        <f t="shared" si="58"/>
        <v>Thôn Bến Toàn,
Thạch Vĩnh</v>
      </c>
      <c r="AP190" s="192" t="s">
        <v>260</v>
      </c>
      <c r="AQ190" s="193">
        <f t="shared" si="52"/>
        <v>0.11928000000000002</v>
      </c>
      <c r="AR190" s="193">
        <f t="shared" si="53"/>
        <v>0</v>
      </c>
      <c r="AS190" s="193">
        <f t="shared" si="59"/>
        <v>0</v>
      </c>
      <c r="AT190" s="193">
        <f t="shared" si="55"/>
        <v>7.4999999999999997E-2</v>
      </c>
      <c r="AU190" s="193">
        <f t="shared" si="56"/>
        <v>0</v>
      </c>
      <c r="AV190" s="193">
        <f t="shared" si="57"/>
        <v>0.19428000000000001</v>
      </c>
      <c r="AW190" s="184"/>
      <c r="AX190" s="184"/>
      <c r="AY190" s="184"/>
      <c r="AZ190" s="184"/>
      <c r="BA190" s="184"/>
      <c r="BB190" s="179">
        <v>167</v>
      </c>
    </row>
    <row r="191" spans="1:54" ht="30">
      <c r="A191" s="179">
        <v>164</v>
      </c>
      <c r="B191" s="206" t="s">
        <v>762</v>
      </c>
      <c r="C191" s="186">
        <v>4</v>
      </c>
      <c r="D191" s="207" t="s">
        <v>96</v>
      </c>
      <c r="E191" s="187" t="str">
        <f t="shared" si="44"/>
        <v>ONT</v>
      </c>
      <c r="F191" s="206" t="s">
        <v>763</v>
      </c>
      <c r="G191" s="206"/>
      <c r="H191" s="206"/>
      <c r="I191" s="189">
        <f t="shared" si="45"/>
        <v>0.1</v>
      </c>
      <c r="J191" s="195">
        <v>0.1</v>
      </c>
      <c r="K191" s="195"/>
      <c r="L191" s="189">
        <f t="shared" si="46"/>
        <v>0.1</v>
      </c>
      <c r="M191" s="189"/>
      <c r="N191" s="189"/>
      <c r="O191" s="189"/>
      <c r="P191" s="189"/>
      <c r="Q191" s="189"/>
      <c r="R191" s="189"/>
      <c r="S191" s="189"/>
      <c r="T191" s="189"/>
      <c r="U191" s="189"/>
      <c r="V191" s="189"/>
      <c r="W191" s="189"/>
      <c r="X191" s="189"/>
      <c r="Y191" s="189"/>
      <c r="Z191" s="195"/>
      <c r="AA191" s="195"/>
      <c r="AB191" s="189"/>
      <c r="AC191" s="189"/>
      <c r="AD191" s="195"/>
      <c r="AE191" s="189">
        <f t="shared" si="47"/>
        <v>0</v>
      </c>
      <c r="AF191" s="190">
        <f t="shared" si="48"/>
        <v>0.1</v>
      </c>
      <c r="AG191" s="190">
        <f t="shared" si="49"/>
        <v>0</v>
      </c>
      <c r="AH191" s="191">
        <v>42.6</v>
      </c>
      <c r="AI191" s="191">
        <f t="shared" si="50"/>
        <v>36.21</v>
      </c>
      <c r="AJ191" s="191"/>
      <c r="AK191" s="191"/>
      <c r="AL191" s="191">
        <v>150</v>
      </c>
      <c r="AM191" s="184">
        <f t="shared" si="51"/>
        <v>75</v>
      </c>
      <c r="AN191" s="196" t="s">
        <v>253</v>
      </c>
      <c r="AO191" s="187" t="str">
        <f t="shared" si="58"/>
        <v>Thôn Hương Xá,
Thạch Vĩnh</v>
      </c>
      <c r="AP191" s="192" t="s">
        <v>265</v>
      </c>
      <c r="AQ191" s="193">
        <f t="shared" si="52"/>
        <v>0.11928000000000002</v>
      </c>
      <c r="AR191" s="193">
        <f t="shared" si="53"/>
        <v>0</v>
      </c>
      <c r="AS191" s="193">
        <f t="shared" si="59"/>
        <v>0</v>
      </c>
      <c r="AT191" s="193">
        <f t="shared" si="55"/>
        <v>0</v>
      </c>
      <c r="AU191" s="193">
        <f t="shared" si="56"/>
        <v>0</v>
      </c>
      <c r="AV191" s="193">
        <f t="shared" si="57"/>
        <v>0.11928000000000002</v>
      </c>
      <c r="AW191" s="184"/>
      <c r="AX191" s="184"/>
      <c r="AY191" s="184"/>
      <c r="AZ191" s="184"/>
      <c r="BA191" s="184"/>
      <c r="BB191" s="179">
        <v>168</v>
      </c>
    </row>
    <row r="192" spans="1:54" ht="30">
      <c r="A192" s="179">
        <v>165</v>
      </c>
      <c r="B192" s="206" t="s">
        <v>764</v>
      </c>
      <c r="C192" s="186">
        <v>4</v>
      </c>
      <c r="D192" s="207" t="s">
        <v>96</v>
      </c>
      <c r="E192" s="187" t="str">
        <f t="shared" si="44"/>
        <v>ONT</v>
      </c>
      <c r="F192" s="206" t="s">
        <v>765</v>
      </c>
      <c r="G192" s="206"/>
      <c r="H192" s="206"/>
      <c r="I192" s="189">
        <f t="shared" si="45"/>
        <v>0.25</v>
      </c>
      <c r="J192" s="195">
        <v>0.25</v>
      </c>
      <c r="K192" s="195"/>
      <c r="L192" s="189">
        <f t="shared" si="46"/>
        <v>0.25</v>
      </c>
      <c r="M192" s="189"/>
      <c r="N192" s="189"/>
      <c r="O192" s="189"/>
      <c r="P192" s="189"/>
      <c r="Q192" s="189"/>
      <c r="R192" s="189"/>
      <c r="S192" s="189"/>
      <c r="T192" s="189"/>
      <c r="U192" s="189"/>
      <c r="V192" s="189"/>
      <c r="W192" s="189"/>
      <c r="X192" s="189"/>
      <c r="Y192" s="189"/>
      <c r="Z192" s="195"/>
      <c r="AA192" s="195"/>
      <c r="AB192" s="189"/>
      <c r="AC192" s="189"/>
      <c r="AD192" s="195"/>
      <c r="AE192" s="189">
        <f t="shared" si="47"/>
        <v>0</v>
      </c>
      <c r="AF192" s="190">
        <f t="shared" si="48"/>
        <v>0.25</v>
      </c>
      <c r="AG192" s="190">
        <f t="shared" si="49"/>
        <v>0</v>
      </c>
      <c r="AH192" s="191">
        <v>42.6</v>
      </c>
      <c r="AI192" s="191">
        <f t="shared" si="50"/>
        <v>36.21</v>
      </c>
      <c r="AJ192" s="191"/>
      <c r="AK192" s="191"/>
      <c r="AL192" s="191">
        <v>150</v>
      </c>
      <c r="AM192" s="184">
        <f t="shared" si="51"/>
        <v>75</v>
      </c>
      <c r="AN192" s="196" t="s">
        <v>253</v>
      </c>
      <c r="AO192" s="187" t="str">
        <f t="shared" si="58"/>
        <v>Thôn Tân Đình,
Thạch Vĩnh</v>
      </c>
      <c r="AP192" s="192" t="s">
        <v>766</v>
      </c>
      <c r="AQ192" s="193">
        <f t="shared" si="52"/>
        <v>0.29820000000000002</v>
      </c>
      <c r="AR192" s="193">
        <f t="shared" si="53"/>
        <v>0</v>
      </c>
      <c r="AS192" s="193">
        <f t="shared" si="59"/>
        <v>0</v>
      </c>
      <c r="AT192" s="193">
        <f t="shared" si="55"/>
        <v>0</v>
      </c>
      <c r="AU192" s="193">
        <f t="shared" si="56"/>
        <v>0</v>
      </c>
      <c r="AV192" s="193">
        <f t="shared" si="57"/>
        <v>0.29820000000000002</v>
      </c>
      <c r="AW192" s="184"/>
      <c r="AX192" s="184"/>
      <c r="AY192" s="184"/>
      <c r="AZ192" s="184"/>
      <c r="BA192" s="184"/>
      <c r="BB192" s="179">
        <v>169</v>
      </c>
    </row>
    <row r="193" spans="1:54" ht="30">
      <c r="A193" s="179">
        <v>166</v>
      </c>
      <c r="B193" s="206" t="s">
        <v>767</v>
      </c>
      <c r="C193" s="186">
        <v>4</v>
      </c>
      <c r="D193" s="207" t="s">
        <v>96</v>
      </c>
      <c r="E193" s="187" t="str">
        <f t="shared" si="44"/>
        <v>ONT</v>
      </c>
      <c r="F193" s="206" t="s">
        <v>768</v>
      </c>
      <c r="G193" s="206"/>
      <c r="H193" s="206"/>
      <c r="I193" s="189">
        <f t="shared" si="45"/>
        <v>0.15</v>
      </c>
      <c r="J193" s="195">
        <v>0.15</v>
      </c>
      <c r="K193" s="195"/>
      <c r="L193" s="189">
        <f t="shared" si="46"/>
        <v>0.15</v>
      </c>
      <c r="M193" s="189"/>
      <c r="N193" s="189"/>
      <c r="O193" s="189"/>
      <c r="P193" s="189"/>
      <c r="Q193" s="189"/>
      <c r="R193" s="189"/>
      <c r="S193" s="189"/>
      <c r="T193" s="189"/>
      <c r="U193" s="189"/>
      <c r="V193" s="189"/>
      <c r="W193" s="189"/>
      <c r="X193" s="189"/>
      <c r="Y193" s="189"/>
      <c r="Z193" s="195"/>
      <c r="AA193" s="195"/>
      <c r="AB193" s="189"/>
      <c r="AC193" s="189"/>
      <c r="AD193" s="195"/>
      <c r="AE193" s="189">
        <f t="shared" si="47"/>
        <v>0</v>
      </c>
      <c r="AF193" s="190">
        <f t="shared" si="48"/>
        <v>0.15</v>
      </c>
      <c r="AG193" s="190">
        <f t="shared" si="49"/>
        <v>0</v>
      </c>
      <c r="AH193" s="191">
        <v>42.6</v>
      </c>
      <c r="AI193" s="191">
        <f t="shared" si="50"/>
        <v>36.21</v>
      </c>
      <c r="AJ193" s="191"/>
      <c r="AK193" s="191"/>
      <c r="AL193" s="191">
        <v>150</v>
      </c>
      <c r="AM193" s="184">
        <f t="shared" si="51"/>
        <v>75</v>
      </c>
      <c r="AN193" s="196" t="s">
        <v>253</v>
      </c>
      <c r="AO193" s="187" t="str">
        <f t="shared" si="58"/>
        <v>Thôn Thiên Thai,
Thạch Vĩnh</v>
      </c>
      <c r="AP193" s="192" t="s">
        <v>260</v>
      </c>
      <c r="AQ193" s="193">
        <f t="shared" si="52"/>
        <v>0.17892</v>
      </c>
      <c r="AR193" s="193">
        <f t="shared" si="53"/>
        <v>0</v>
      </c>
      <c r="AS193" s="193">
        <f t="shared" si="59"/>
        <v>0</v>
      </c>
      <c r="AT193" s="193">
        <f t="shared" si="55"/>
        <v>0</v>
      </c>
      <c r="AU193" s="193">
        <f t="shared" si="56"/>
        <v>0</v>
      </c>
      <c r="AV193" s="193">
        <f t="shared" si="57"/>
        <v>0.17892</v>
      </c>
      <c r="AW193" s="184"/>
      <c r="AX193" s="184"/>
      <c r="AY193" s="184"/>
      <c r="AZ193" s="184"/>
      <c r="BA193" s="184"/>
      <c r="BB193" s="179">
        <v>170</v>
      </c>
    </row>
    <row r="194" spans="1:54" ht="30">
      <c r="A194" s="179">
        <v>167</v>
      </c>
      <c r="B194" s="206" t="s">
        <v>769</v>
      </c>
      <c r="C194" s="186">
        <v>4</v>
      </c>
      <c r="D194" s="207" t="s">
        <v>96</v>
      </c>
      <c r="E194" s="187" t="str">
        <f t="shared" si="44"/>
        <v>ONT</v>
      </c>
      <c r="F194" s="206" t="s">
        <v>770</v>
      </c>
      <c r="G194" s="206"/>
      <c r="H194" s="206"/>
      <c r="I194" s="189">
        <f t="shared" si="45"/>
        <v>0.06</v>
      </c>
      <c r="J194" s="195">
        <v>0.06</v>
      </c>
      <c r="K194" s="195"/>
      <c r="L194" s="189">
        <f t="shared" si="46"/>
        <v>0.06</v>
      </c>
      <c r="M194" s="189"/>
      <c r="N194" s="189"/>
      <c r="O194" s="189"/>
      <c r="P194" s="189"/>
      <c r="Q194" s="189"/>
      <c r="R194" s="189"/>
      <c r="S194" s="189"/>
      <c r="T194" s="189"/>
      <c r="U194" s="189"/>
      <c r="V194" s="189"/>
      <c r="W194" s="189"/>
      <c r="X194" s="189"/>
      <c r="Y194" s="189"/>
      <c r="Z194" s="195"/>
      <c r="AA194" s="195"/>
      <c r="AB194" s="189"/>
      <c r="AC194" s="189"/>
      <c r="AD194" s="195"/>
      <c r="AE194" s="189">
        <f t="shared" si="47"/>
        <v>0</v>
      </c>
      <c r="AF194" s="190">
        <f t="shared" si="48"/>
        <v>0.06</v>
      </c>
      <c r="AG194" s="190">
        <f t="shared" si="49"/>
        <v>0</v>
      </c>
      <c r="AH194" s="191">
        <v>42.6</v>
      </c>
      <c r="AI194" s="191">
        <f t="shared" si="50"/>
        <v>36.21</v>
      </c>
      <c r="AJ194" s="191"/>
      <c r="AK194" s="191"/>
      <c r="AL194" s="191">
        <v>150</v>
      </c>
      <c r="AM194" s="184">
        <f t="shared" si="51"/>
        <v>75</v>
      </c>
      <c r="AN194" s="196" t="s">
        <v>253</v>
      </c>
      <c r="AO194" s="187" t="str">
        <f t="shared" si="58"/>
        <v>Thôn Vĩnh An,
Thạch Vĩnh</v>
      </c>
      <c r="AP194" s="192" t="s">
        <v>260</v>
      </c>
      <c r="AQ194" s="193">
        <f t="shared" si="52"/>
        <v>7.1568000000000007E-2</v>
      </c>
      <c r="AR194" s="193">
        <f t="shared" si="53"/>
        <v>0</v>
      </c>
      <c r="AS194" s="193">
        <f t="shared" si="59"/>
        <v>0</v>
      </c>
      <c r="AT194" s="193">
        <f t="shared" si="55"/>
        <v>0</v>
      </c>
      <c r="AU194" s="193">
        <f t="shared" si="56"/>
        <v>0</v>
      </c>
      <c r="AV194" s="193">
        <f t="shared" si="57"/>
        <v>7.1568000000000007E-2</v>
      </c>
      <c r="AW194" s="184"/>
      <c r="AX194" s="184"/>
      <c r="AY194" s="184"/>
      <c r="AZ194" s="184"/>
      <c r="BA194" s="184"/>
      <c r="BB194" s="179">
        <v>171</v>
      </c>
    </row>
    <row r="195" spans="1:54" ht="30">
      <c r="A195" s="179">
        <v>168</v>
      </c>
      <c r="B195" s="206" t="s">
        <v>771</v>
      </c>
      <c r="C195" s="186">
        <v>4</v>
      </c>
      <c r="D195" s="207" t="s">
        <v>96</v>
      </c>
      <c r="E195" s="187" t="str">
        <f t="shared" si="44"/>
        <v>ONT</v>
      </c>
      <c r="F195" s="206" t="s">
        <v>772</v>
      </c>
      <c r="G195" s="206"/>
      <c r="H195" s="206"/>
      <c r="I195" s="189">
        <f t="shared" si="45"/>
        <v>0.15</v>
      </c>
      <c r="J195" s="195">
        <v>0.15</v>
      </c>
      <c r="K195" s="195"/>
      <c r="L195" s="189">
        <f t="shared" si="46"/>
        <v>0.15</v>
      </c>
      <c r="M195" s="189"/>
      <c r="N195" s="189"/>
      <c r="O195" s="189"/>
      <c r="P195" s="189"/>
      <c r="Q195" s="189"/>
      <c r="R195" s="189"/>
      <c r="S195" s="189"/>
      <c r="T195" s="189"/>
      <c r="U195" s="189"/>
      <c r="V195" s="189"/>
      <c r="W195" s="189"/>
      <c r="X195" s="189"/>
      <c r="Y195" s="189"/>
      <c r="Z195" s="195"/>
      <c r="AA195" s="195"/>
      <c r="AB195" s="189"/>
      <c r="AC195" s="189"/>
      <c r="AD195" s="195"/>
      <c r="AE195" s="189">
        <f t="shared" si="47"/>
        <v>0</v>
      </c>
      <c r="AF195" s="190">
        <f t="shared" si="48"/>
        <v>0.15</v>
      </c>
      <c r="AG195" s="190">
        <f t="shared" si="49"/>
        <v>0</v>
      </c>
      <c r="AH195" s="191">
        <v>42.6</v>
      </c>
      <c r="AI195" s="191">
        <f t="shared" si="50"/>
        <v>36.21</v>
      </c>
      <c r="AJ195" s="191"/>
      <c r="AK195" s="191"/>
      <c r="AL195" s="191">
        <v>150</v>
      </c>
      <c r="AM195" s="184">
        <f t="shared" si="51"/>
        <v>75</v>
      </c>
      <c r="AN195" s="196" t="s">
        <v>253</v>
      </c>
      <c r="AO195" s="187" t="str">
        <f t="shared" si="58"/>
        <v>Thôn Vĩnh Cát,
Thạch Vĩnh</v>
      </c>
      <c r="AP195" s="192" t="s">
        <v>260</v>
      </c>
      <c r="AQ195" s="193">
        <f t="shared" si="52"/>
        <v>0.17892</v>
      </c>
      <c r="AR195" s="193">
        <f t="shared" si="53"/>
        <v>0</v>
      </c>
      <c r="AS195" s="193">
        <f t="shared" si="59"/>
        <v>0</v>
      </c>
      <c r="AT195" s="193">
        <f t="shared" si="55"/>
        <v>0</v>
      </c>
      <c r="AU195" s="193">
        <f t="shared" si="56"/>
        <v>0</v>
      </c>
      <c r="AV195" s="193">
        <f t="shared" si="57"/>
        <v>0.17892</v>
      </c>
      <c r="AW195" s="184"/>
      <c r="AX195" s="184"/>
      <c r="AY195" s="184"/>
      <c r="AZ195" s="184"/>
      <c r="BA195" s="184"/>
      <c r="BB195" s="179">
        <v>172</v>
      </c>
    </row>
    <row r="196" spans="1:54" ht="30">
      <c r="A196" s="179">
        <v>169</v>
      </c>
      <c r="B196" s="186" t="s">
        <v>787</v>
      </c>
      <c r="C196" s="186">
        <v>4</v>
      </c>
      <c r="D196" s="187" t="s">
        <v>96</v>
      </c>
      <c r="E196" s="187" t="str">
        <f t="shared" si="44"/>
        <v>ONT</v>
      </c>
      <c r="F196" s="188" t="s">
        <v>780</v>
      </c>
      <c r="G196" s="188"/>
      <c r="H196" s="188"/>
      <c r="I196" s="189">
        <f t="shared" si="45"/>
        <v>0.21</v>
      </c>
      <c r="J196" s="189">
        <v>0.21</v>
      </c>
      <c r="K196" s="189"/>
      <c r="L196" s="189">
        <f t="shared" si="46"/>
        <v>0.21</v>
      </c>
      <c r="M196" s="189"/>
      <c r="N196" s="189"/>
      <c r="O196" s="189"/>
      <c r="P196" s="189"/>
      <c r="Q196" s="189"/>
      <c r="R196" s="189"/>
      <c r="S196" s="189"/>
      <c r="T196" s="189"/>
      <c r="U196" s="189"/>
      <c r="V196" s="189"/>
      <c r="W196" s="189"/>
      <c r="X196" s="189"/>
      <c r="Y196" s="189"/>
      <c r="Z196" s="189"/>
      <c r="AA196" s="189"/>
      <c r="AB196" s="189"/>
      <c r="AC196" s="189"/>
      <c r="AD196" s="189"/>
      <c r="AE196" s="189">
        <f t="shared" si="47"/>
        <v>0</v>
      </c>
      <c r="AF196" s="190">
        <f t="shared" si="48"/>
        <v>0.21</v>
      </c>
      <c r="AG196" s="190">
        <f t="shared" si="49"/>
        <v>0</v>
      </c>
      <c r="AH196" s="191">
        <v>27.3</v>
      </c>
      <c r="AI196" s="191">
        <f t="shared" si="50"/>
        <v>23.204999999999998</v>
      </c>
      <c r="AJ196" s="191"/>
      <c r="AK196" s="191"/>
      <c r="AL196" s="191">
        <v>150</v>
      </c>
      <c r="AM196" s="184">
        <f t="shared" si="51"/>
        <v>75</v>
      </c>
      <c r="AN196" s="187" t="s">
        <v>254</v>
      </c>
      <c r="AO196" s="187" t="str">
        <f t="shared" si="58"/>
        <v>Đông Sơn,
Thạch Xuân</v>
      </c>
      <c r="AP196" s="192" t="s">
        <v>260</v>
      </c>
      <c r="AQ196" s="193">
        <f t="shared" si="52"/>
        <v>0.160524</v>
      </c>
      <c r="AR196" s="193">
        <f t="shared" si="53"/>
        <v>0</v>
      </c>
      <c r="AS196" s="193">
        <f t="shared" si="59"/>
        <v>0</v>
      </c>
      <c r="AT196" s="193">
        <f t="shared" si="55"/>
        <v>0</v>
      </c>
      <c r="AU196" s="193">
        <f t="shared" si="56"/>
        <v>0</v>
      </c>
      <c r="AV196" s="193">
        <f t="shared" si="57"/>
        <v>0.160524</v>
      </c>
      <c r="AW196" s="184"/>
      <c r="AX196" s="184"/>
      <c r="AY196" s="184"/>
      <c r="AZ196" s="184"/>
      <c r="BA196" s="184"/>
      <c r="BB196" s="179">
        <v>173</v>
      </c>
    </row>
    <row r="197" spans="1:54" ht="30">
      <c r="A197" s="179">
        <v>170</v>
      </c>
      <c r="B197" s="186" t="s">
        <v>788</v>
      </c>
      <c r="C197" s="186">
        <v>4</v>
      </c>
      <c r="D197" s="187" t="s">
        <v>96</v>
      </c>
      <c r="E197" s="187" t="str">
        <f t="shared" si="44"/>
        <v>ONT</v>
      </c>
      <c r="F197" s="188" t="s">
        <v>789</v>
      </c>
      <c r="G197" s="188"/>
      <c r="H197" s="188"/>
      <c r="I197" s="189">
        <f t="shared" si="45"/>
        <v>0.27</v>
      </c>
      <c r="J197" s="189">
        <v>0.1</v>
      </c>
      <c r="K197" s="189"/>
      <c r="L197" s="189">
        <f t="shared" si="46"/>
        <v>0.1</v>
      </c>
      <c r="M197" s="189"/>
      <c r="N197" s="189"/>
      <c r="O197" s="189"/>
      <c r="P197" s="189"/>
      <c r="Q197" s="189"/>
      <c r="R197" s="189"/>
      <c r="S197" s="189"/>
      <c r="T197" s="189"/>
      <c r="U197" s="189"/>
      <c r="V197" s="189"/>
      <c r="W197" s="189"/>
      <c r="X197" s="189"/>
      <c r="Y197" s="189"/>
      <c r="Z197" s="189"/>
      <c r="AA197" s="189"/>
      <c r="AB197" s="189"/>
      <c r="AC197" s="189">
        <v>0.17</v>
      </c>
      <c r="AD197" s="189"/>
      <c r="AE197" s="189">
        <f t="shared" si="47"/>
        <v>0.17</v>
      </c>
      <c r="AF197" s="190">
        <f t="shared" si="48"/>
        <v>0.1</v>
      </c>
      <c r="AG197" s="190">
        <f t="shared" si="49"/>
        <v>0</v>
      </c>
      <c r="AH197" s="191">
        <v>27.3</v>
      </c>
      <c r="AI197" s="191">
        <f t="shared" si="50"/>
        <v>23.204999999999998</v>
      </c>
      <c r="AJ197" s="191"/>
      <c r="AK197" s="191"/>
      <c r="AL197" s="191">
        <v>150</v>
      </c>
      <c r="AM197" s="184">
        <f t="shared" si="51"/>
        <v>75</v>
      </c>
      <c r="AN197" s="187" t="s">
        <v>254</v>
      </c>
      <c r="AO197" s="187" t="str">
        <f t="shared" si="58"/>
        <v>Đồng Sơn,
Thạch Xuân</v>
      </c>
      <c r="AP197" s="192" t="s">
        <v>260</v>
      </c>
      <c r="AQ197" s="193">
        <f t="shared" si="52"/>
        <v>7.6440000000000022E-2</v>
      </c>
      <c r="AR197" s="193">
        <f t="shared" si="53"/>
        <v>0</v>
      </c>
      <c r="AS197" s="193">
        <f t="shared" si="59"/>
        <v>0</v>
      </c>
      <c r="AT197" s="193">
        <f t="shared" si="55"/>
        <v>0</v>
      </c>
      <c r="AU197" s="193">
        <f t="shared" si="56"/>
        <v>0</v>
      </c>
      <c r="AV197" s="193">
        <f t="shared" si="57"/>
        <v>7.6440000000000022E-2</v>
      </c>
      <c r="AW197" s="184"/>
      <c r="AX197" s="184"/>
      <c r="AY197" s="184"/>
      <c r="AZ197" s="184"/>
      <c r="BA197" s="184"/>
      <c r="BB197" s="179">
        <v>174</v>
      </c>
    </row>
    <row r="198" spans="1:54" ht="30">
      <c r="A198" s="179">
        <v>171</v>
      </c>
      <c r="B198" s="186" t="s">
        <v>790</v>
      </c>
      <c r="C198" s="186">
        <v>4</v>
      </c>
      <c r="D198" s="187" t="s">
        <v>96</v>
      </c>
      <c r="E198" s="187" t="str">
        <f t="shared" si="44"/>
        <v>ONT</v>
      </c>
      <c r="F198" s="188" t="s">
        <v>791</v>
      </c>
      <c r="G198" s="188"/>
      <c r="H198" s="188"/>
      <c r="I198" s="189">
        <f t="shared" si="45"/>
        <v>0.1</v>
      </c>
      <c r="J198" s="189">
        <v>0.1</v>
      </c>
      <c r="K198" s="189"/>
      <c r="L198" s="189">
        <f t="shared" si="46"/>
        <v>0.1</v>
      </c>
      <c r="M198" s="189"/>
      <c r="N198" s="189"/>
      <c r="O198" s="189"/>
      <c r="P198" s="189"/>
      <c r="Q198" s="189"/>
      <c r="R198" s="189"/>
      <c r="S198" s="189"/>
      <c r="T198" s="189"/>
      <c r="U198" s="189"/>
      <c r="V198" s="189"/>
      <c r="W198" s="189"/>
      <c r="X198" s="189"/>
      <c r="Y198" s="189"/>
      <c r="Z198" s="189"/>
      <c r="AA198" s="189"/>
      <c r="AB198" s="189"/>
      <c r="AC198" s="189"/>
      <c r="AD198" s="189"/>
      <c r="AE198" s="189">
        <f t="shared" si="47"/>
        <v>0</v>
      </c>
      <c r="AF198" s="190">
        <f t="shared" si="48"/>
        <v>0.1</v>
      </c>
      <c r="AG198" s="190">
        <f t="shared" si="49"/>
        <v>0</v>
      </c>
      <c r="AH198" s="191">
        <v>27.3</v>
      </c>
      <c r="AI198" s="191">
        <f t="shared" si="50"/>
        <v>23.204999999999998</v>
      </c>
      <c r="AJ198" s="191"/>
      <c r="AK198" s="191"/>
      <c r="AL198" s="191">
        <v>150</v>
      </c>
      <c r="AM198" s="184">
        <f t="shared" si="51"/>
        <v>75</v>
      </c>
      <c r="AN198" s="187" t="s">
        <v>254</v>
      </c>
      <c r="AO198" s="187" t="str">
        <f t="shared" si="58"/>
        <v>Đồng Xuân,
Thạch Xuân</v>
      </c>
      <c r="AP198" s="192" t="s">
        <v>260</v>
      </c>
      <c r="AQ198" s="193">
        <f t="shared" si="52"/>
        <v>7.6440000000000022E-2</v>
      </c>
      <c r="AR198" s="193">
        <f t="shared" si="53"/>
        <v>0</v>
      </c>
      <c r="AS198" s="193">
        <f t="shared" si="59"/>
        <v>0</v>
      </c>
      <c r="AT198" s="193">
        <f t="shared" si="55"/>
        <v>0</v>
      </c>
      <c r="AU198" s="193">
        <f t="shared" si="56"/>
        <v>0</v>
      </c>
      <c r="AV198" s="193">
        <f t="shared" si="57"/>
        <v>7.6440000000000022E-2</v>
      </c>
      <c r="AW198" s="184"/>
      <c r="AX198" s="184"/>
      <c r="AY198" s="184"/>
      <c r="AZ198" s="184"/>
      <c r="BA198" s="184"/>
      <c r="BB198" s="179">
        <v>175</v>
      </c>
    </row>
    <row r="199" spans="1:54" ht="30">
      <c r="A199" s="179">
        <v>172</v>
      </c>
      <c r="B199" s="186" t="s">
        <v>792</v>
      </c>
      <c r="C199" s="186">
        <v>4</v>
      </c>
      <c r="D199" s="187" t="s">
        <v>96</v>
      </c>
      <c r="E199" s="187" t="str">
        <f t="shared" si="44"/>
        <v>ONT</v>
      </c>
      <c r="F199" s="188" t="s">
        <v>793</v>
      </c>
      <c r="G199" s="188"/>
      <c r="H199" s="188"/>
      <c r="I199" s="189">
        <f t="shared" si="45"/>
        <v>0.3</v>
      </c>
      <c r="J199" s="189">
        <v>0.15</v>
      </c>
      <c r="K199" s="189"/>
      <c r="L199" s="189">
        <f t="shared" si="46"/>
        <v>0.15</v>
      </c>
      <c r="M199" s="189"/>
      <c r="N199" s="189"/>
      <c r="O199" s="189">
        <v>0.15</v>
      </c>
      <c r="P199" s="189"/>
      <c r="Q199" s="189"/>
      <c r="R199" s="189"/>
      <c r="S199" s="189"/>
      <c r="T199" s="189"/>
      <c r="U199" s="189"/>
      <c r="V199" s="189"/>
      <c r="W199" s="189"/>
      <c r="X199" s="189"/>
      <c r="Y199" s="189"/>
      <c r="Z199" s="189"/>
      <c r="AA199" s="189"/>
      <c r="AB199" s="189"/>
      <c r="AC199" s="189"/>
      <c r="AD199" s="189"/>
      <c r="AE199" s="189">
        <f t="shared" si="47"/>
        <v>0.15</v>
      </c>
      <c r="AF199" s="190">
        <f t="shared" si="48"/>
        <v>0.3</v>
      </c>
      <c r="AG199" s="190">
        <f t="shared" si="49"/>
        <v>0</v>
      </c>
      <c r="AH199" s="191">
        <v>27.3</v>
      </c>
      <c r="AI199" s="191">
        <f t="shared" si="50"/>
        <v>23.204999999999998</v>
      </c>
      <c r="AJ199" s="191"/>
      <c r="AK199" s="191"/>
      <c r="AL199" s="191">
        <v>150</v>
      </c>
      <c r="AM199" s="184">
        <f t="shared" si="51"/>
        <v>75</v>
      </c>
      <c r="AN199" s="187" t="s">
        <v>254</v>
      </c>
      <c r="AO199" s="187" t="str">
        <f t="shared" si="58"/>
        <v>Quý Linh,
Thạch Xuân</v>
      </c>
      <c r="AP199" s="192" t="s">
        <v>260</v>
      </c>
      <c r="AQ199" s="193">
        <f t="shared" si="52"/>
        <v>0.22932</v>
      </c>
      <c r="AR199" s="193">
        <f t="shared" si="53"/>
        <v>0</v>
      </c>
      <c r="AS199" s="193">
        <f t="shared" si="59"/>
        <v>0</v>
      </c>
      <c r="AT199" s="193">
        <f t="shared" si="55"/>
        <v>0</v>
      </c>
      <c r="AU199" s="193">
        <f t="shared" si="56"/>
        <v>0</v>
      </c>
      <c r="AV199" s="193">
        <f t="shared" si="57"/>
        <v>0.22932</v>
      </c>
      <c r="AW199" s="184"/>
      <c r="AX199" s="184"/>
      <c r="AY199" s="184"/>
      <c r="AZ199" s="184"/>
      <c r="BA199" s="184"/>
      <c r="BB199" s="179">
        <v>176</v>
      </c>
    </row>
    <row r="200" spans="1:54" ht="30">
      <c r="A200" s="179">
        <v>173</v>
      </c>
      <c r="B200" s="186" t="s">
        <v>794</v>
      </c>
      <c r="C200" s="186">
        <v>4</v>
      </c>
      <c r="D200" s="187" t="s">
        <v>96</v>
      </c>
      <c r="E200" s="187" t="str">
        <f t="shared" si="44"/>
        <v>ONT</v>
      </c>
      <c r="F200" s="188" t="s">
        <v>795</v>
      </c>
      <c r="G200" s="188"/>
      <c r="H200" s="188"/>
      <c r="I200" s="189">
        <f t="shared" si="45"/>
        <v>0.3</v>
      </c>
      <c r="J200" s="189">
        <v>0.3</v>
      </c>
      <c r="K200" s="189"/>
      <c r="L200" s="189">
        <f t="shared" si="46"/>
        <v>0.3</v>
      </c>
      <c r="M200" s="189"/>
      <c r="N200" s="189"/>
      <c r="O200" s="189"/>
      <c r="P200" s="189"/>
      <c r="Q200" s="189"/>
      <c r="R200" s="189"/>
      <c r="S200" s="189"/>
      <c r="T200" s="189"/>
      <c r="U200" s="189"/>
      <c r="V200" s="189"/>
      <c r="W200" s="189"/>
      <c r="X200" s="189"/>
      <c r="Y200" s="189"/>
      <c r="Z200" s="189"/>
      <c r="AA200" s="189"/>
      <c r="AB200" s="189"/>
      <c r="AC200" s="189"/>
      <c r="AD200" s="189"/>
      <c r="AE200" s="189">
        <f t="shared" si="47"/>
        <v>0</v>
      </c>
      <c r="AF200" s="190">
        <f t="shared" si="48"/>
        <v>0.3</v>
      </c>
      <c r="AG200" s="190">
        <f t="shared" si="49"/>
        <v>0</v>
      </c>
      <c r="AH200" s="191">
        <v>27.3</v>
      </c>
      <c r="AI200" s="191">
        <f t="shared" si="50"/>
        <v>23.204999999999998</v>
      </c>
      <c r="AJ200" s="191"/>
      <c r="AK200" s="191"/>
      <c r="AL200" s="191">
        <v>150</v>
      </c>
      <c r="AM200" s="184">
        <f t="shared" si="51"/>
        <v>75</v>
      </c>
      <c r="AN200" s="187" t="s">
        <v>254</v>
      </c>
      <c r="AO200" s="187" t="str">
        <f t="shared" si="58"/>
        <v>Tân Thanh,
Thạch Xuân</v>
      </c>
      <c r="AP200" s="192" t="s">
        <v>260</v>
      </c>
      <c r="AQ200" s="193">
        <f t="shared" si="52"/>
        <v>0.22932</v>
      </c>
      <c r="AR200" s="193">
        <f t="shared" si="53"/>
        <v>0</v>
      </c>
      <c r="AS200" s="193">
        <f t="shared" si="59"/>
        <v>0</v>
      </c>
      <c r="AT200" s="193">
        <f t="shared" si="55"/>
        <v>0</v>
      </c>
      <c r="AU200" s="193">
        <f t="shared" si="56"/>
        <v>0</v>
      </c>
      <c r="AV200" s="193">
        <f t="shared" si="57"/>
        <v>0.22932</v>
      </c>
      <c r="AW200" s="184"/>
      <c r="AX200" s="184"/>
      <c r="AY200" s="184"/>
      <c r="AZ200" s="184"/>
      <c r="BA200" s="184"/>
      <c r="BB200" s="179">
        <v>177</v>
      </c>
    </row>
    <row r="201" spans="1:54" ht="30">
      <c r="A201" s="179">
        <v>174</v>
      </c>
      <c r="B201" s="185" t="s">
        <v>796</v>
      </c>
      <c r="C201" s="186">
        <v>4</v>
      </c>
      <c r="D201" s="192" t="s">
        <v>96</v>
      </c>
      <c r="E201" s="187" t="str">
        <f t="shared" si="44"/>
        <v>ONT</v>
      </c>
      <c r="F201" s="185" t="s">
        <v>797</v>
      </c>
      <c r="G201" s="185"/>
      <c r="H201" s="185"/>
      <c r="I201" s="189">
        <f t="shared" si="45"/>
        <v>0.09</v>
      </c>
      <c r="J201" s="195"/>
      <c r="K201" s="195"/>
      <c r="L201" s="189">
        <f t="shared" si="46"/>
        <v>0</v>
      </c>
      <c r="M201" s="189"/>
      <c r="N201" s="189"/>
      <c r="O201" s="189">
        <v>0.09</v>
      </c>
      <c r="P201" s="189"/>
      <c r="Q201" s="189"/>
      <c r="R201" s="189"/>
      <c r="S201" s="189"/>
      <c r="T201" s="189"/>
      <c r="U201" s="189"/>
      <c r="V201" s="189"/>
      <c r="W201" s="189"/>
      <c r="X201" s="189"/>
      <c r="Y201" s="189"/>
      <c r="Z201" s="189"/>
      <c r="AA201" s="189"/>
      <c r="AB201" s="189"/>
      <c r="AC201" s="189"/>
      <c r="AD201" s="189"/>
      <c r="AE201" s="189">
        <f t="shared" si="47"/>
        <v>0.09</v>
      </c>
      <c r="AF201" s="190">
        <f t="shared" si="48"/>
        <v>0.09</v>
      </c>
      <c r="AG201" s="190">
        <f t="shared" si="49"/>
        <v>0</v>
      </c>
      <c r="AH201" s="191">
        <v>27.3</v>
      </c>
      <c r="AI201" s="191">
        <f t="shared" si="50"/>
        <v>23.204999999999998</v>
      </c>
      <c r="AJ201" s="191"/>
      <c r="AK201" s="191"/>
      <c r="AL201" s="191">
        <v>150</v>
      </c>
      <c r="AM201" s="184">
        <f t="shared" si="51"/>
        <v>75</v>
      </c>
      <c r="AN201" s="196" t="s">
        <v>254</v>
      </c>
      <c r="AO201" s="187" t="str">
        <f t="shared" si="58"/>
        <v>Thôn Đông Thành,
Thạch Xuân</v>
      </c>
      <c r="AP201" s="192" t="s">
        <v>265</v>
      </c>
      <c r="AQ201" s="193">
        <f t="shared" si="52"/>
        <v>6.879600000000001E-2</v>
      </c>
      <c r="AR201" s="193">
        <f t="shared" si="53"/>
        <v>0</v>
      </c>
      <c r="AS201" s="193">
        <f t="shared" si="59"/>
        <v>0</v>
      </c>
      <c r="AT201" s="193">
        <f t="shared" si="55"/>
        <v>0</v>
      </c>
      <c r="AU201" s="193">
        <f t="shared" si="56"/>
        <v>0</v>
      </c>
      <c r="AV201" s="193">
        <f t="shared" si="57"/>
        <v>6.879600000000001E-2</v>
      </c>
      <c r="AW201" s="184"/>
      <c r="AX201" s="184"/>
      <c r="AY201" s="184"/>
      <c r="AZ201" s="184"/>
      <c r="BA201" s="184"/>
      <c r="BB201" s="179">
        <v>178</v>
      </c>
    </row>
    <row r="202" spans="1:54" ht="30">
      <c r="A202" s="179">
        <v>175</v>
      </c>
      <c r="B202" s="185" t="s">
        <v>798</v>
      </c>
      <c r="C202" s="186">
        <v>4</v>
      </c>
      <c r="D202" s="192" t="s">
        <v>96</v>
      </c>
      <c r="E202" s="187" t="str">
        <f t="shared" si="44"/>
        <v>ONT</v>
      </c>
      <c r="F202" s="185" t="s">
        <v>799</v>
      </c>
      <c r="G202" s="185"/>
      <c r="H202" s="185"/>
      <c r="I202" s="189">
        <f t="shared" si="45"/>
        <v>0.09</v>
      </c>
      <c r="J202" s="195"/>
      <c r="K202" s="195"/>
      <c r="L202" s="189">
        <f t="shared" si="46"/>
        <v>0</v>
      </c>
      <c r="M202" s="189"/>
      <c r="N202" s="189"/>
      <c r="O202" s="189">
        <v>0.09</v>
      </c>
      <c r="P202" s="189"/>
      <c r="Q202" s="189"/>
      <c r="R202" s="189"/>
      <c r="S202" s="189"/>
      <c r="T202" s="189"/>
      <c r="U202" s="189"/>
      <c r="V202" s="189"/>
      <c r="W202" s="189"/>
      <c r="X202" s="189"/>
      <c r="Y202" s="189"/>
      <c r="Z202" s="189"/>
      <c r="AA202" s="189"/>
      <c r="AB202" s="189"/>
      <c r="AC202" s="189"/>
      <c r="AD202" s="189"/>
      <c r="AE202" s="189">
        <f t="shared" si="47"/>
        <v>0.09</v>
      </c>
      <c r="AF202" s="190">
        <f t="shared" si="48"/>
        <v>0.09</v>
      </c>
      <c r="AG202" s="190">
        <f t="shared" si="49"/>
        <v>0</v>
      </c>
      <c r="AH202" s="191">
        <v>27.3</v>
      </c>
      <c r="AI202" s="191">
        <f t="shared" si="50"/>
        <v>23.204999999999998</v>
      </c>
      <c r="AJ202" s="191"/>
      <c r="AK202" s="191"/>
      <c r="AL202" s="191">
        <v>150</v>
      </c>
      <c r="AM202" s="184">
        <f t="shared" si="51"/>
        <v>75</v>
      </c>
      <c r="AN202" s="196" t="s">
        <v>254</v>
      </c>
      <c r="AO202" s="187" t="str">
        <f t="shared" si="58"/>
        <v>Thôn Đồng Xuân,
Thạch Xuân</v>
      </c>
      <c r="AP202" s="192" t="s">
        <v>265</v>
      </c>
      <c r="AQ202" s="193">
        <f t="shared" si="52"/>
        <v>6.879600000000001E-2</v>
      </c>
      <c r="AR202" s="193">
        <f t="shared" si="53"/>
        <v>0</v>
      </c>
      <c r="AS202" s="193">
        <f t="shared" si="59"/>
        <v>0</v>
      </c>
      <c r="AT202" s="193">
        <f t="shared" si="55"/>
        <v>0</v>
      </c>
      <c r="AU202" s="193">
        <f t="shared" si="56"/>
        <v>0</v>
      </c>
      <c r="AV202" s="193">
        <f t="shared" si="57"/>
        <v>6.879600000000001E-2</v>
      </c>
      <c r="AW202" s="184"/>
      <c r="AX202" s="184"/>
      <c r="AY202" s="184"/>
      <c r="AZ202" s="184"/>
      <c r="BA202" s="184"/>
      <c r="BB202" s="179">
        <v>179</v>
      </c>
    </row>
    <row r="203" spans="1:54" ht="30">
      <c r="A203" s="179">
        <v>176</v>
      </c>
      <c r="B203" s="186" t="s">
        <v>800</v>
      </c>
      <c r="C203" s="186">
        <v>4</v>
      </c>
      <c r="D203" s="187" t="s">
        <v>96</v>
      </c>
      <c r="E203" s="187" t="str">
        <f t="shared" si="44"/>
        <v>ONT</v>
      </c>
      <c r="F203" s="188" t="s">
        <v>801</v>
      </c>
      <c r="G203" s="188"/>
      <c r="H203" s="188"/>
      <c r="I203" s="189">
        <f t="shared" si="45"/>
        <v>0.3</v>
      </c>
      <c r="J203" s="189">
        <v>0.3</v>
      </c>
      <c r="K203" s="189"/>
      <c r="L203" s="189">
        <f t="shared" si="46"/>
        <v>0.3</v>
      </c>
      <c r="M203" s="189"/>
      <c r="N203" s="189"/>
      <c r="O203" s="189"/>
      <c r="P203" s="189"/>
      <c r="Q203" s="189"/>
      <c r="R203" s="189"/>
      <c r="S203" s="189"/>
      <c r="T203" s="189"/>
      <c r="U203" s="189"/>
      <c r="V203" s="189"/>
      <c r="W203" s="189"/>
      <c r="X203" s="189"/>
      <c r="Y203" s="189"/>
      <c r="Z203" s="189"/>
      <c r="AA203" s="189"/>
      <c r="AB203" s="189"/>
      <c r="AC203" s="189"/>
      <c r="AD203" s="189"/>
      <c r="AE203" s="189">
        <f t="shared" si="47"/>
        <v>0</v>
      </c>
      <c r="AF203" s="190">
        <f t="shared" si="48"/>
        <v>0.3</v>
      </c>
      <c r="AG203" s="190">
        <f t="shared" si="49"/>
        <v>0</v>
      </c>
      <c r="AH203" s="191">
        <v>27.3</v>
      </c>
      <c r="AI203" s="191">
        <f t="shared" si="50"/>
        <v>23.204999999999998</v>
      </c>
      <c r="AJ203" s="191"/>
      <c r="AK203" s="191"/>
      <c r="AL203" s="191">
        <v>150</v>
      </c>
      <c r="AM203" s="184">
        <f t="shared" si="51"/>
        <v>75</v>
      </c>
      <c r="AN203" s="187" t="s">
        <v>254</v>
      </c>
      <c r="AO203" s="187" t="str">
        <f t="shared" si="58"/>
        <v>Thôn Lộc Nội,
Thạch Xuân</v>
      </c>
      <c r="AP203" s="192" t="s">
        <v>260</v>
      </c>
      <c r="AQ203" s="193">
        <f t="shared" si="52"/>
        <v>0.22932</v>
      </c>
      <c r="AR203" s="193">
        <f t="shared" si="53"/>
        <v>0</v>
      </c>
      <c r="AS203" s="193">
        <f t="shared" si="59"/>
        <v>0</v>
      </c>
      <c r="AT203" s="193">
        <f t="shared" si="55"/>
        <v>0</v>
      </c>
      <c r="AU203" s="193">
        <f t="shared" si="56"/>
        <v>0</v>
      </c>
      <c r="AV203" s="193">
        <f t="shared" si="57"/>
        <v>0.22932</v>
      </c>
      <c r="AW203" s="184"/>
      <c r="AX203" s="184"/>
      <c r="AY203" s="184"/>
      <c r="AZ203" s="184"/>
      <c r="BA203" s="184"/>
      <c r="BB203" s="179">
        <v>180</v>
      </c>
    </row>
    <row r="204" spans="1:54" ht="30">
      <c r="A204" s="179">
        <v>177</v>
      </c>
      <c r="B204" s="185" t="s">
        <v>802</v>
      </c>
      <c r="C204" s="186">
        <v>4</v>
      </c>
      <c r="D204" s="192" t="s">
        <v>96</v>
      </c>
      <c r="E204" s="187" t="str">
        <f t="shared" si="44"/>
        <v>ONT</v>
      </c>
      <c r="F204" s="185" t="s">
        <v>803</v>
      </c>
      <c r="G204" s="185"/>
      <c r="H204" s="185"/>
      <c r="I204" s="189">
        <f t="shared" si="45"/>
        <v>0.06</v>
      </c>
      <c r="J204" s="195">
        <v>0.06</v>
      </c>
      <c r="K204" s="195"/>
      <c r="L204" s="189">
        <f t="shared" si="46"/>
        <v>0.06</v>
      </c>
      <c r="M204" s="189"/>
      <c r="N204" s="189"/>
      <c r="O204" s="189"/>
      <c r="P204" s="189"/>
      <c r="Q204" s="189"/>
      <c r="R204" s="189"/>
      <c r="S204" s="189"/>
      <c r="T204" s="189"/>
      <c r="U204" s="189"/>
      <c r="V204" s="189"/>
      <c r="W204" s="189"/>
      <c r="X204" s="189"/>
      <c r="Y204" s="189"/>
      <c r="Z204" s="189"/>
      <c r="AA204" s="189"/>
      <c r="AB204" s="189"/>
      <c r="AC204" s="189"/>
      <c r="AD204" s="189"/>
      <c r="AE204" s="189">
        <f t="shared" si="47"/>
        <v>0</v>
      </c>
      <c r="AF204" s="190">
        <f t="shared" si="48"/>
        <v>0.06</v>
      </c>
      <c r="AG204" s="190">
        <f t="shared" si="49"/>
        <v>0</v>
      </c>
      <c r="AH204" s="191">
        <v>27.3</v>
      </c>
      <c r="AI204" s="191">
        <f t="shared" si="50"/>
        <v>23.204999999999998</v>
      </c>
      <c r="AJ204" s="191"/>
      <c r="AK204" s="191"/>
      <c r="AL204" s="191">
        <v>150</v>
      </c>
      <c r="AM204" s="184">
        <f t="shared" si="51"/>
        <v>75</v>
      </c>
      <c r="AN204" s="196" t="s">
        <v>254</v>
      </c>
      <c r="AO204" s="187" t="str">
        <f t="shared" si="58"/>
        <v>Thôn Quý Sơn,
Thạch Xuân</v>
      </c>
      <c r="AP204" s="192" t="s">
        <v>804</v>
      </c>
      <c r="AQ204" s="193">
        <f t="shared" si="52"/>
        <v>4.5863999999999995E-2</v>
      </c>
      <c r="AR204" s="193">
        <f t="shared" si="53"/>
        <v>0</v>
      </c>
      <c r="AS204" s="193">
        <f t="shared" si="59"/>
        <v>0</v>
      </c>
      <c r="AT204" s="193">
        <f t="shared" si="55"/>
        <v>0</v>
      </c>
      <c r="AU204" s="193">
        <f t="shared" si="56"/>
        <v>0</v>
      </c>
      <c r="AV204" s="193">
        <f t="shared" si="57"/>
        <v>4.5863999999999995E-2</v>
      </c>
      <c r="AW204" s="184"/>
      <c r="AX204" s="184"/>
      <c r="AY204" s="184"/>
      <c r="AZ204" s="184"/>
      <c r="BA204" s="184"/>
      <c r="BB204" s="179">
        <v>181</v>
      </c>
    </row>
    <row r="205" spans="1:54" ht="30">
      <c r="A205" s="179">
        <v>178</v>
      </c>
      <c r="B205" s="186" t="s">
        <v>805</v>
      </c>
      <c r="C205" s="186">
        <v>4</v>
      </c>
      <c r="D205" s="187" t="s">
        <v>96</v>
      </c>
      <c r="E205" s="187" t="str">
        <f t="shared" si="44"/>
        <v>ONT</v>
      </c>
      <c r="F205" s="188" t="s">
        <v>806</v>
      </c>
      <c r="G205" s="188"/>
      <c r="H205" s="188"/>
      <c r="I205" s="189">
        <f t="shared" si="45"/>
        <v>0.3</v>
      </c>
      <c r="J205" s="189">
        <v>0.3</v>
      </c>
      <c r="K205" s="189"/>
      <c r="L205" s="189">
        <f t="shared" si="46"/>
        <v>0.3</v>
      </c>
      <c r="M205" s="189"/>
      <c r="N205" s="189"/>
      <c r="O205" s="189"/>
      <c r="P205" s="189"/>
      <c r="Q205" s="189"/>
      <c r="R205" s="189"/>
      <c r="S205" s="189"/>
      <c r="T205" s="189"/>
      <c r="U205" s="189"/>
      <c r="V205" s="189"/>
      <c r="W205" s="189"/>
      <c r="X205" s="189"/>
      <c r="Y205" s="189"/>
      <c r="Z205" s="189"/>
      <c r="AA205" s="189"/>
      <c r="AB205" s="189"/>
      <c r="AC205" s="189"/>
      <c r="AD205" s="189"/>
      <c r="AE205" s="189">
        <f t="shared" si="47"/>
        <v>0</v>
      </c>
      <c r="AF205" s="190">
        <f t="shared" si="48"/>
        <v>0.3</v>
      </c>
      <c r="AG205" s="190">
        <f t="shared" si="49"/>
        <v>0</v>
      </c>
      <c r="AH205" s="191">
        <v>27.3</v>
      </c>
      <c r="AI205" s="191">
        <f t="shared" si="50"/>
        <v>23.204999999999998</v>
      </c>
      <c r="AJ205" s="191"/>
      <c r="AK205" s="191"/>
      <c r="AL205" s="191">
        <v>150</v>
      </c>
      <c r="AM205" s="184">
        <f t="shared" si="51"/>
        <v>75</v>
      </c>
      <c r="AN205" s="187" t="s">
        <v>254</v>
      </c>
      <c r="AO205" s="187" t="str">
        <f t="shared" si="58"/>
        <v>thôn Quyết Tiến,
Thạch Xuân</v>
      </c>
      <c r="AP205" s="192" t="s">
        <v>260</v>
      </c>
      <c r="AQ205" s="193">
        <f t="shared" si="52"/>
        <v>0.22932</v>
      </c>
      <c r="AR205" s="193">
        <f t="shared" si="53"/>
        <v>0</v>
      </c>
      <c r="AS205" s="193">
        <f t="shared" si="59"/>
        <v>0</v>
      </c>
      <c r="AT205" s="193">
        <f t="shared" si="55"/>
        <v>0</v>
      </c>
      <c r="AU205" s="193">
        <f t="shared" si="56"/>
        <v>0</v>
      </c>
      <c r="AV205" s="193">
        <f t="shared" si="57"/>
        <v>0.22932</v>
      </c>
      <c r="AW205" s="184"/>
      <c r="AX205" s="184"/>
      <c r="AY205" s="184"/>
      <c r="AZ205" s="184"/>
      <c r="BA205" s="184"/>
      <c r="BB205" s="179">
        <v>182</v>
      </c>
    </row>
    <row r="206" spans="1:54" ht="30">
      <c r="A206" s="179">
        <v>179</v>
      </c>
      <c r="B206" s="185" t="s">
        <v>837</v>
      </c>
      <c r="C206" s="186">
        <v>4</v>
      </c>
      <c r="D206" s="179" t="s">
        <v>96</v>
      </c>
      <c r="E206" s="187" t="str">
        <f t="shared" si="44"/>
        <v>ONT</v>
      </c>
      <c r="F206" s="184" t="s">
        <v>838</v>
      </c>
      <c r="G206" s="184"/>
      <c r="H206" s="184"/>
      <c r="I206" s="189">
        <f t="shared" si="45"/>
        <v>0.5</v>
      </c>
      <c r="J206" s="189">
        <v>0.5</v>
      </c>
      <c r="K206" s="189"/>
      <c r="L206" s="189">
        <f t="shared" si="46"/>
        <v>0.5</v>
      </c>
      <c r="M206" s="189"/>
      <c r="N206" s="189"/>
      <c r="O206" s="189"/>
      <c r="P206" s="189"/>
      <c r="Q206" s="189"/>
      <c r="R206" s="189"/>
      <c r="S206" s="189"/>
      <c r="T206" s="189"/>
      <c r="U206" s="189"/>
      <c r="V206" s="189"/>
      <c r="W206" s="189"/>
      <c r="X206" s="189"/>
      <c r="Y206" s="189"/>
      <c r="Z206" s="189"/>
      <c r="AA206" s="189"/>
      <c r="AB206" s="189"/>
      <c r="AC206" s="189"/>
      <c r="AD206" s="189"/>
      <c r="AE206" s="189">
        <f t="shared" si="47"/>
        <v>0</v>
      </c>
      <c r="AF206" s="190">
        <f t="shared" si="48"/>
        <v>0.5</v>
      </c>
      <c r="AG206" s="190">
        <f t="shared" si="49"/>
        <v>0</v>
      </c>
      <c r="AH206" s="191">
        <v>42.6</v>
      </c>
      <c r="AI206" s="191">
        <f t="shared" si="50"/>
        <v>36.21</v>
      </c>
      <c r="AJ206" s="191"/>
      <c r="AK206" s="191"/>
      <c r="AL206" s="191">
        <v>200</v>
      </c>
      <c r="AM206" s="184">
        <f t="shared" si="51"/>
        <v>100</v>
      </c>
      <c r="AN206" s="179" t="s">
        <v>255</v>
      </c>
      <c r="AO206" s="187" t="str">
        <f t="shared" si="58"/>
        <v>Thôn Bắc Bình,
Tượng Sơn</v>
      </c>
      <c r="AP206" s="192" t="s">
        <v>260</v>
      </c>
      <c r="AQ206" s="193">
        <f t="shared" si="52"/>
        <v>0.59640000000000004</v>
      </c>
      <c r="AR206" s="193">
        <f t="shared" si="53"/>
        <v>0</v>
      </c>
      <c r="AS206" s="193">
        <f t="shared" si="59"/>
        <v>0</v>
      </c>
      <c r="AT206" s="193">
        <f t="shared" si="55"/>
        <v>0</v>
      </c>
      <c r="AU206" s="193">
        <f t="shared" si="56"/>
        <v>0</v>
      </c>
      <c r="AV206" s="193">
        <f t="shared" si="57"/>
        <v>0.59640000000000004</v>
      </c>
      <c r="AW206" s="184"/>
      <c r="AX206" s="184"/>
      <c r="AY206" s="184"/>
      <c r="AZ206" s="184"/>
      <c r="BA206" s="184"/>
      <c r="BB206" s="179">
        <v>183</v>
      </c>
    </row>
    <row r="207" spans="1:54" ht="30">
      <c r="A207" s="179">
        <v>180</v>
      </c>
      <c r="B207" s="185" t="s">
        <v>839</v>
      </c>
      <c r="C207" s="186">
        <v>4</v>
      </c>
      <c r="D207" s="196" t="s">
        <v>96</v>
      </c>
      <c r="E207" s="187" t="str">
        <f t="shared" si="44"/>
        <v>ONT</v>
      </c>
      <c r="F207" s="201" t="s">
        <v>840</v>
      </c>
      <c r="G207" s="201"/>
      <c r="H207" s="201"/>
      <c r="I207" s="189">
        <f t="shared" si="45"/>
        <v>0.56999999999999995</v>
      </c>
      <c r="J207" s="189">
        <v>0.56999999999999995</v>
      </c>
      <c r="K207" s="189"/>
      <c r="L207" s="189">
        <f t="shared" si="46"/>
        <v>0.56999999999999995</v>
      </c>
      <c r="M207" s="189"/>
      <c r="N207" s="189"/>
      <c r="O207" s="189"/>
      <c r="P207" s="189"/>
      <c r="Q207" s="189"/>
      <c r="R207" s="189"/>
      <c r="S207" s="189"/>
      <c r="T207" s="189"/>
      <c r="U207" s="189"/>
      <c r="V207" s="189"/>
      <c r="W207" s="189"/>
      <c r="X207" s="189"/>
      <c r="Y207" s="189"/>
      <c r="Z207" s="189"/>
      <c r="AA207" s="189"/>
      <c r="AB207" s="189"/>
      <c r="AC207" s="189"/>
      <c r="AD207" s="189"/>
      <c r="AE207" s="189">
        <f t="shared" si="47"/>
        <v>0</v>
      </c>
      <c r="AF207" s="190">
        <f t="shared" si="48"/>
        <v>0.56999999999999995</v>
      </c>
      <c r="AG207" s="190">
        <f t="shared" si="49"/>
        <v>0</v>
      </c>
      <c r="AH207" s="191">
        <v>42.6</v>
      </c>
      <c r="AI207" s="191">
        <f t="shared" si="50"/>
        <v>36.21</v>
      </c>
      <c r="AJ207" s="191"/>
      <c r="AK207" s="191"/>
      <c r="AL207" s="191">
        <v>200</v>
      </c>
      <c r="AM207" s="184">
        <f t="shared" si="51"/>
        <v>100</v>
      </c>
      <c r="AN207" s="196" t="s">
        <v>255</v>
      </c>
      <c r="AO207" s="187" t="str">
        <f t="shared" si="58"/>
        <v>Tỉnh Lộ 27,
Tượng Sơn</v>
      </c>
      <c r="AP207" s="192" t="s">
        <v>841</v>
      </c>
      <c r="AQ207" s="193">
        <f t="shared" si="52"/>
        <v>0.67989600000000006</v>
      </c>
      <c r="AR207" s="193">
        <f t="shared" si="53"/>
        <v>0</v>
      </c>
      <c r="AS207" s="193">
        <f t="shared" si="59"/>
        <v>0</v>
      </c>
      <c r="AT207" s="193">
        <f t="shared" si="55"/>
        <v>0</v>
      </c>
      <c r="AU207" s="193">
        <f t="shared" si="56"/>
        <v>0</v>
      </c>
      <c r="AV207" s="193">
        <f t="shared" si="57"/>
        <v>0.67989600000000006</v>
      </c>
      <c r="AW207" s="184"/>
      <c r="AX207" s="184"/>
      <c r="AY207" s="184"/>
      <c r="AZ207" s="184"/>
      <c r="BA207" s="184"/>
      <c r="BB207" s="179">
        <v>184</v>
      </c>
    </row>
    <row r="208" spans="1:54" ht="45">
      <c r="A208" s="179">
        <v>181</v>
      </c>
      <c r="B208" s="206" t="s">
        <v>848</v>
      </c>
      <c r="C208" s="186">
        <v>4</v>
      </c>
      <c r="D208" s="209" t="s">
        <v>96</v>
      </c>
      <c r="E208" s="187" t="str">
        <f t="shared" si="44"/>
        <v>ONT</v>
      </c>
      <c r="F208" s="210" t="s">
        <v>849</v>
      </c>
      <c r="G208" s="210"/>
      <c r="H208" s="210"/>
      <c r="I208" s="189">
        <f t="shared" si="45"/>
        <v>0.30000000000000004</v>
      </c>
      <c r="J208" s="209"/>
      <c r="K208" s="209"/>
      <c r="L208" s="189">
        <f t="shared" si="46"/>
        <v>0</v>
      </c>
      <c r="M208" s="209"/>
      <c r="N208" s="209"/>
      <c r="O208" s="209"/>
      <c r="P208" s="209"/>
      <c r="Q208" s="209">
        <v>0.1</v>
      </c>
      <c r="R208" s="209"/>
      <c r="S208" s="209"/>
      <c r="T208" s="209"/>
      <c r="U208" s="209"/>
      <c r="V208" s="209"/>
      <c r="W208" s="209"/>
      <c r="X208" s="209"/>
      <c r="Y208" s="209"/>
      <c r="Z208" s="209"/>
      <c r="AA208" s="209"/>
      <c r="AB208" s="209"/>
      <c r="AC208" s="209">
        <v>0.2</v>
      </c>
      <c r="AD208" s="209"/>
      <c r="AE208" s="189">
        <f t="shared" si="47"/>
        <v>0.30000000000000004</v>
      </c>
      <c r="AF208" s="190">
        <f t="shared" si="48"/>
        <v>0</v>
      </c>
      <c r="AG208" s="190">
        <f t="shared" si="49"/>
        <v>0</v>
      </c>
      <c r="AH208" s="191">
        <v>34.1</v>
      </c>
      <c r="AI208" s="191">
        <f t="shared" si="50"/>
        <v>28.984999999999999</v>
      </c>
      <c r="AJ208" s="191"/>
      <c r="AK208" s="191"/>
      <c r="AL208" s="191">
        <v>150</v>
      </c>
      <c r="AM208" s="184">
        <f t="shared" si="51"/>
        <v>75</v>
      </c>
      <c r="AN208" s="209" t="s">
        <v>256</v>
      </c>
      <c r="AO208" s="187" t="str">
        <f t="shared" si="58"/>
        <v>Thôn Hương Giang,
Việt Xuyên</v>
      </c>
      <c r="AP208" s="207" t="s">
        <v>260</v>
      </c>
      <c r="AQ208" s="193">
        <f t="shared" si="52"/>
        <v>0</v>
      </c>
      <c r="AR208" s="193">
        <f t="shared" si="53"/>
        <v>0</v>
      </c>
      <c r="AS208" s="193">
        <f t="shared" si="59"/>
        <v>0</v>
      </c>
      <c r="AT208" s="193">
        <f t="shared" si="55"/>
        <v>0</v>
      </c>
      <c r="AU208" s="193">
        <f t="shared" si="56"/>
        <v>0</v>
      </c>
      <c r="AV208" s="193">
        <f>AQ208+AR208+AS208+AT208+AU208+8.9*Q208*0.01*1.8</f>
        <v>1.6020000000000003E-2</v>
      </c>
      <c r="AW208" s="184"/>
      <c r="AX208" s="184"/>
      <c r="AY208" s="184"/>
      <c r="AZ208" s="184"/>
      <c r="BA208" s="184"/>
      <c r="BB208" s="179">
        <v>185</v>
      </c>
    </row>
    <row r="209" spans="1:54" ht="30">
      <c r="A209" s="179">
        <v>182</v>
      </c>
      <c r="B209" s="206" t="s">
        <v>850</v>
      </c>
      <c r="C209" s="186">
        <v>4</v>
      </c>
      <c r="D209" s="209" t="s">
        <v>96</v>
      </c>
      <c r="E209" s="187" t="str">
        <f t="shared" si="44"/>
        <v>ONT</v>
      </c>
      <c r="F209" s="210" t="s">
        <v>851</v>
      </c>
      <c r="G209" s="210"/>
      <c r="H209" s="210"/>
      <c r="I209" s="189">
        <f t="shared" si="45"/>
        <v>0.60000000000000009</v>
      </c>
      <c r="J209" s="209"/>
      <c r="K209" s="209"/>
      <c r="L209" s="189">
        <f t="shared" si="46"/>
        <v>0</v>
      </c>
      <c r="M209" s="209"/>
      <c r="N209" s="209"/>
      <c r="O209" s="209"/>
      <c r="P209" s="209"/>
      <c r="Q209" s="209">
        <v>0.2</v>
      </c>
      <c r="R209" s="209"/>
      <c r="S209" s="209"/>
      <c r="T209" s="209"/>
      <c r="U209" s="209"/>
      <c r="V209" s="209"/>
      <c r="W209" s="209"/>
      <c r="X209" s="209"/>
      <c r="Y209" s="209"/>
      <c r="Z209" s="209"/>
      <c r="AA209" s="209"/>
      <c r="AB209" s="209"/>
      <c r="AC209" s="209">
        <v>0.4</v>
      </c>
      <c r="AD209" s="209"/>
      <c r="AE209" s="189">
        <f t="shared" si="47"/>
        <v>0.60000000000000009</v>
      </c>
      <c r="AF209" s="190">
        <f t="shared" si="48"/>
        <v>0</v>
      </c>
      <c r="AG209" s="190">
        <f t="shared" si="49"/>
        <v>0</v>
      </c>
      <c r="AH209" s="191">
        <v>34.1</v>
      </c>
      <c r="AI209" s="191">
        <f t="shared" si="50"/>
        <v>28.984999999999999</v>
      </c>
      <c r="AJ209" s="191"/>
      <c r="AK209" s="191"/>
      <c r="AL209" s="191">
        <v>150</v>
      </c>
      <c r="AM209" s="184">
        <f t="shared" si="51"/>
        <v>75</v>
      </c>
      <c r="AN209" s="209" t="s">
        <v>256</v>
      </c>
      <c r="AO209" s="187" t="str">
        <f t="shared" si="58"/>
        <v>Thôn Tân Long,
Việt Xuyên</v>
      </c>
      <c r="AP209" s="207" t="s">
        <v>260</v>
      </c>
      <c r="AQ209" s="193">
        <f t="shared" si="52"/>
        <v>0</v>
      </c>
      <c r="AR209" s="193">
        <f t="shared" si="53"/>
        <v>0</v>
      </c>
      <c r="AS209" s="193">
        <f t="shared" si="59"/>
        <v>0</v>
      </c>
      <c r="AT209" s="193">
        <f t="shared" si="55"/>
        <v>0</v>
      </c>
      <c r="AU209" s="193">
        <f t="shared" si="56"/>
        <v>0</v>
      </c>
      <c r="AV209" s="193">
        <f>AQ209+AR209+AS209+AT209+AU209+8.9*Q209*0.01*1.8</f>
        <v>3.2040000000000006E-2</v>
      </c>
      <c r="AW209" s="184"/>
      <c r="AX209" s="184"/>
      <c r="AY209" s="184"/>
      <c r="AZ209" s="184"/>
      <c r="BA209" s="184"/>
      <c r="BB209" s="179">
        <v>186</v>
      </c>
    </row>
    <row r="210" spans="1:54" ht="30">
      <c r="A210" s="179">
        <v>183</v>
      </c>
      <c r="B210" s="206" t="s">
        <v>852</v>
      </c>
      <c r="C210" s="186">
        <v>4</v>
      </c>
      <c r="D210" s="209" t="s">
        <v>96</v>
      </c>
      <c r="E210" s="187" t="str">
        <f t="shared" si="44"/>
        <v>ONT</v>
      </c>
      <c r="F210" s="210" t="s">
        <v>853</v>
      </c>
      <c r="G210" s="210"/>
      <c r="H210" s="210"/>
      <c r="I210" s="189">
        <f t="shared" si="45"/>
        <v>0.3</v>
      </c>
      <c r="J210" s="209"/>
      <c r="K210" s="209">
        <v>0.3</v>
      </c>
      <c r="L210" s="189">
        <f t="shared" si="46"/>
        <v>0.3</v>
      </c>
      <c r="M210" s="209"/>
      <c r="N210" s="209"/>
      <c r="O210" s="209"/>
      <c r="P210" s="209"/>
      <c r="Q210" s="209"/>
      <c r="R210" s="209"/>
      <c r="S210" s="209"/>
      <c r="T210" s="209"/>
      <c r="U210" s="209"/>
      <c r="V210" s="209"/>
      <c r="W210" s="209"/>
      <c r="X210" s="209"/>
      <c r="Y210" s="209"/>
      <c r="Z210" s="209"/>
      <c r="AA210" s="209"/>
      <c r="AB210" s="209"/>
      <c r="AC210" s="209"/>
      <c r="AD210" s="209"/>
      <c r="AE210" s="189">
        <f t="shared" si="47"/>
        <v>0</v>
      </c>
      <c r="AF210" s="190">
        <f t="shared" si="48"/>
        <v>0.3</v>
      </c>
      <c r="AG210" s="190">
        <f t="shared" si="49"/>
        <v>0</v>
      </c>
      <c r="AH210" s="191">
        <v>34.1</v>
      </c>
      <c r="AI210" s="191">
        <f t="shared" si="50"/>
        <v>28.984999999999999</v>
      </c>
      <c r="AJ210" s="191"/>
      <c r="AK210" s="191"/>
      <c r="AL210" s="191">
        <v>150</v>
      </c>
      <c r="AM210" s="184">
        <f t="shared" si="51"/>
        <v>75</v>
      </c>
      <c r="AN210" s="209" t="s">
        <v>256</v>
      </c>
      <c r="AO210" s="187" t="str">
        <f t="shared" si="58"/>
        <v>Thôn Tùng Lang,
Việt Xuyên</v>
      </c>
      <c r="AP210" s="207" t="s">
        <v>260</v>
      </c>
      <c r="AQ210" s="193">
        <f t="shared" si="52"/>
        <v>0.28643999999999997</v>
      </c>
      <c r="AR210" s="193">
        <f t="shared" si="53"/>
        <v>0</v>
      </c>
      <c r="AS210" s="193">
        <f t="shared" si="59"/>
        <v>0</v>
      </c>
      <c r="AT210" s="193">
        <f t="shared" si="55"/>
        <v>0</v>
      </c>
      <c r="AU210" s="193">
        <f t="shared" si="56"/>
        <v>0</v>
      </c>
      <c r="AV210" s="193">
        <f t="shared" ref="AV210:AV237" si="60">AQ210+AR210+AS210+AT210+AU210</f>
        <v>0.28643999999999997</v>
      </c>
      <c r="AW210" s="184"/>
      <c r="AX210" s="184"/>
      <c r="AY210" s="184"/>
      <c r="AZ210" s="184"/>
      <c r="BA210" s="184"/>
      <c r="BB210" s="179">
        <v>187</v>
      </c>
    </row>
    <row r="211" spans="1:54" ht="30">
      <c r="A211" s="179">
        <v>184</v>
      </c>
      <c r="B211" s="206" t="s">
        <v>854</v>
      </c>
      <c r="C211" s="186">
        <v>4</v>
      </c>
      <c r="D211" s="209" t="s">
        <v>96</v>
      </c>
      <c r="E211" s="187" t="str">
        <f t="shared" si="44"/>
        <v>ONT</v>
      </c>
      <c r="F211" s="210" t="s">
        <v>855</v>
      </c>
      <c r="G211" s="210"/>
      <c r="H211" s="210"/>
      <c r="I211" s="189">
        <f t="shared" si="45"/>
        <v>0.7</v>
      </c>
      <c r="J211" s="209"/>
      <c r="K211" s="209"/>
      <c r="L211" s="189">
        <f t="shared" si="46"/>
        <v>0</v>
      </c>
      <c r="M211" s="209"/>
      <c r="N211" s="209"/>
      <c r="O211" s="209"/>
      <c r="P211" s="209"/>
      <c r="Q211" s="209"/>
      <c r="R211" s="209"/>
      <c r="S211" s="209"/>
      <c r="T211" s="209"/>
      <c r="U211" s="209"/>
      <c r="V211" s="209"/>
      <c r="W211" s="209"/>
      <c r="X211" s="209"/>
      <c r="Y211" s="209"/>
      <c r="Z211" s="209">
        <v>0.1</v>
      </c>
      <c r="AA211" s="209"/>
      <c r="AB211" s="209"/>
      <c r="AC211" s="209">
        <v>0.6</v>
      </c>
      <c r="AD211" s="209"/>
      <c r="AE211" s="189">
        <f t="shared" si="47"/>
        <v>0.7</v>
      </c>
      <c r="AF211" s="190">
        <f t="shared" si="48"/>
        <v>0</v>
      </c>
      <c r="AG211" s="190">
        <f t="shared" si="49"/>
        <v>0.1</v>
      </c>
      <c r="AH211" s="191">
        <v>34.1</v>
      </c>
      <c r="AI211" s="191">
        <f t="shared" si="50"/>
        <v>28.984999999999999</v>
      </c>
      <c r="AJ211" s="191"/>
      <c r="AK211" s="191"/>
      <c r="AL211" s="191">
        <v>150</v>
      </c>
      <c r="AM211" s="184">
        <f t="shared" si="51"/>
        <v>75</v>
      </c>
      <c r="AN211" s="209" t="s">
        <v>256</v>
      </c>
      <c r="AO211" s="187" t="str">
        <f t="shared" si="58"/>
        <v>Thôn Việt Yên,
Việt Xuyên</v>
      </c>
      <c r="AP211" s="207" t="s">
        <v>260</v>
      </c>
      <c r="AQ211" s="193">
        <f t="shared" si="52"/>
        <v>0</v>
      </c>
      <c r="AR211" s="193">
        <f t="shared" si="53"/>
        <v>0</v>
      </c>
      <c r="AS211" s="193">
        <f t="shared" si="59"/>
        <v>0</v>
      </c>
      <c r="AT211" s="193">
        <f t="shared" si="55"/>
        <v>0.15</v>
      </c>
      <c r="AU211" s="193">
        <f t="shared" si="56"/>
        <v>0</v>
      </c>
      <c r="AV211" s="193">
        <f t="shared" si="60"/>
        <v>0.15</v>
      </c>
      <c r="AW211" s="184"/>
      <c r="AX211" s="184"/>
      <c r="AY211" s="184"/>
      <c r="AZ211" s="184"/>
      <c r="BA211" s="184"/>
      <c r="BB211" s="179">
        <v>188</v>
      </c>
    </row>
    <row r="212" spans="1:54" ht="45">
      <c r="A212" s="179">
        <v>185</v>
      </c>
      <c r="B212" s="185" t="s">
        <v>817</v>
      </c>
      <c r="C212" s="185">
        <v>5</v>
      </c>
      <c r="D212" s="179" t="s">
        <v>97</v>
      </c>
      <c r="E212" s="187" t="str">
        <f t="shared" si="44"/>
        <v>ODT</v>
      </c>
      <c r="F212" s="184" t="s">
        <v>818</v>
      </c>
      <c r="G212" s="184"/>
      <c r="H212" s="184"/>
      <c r="I212" s="189">
        <f t="shared" si="45"/>
        <v>0.8</v>
      </c>
      <c r="J212" s="211">
        <v>0.65</v>
      </c>
      <c r="K212" s="189"/>
      <c r="L212" s="189">
        <f t="shared" si="46"/>
        <v>0.65</v>
      </c>
      <c r="M212" s="189"/>
      <c r="N212" s="189"/>
      <c r="O212" s="189"/>
      <c r="P212" s="189"/>
      <c r="Q212" s="189"/>
      <c r="R212" s="189"/>
      <c r="S212" s="189"/>
      <c r="T212" s="189"/>
      <c r="U212" s="189"/>
      <c r="V212" s="189"/>
      <c r="W212" s="189"/>
      <c r="X212" s="189"/>
      <c r="Y212" s="189"/>
      <c r="Z212" s="189"/>
      <c r="AA212" s="189"/>
      <c r="AB212" s="189"/>
      <c r="AC212" s="212">
        <v>0.15</v>
      </c>
      <c r="AD212" s="189"/>
      <c r="AE212" s="189">
        <f t="shared" si="47"/>
        <v>0.15</v>
      </c>
      <c r="AF212" s="190">
        <f t="shared" si="48"/>
        <v>0.65</v>
      </c>
      <c r="AG212" s="190">
        <f t="shared" si="49"/>
        <v>0</v>
      </c>
      <c r="AH212" s="191">
        <v>46.86</v>
      </c>
      <c r="AI212" s="191">
        <f t="shared" si="50"/>
        <v>39.830999999999996</v>
      </c>
      <c r="AJ212" s="191"/>
      <c r="AK212" s="191"/>
      <c r="AL212" s="191">
        <v>600</v>
      </c>
      <c r="AM212" s="184">
        <f t="shared" si="51"/>
        <v>300</v>
      </c>
      <c r="AN212" s="196" t="s">
        <v>808</v>
      </c>
      <c r="AO212" s="187" t="str">
        <f t="shared" si="58"/>
        <v>Đường Cầu Cày-Quán Gạc,
TT Thạch Hà</v>
      </c>
      <c r="AP212" s="192" t="s">
        <v>260</v>
      </c>
      <c r="AQ212" s="193">
        <f>(AF212*AH212*1000+AF212*AH212*2.7*1000)/100000</f>
        <v>1.1269830000000001</v>
      </c>
      <c r="AR212" s="193">
        <f>AJ212*P212*1000*10000/1000000000+AJ212*P212*1000*10000/1000000000*2.7</f>
        <v>0</v>
      </c>
      <c r="AS212" s="193">
        <f t="shared" si="59"/>
        <v>0</v>
      </c>
      <c r="AT212" s="193">
        <f t="shared" si="55"/>
        <v>0</v>
      </c>
      <c r="AU212" s="193">
        <f t="shared" si="56"/>
        <v>0</v>
      </c>
      <c r="AV212" s="193">
        <f t="shared" si="60"/>
        <v>1.1269830000000001</v>
      </c>
      <c r="AW212" s="184"/>
      <c r="AX212" s="184"/>
      <c r="AY212" s="184"/>
      <c r="AZ212" s="184"/>
      <c r="BA212" s="184"/>
      <c r="BB212" s="179">
        <v>189</v>
      </c>
    </row>
    <row r="213" spans="1:54" ht="45">
      <c r="A213" s="179">
        <v>186</v>
      </c>
      <c r="B213" s="185" t="s">
        <v>819</v>
      </c>
      <c r="C213" s="185">
        <v>5</v>
      </c>
      <c r="D213" s="179" t="s">
        <v>97</v>
      </c>
      <c r="E213" s="187" t="str">
        <f t="shared" si="44"/>
        <v>ODT</v>
      </c>
      <c r="F213" s="184" t="s">
        <v>820</v>
      </c>
      <c r="G213" s="184"/>
      <c r="H213" s="184"/>
      <c r="I213" s="189">
        <f t="shared" si="45"/>
        <v>1.7</v>
      </c>
      <c r="J213" s="211">
        <v>1.7</v>
      </c>
      <c r="K213" s="189"/>
      <c r="L213" s="189">
        <f t="shared" si="46"/>
        <v>1.7</v>
      </c>
      <c r="M213" s="189"/>
      <c r="N213" s="189"/>
      <c r="O213" s="189"/>
      <c r="P213" s="189"/>
      <c r="Q213" s="189"/>
      <c r="R213" s="189"/>
      <c r="S213" s="189"/>
      <c r="T213" s="189"/>
      <c r="U213" s="189"/>
      <c r="V213" s="189"/>
      <c r="W213" s="189"/>
      <c r="X213" s="189"/>
      <c r="Y213" s="189"/>
      <c r="Z213" s="189"/>
      <c r="AA213" s="189"/>
      <c r="AB213" s="189"/>
      <c r="AC213" s="189"/>
      <c r="AD213" s="189"/>
      <c r="AE213" s="189">
        <f t="shared" si="47"/>
        <v>0</v>
      </c>
      <c r="AF213" s="190">
        <f t="shared" si="48"/>
        <v>1.7</v>
      </c>
      <c r="AG213" s="190">
        <f t="shared" si="49"/>
        <v>0</v>
      </c>
      <c r="AH213" s="191">
        <v>46.86</v>
      </c>
      <c r="AI213" s="191">
        <f t="shared" si="50"/>
        <v>39.830999999999996</v>
      </c>
      <c r="AJ213" s="191"/>
      <c r="AK213" s="191"/>
      <c r="AL213" s="191">
        <v>600</v>
      </c>
      <c r="AM213" s="184">
        <f t="shared" si="51"/>
        <v>300</v>
      </c>
      <c r="AN213" s="196" t="s">
        <v>808</v>
      </c>
      <c r="AO213" s="187" t="str">
        <f t="shared" si="58"/>
        <v>Đường Hành chính (TĐC chợ),
TT Thạch Hà</v>
      </c>
      <c r="AP213" s="192" t="s">
        <v>260</v>
      </c>
      <c r="AQ213" s="193">
        <f>(AF213*AH213*1000+AF213*AH213*2.7*1000)/100000</f>
        <v>2.9474939999999998</v>
      </c>
      <c r="AR213" s="193">
        <f>AJ213*P213*1000*10000/1000000000+AJ213*P213*1000*10000/1000000000*2.7</f>
        <v>0</v>
      </c>
      <c r="AS213" s="193">
        <f t="shared" si="59"/>
        <v>0</v>
      </c>
      <c r="AT213" s="193">
        <f t="shared" si="55"/>
        <v>0</v>
      </c>
      <c r="AU213" s="193">
        <f t="shared" si="56"/>
        <v>0</v>
      </c>
      <c r="AV213" s="193">
        <f t="shared" si="60"/>
        <v>2.9474939999999998</v>
      </c>
      <c r="AW213" s="184"/>
      <c r="AX213" s="184"/>
      <c r="AY213" s="184"/>
      <c r="AZ213" s="184"/>
      <c r="BA213" s="184"/>
      <c r="BB213" s="179">
        <v>190</v>
      </c>
    </row>
    <row r="214" spans="1:54" ht="30">
      <c r="A214" s="179">
        <v>187</v>
      </c>
      <c r="B214" s="185" t="s">
        <v>825</v>
      </c>
      <c r="C214" s="185">
        <v>5</v>
      </c>
      <c r="D214" s="179" t="s">
        <v>97</v>
      </c>
      <c r="E214" s="187" t="str">
        <f t="shared" si="44"/>
        <v>ODT</v>
      </c>
      <c r="F214" s="184" t="s">
        <v>826</v>
      </c>
      <c r="G214" s="184"/>
      <c r="H214" s="184"/>
      <c r="I214" s="189">
        <f t="shared" si="45"/>
        <v>0.1</v>
      </c>
      <c r="J214" s="195">
        <v>0.1</v>
      </c>
      <c r="K214" s="189"/>
      <c r="L214" s="189">
        <f t="shared" si="46"/>
        <v>0.1</v>
      </c>
      <c r="M214" s="189"/>
      <c r="N214" s="189"/>
      <c r="O214" s="189"/>
      <c r="P214" s="189"/>
      <c r="Q214" s="189"/>
      <c r="R214" s="189"/>
      <c r="S214" s="189"/>
      <c r="T214" s="189"/>
      <c r="U214" s="189"/>
      <c r="V214" s="189"/>
      <c r="W214" s="189"/>
      <c r="X214" s="189"/>
      <c r="Y214" s="189"/>
      <c r="Z214" s="189"/>
      <c r="AA214" s="189"/>
      <c r="AB214" s="189"/>
      <c r="AC214" s="189"/>
      <c r="AD214" s="189"/>
      <c r="AE214" s="189">
        <f t="shared" si="47"/>
        <v>0</v>
      </c>
      <c r="AF214" s="190">
        <f t="shared" si="48"/>
        <v>0.1</v>
      </c>
      <c r="AG214" s="190">
        <f t="shared" si="49"/>
        <v>0</v>
      </c>
      <c r="AH214" s="191">
        <v>46.86</v>
      </c>
      <c r="AI214" s="191">
        <f t="shared" si="50"/>
        <v>39.830999999999996</v>
      </c>
      <c r="AJ214" s="191"/>
      <c r="AK214" s="191"/>
      <c r="AL214" s="191">
        <v>600</v>
      </c>
      <c r="AM214" s="184">
        <f t="shared" si="51"/>
        <v>300</v>
      </c>
      <c r="AN214" s="196" t="s">
        <v>808</v>
      </c>
      <c r="AO214" s="187" t="str">
        <f t="shared" si="58"/>
        <v>TDP 4,
TT Thạch Hà</v>
      </c>
      <c r="AP214" s="192" t="s">
        <v>265</v>
      </c>
      <c r="AQ214" s="193">
        <f>(AF214*AH214*1000+AF214*AH214*2.7*1000)/100000</f>
        <v>0.17338200000000001</v>
      </c>
      <c r="AR214" s="193">
        <f>AJ214*P214*1000*10000/1000000000+AJ214*P214*1000*10000/1000000000*2.7</f>
        <v>0</v>
      </c>
      <c r="AS214" s="193">
        <f t="shared" si="59"/>
        <v>0</v>
      </c>
      <c r="AT214" s="193">
        <f t="shared" si="55"/>
        <v>0</v>
      </c>
      <c r="AU214" s="193">
        <f t="shared" si="56"/>
        <v>0</v>
      </c>
      <c r="AV214" s="193">
        <f t="shared" si="60"/>
        <v>0.17338200000000001</v>
      </c>
      <c r="AW214" s="184"/>
      <c r="AX214" s="184"/>
      <c r="AY214" s="184"/>
      <c r="AZ214" s="184"/>
      <c r="BA214" s="184"/>
      <c r="BB214" s="179">
        <v>191</v>
      </c>
    </row>
    <row r="215" spans="1:54" ht="30">
      <c r="A215" s="179">
        <v>188</v>
      </c>
      <c r="B215" s="185" t="s">
        <v>827</v>
      </c>
      <c r="C215" s="185">
        <v>5</v>
      </c>
      <c r="D215" s="179" t="s">
        <v>97</v>
      </c>
      <c r="E215" s="187" t="str">
        <f t="shared" si="44"/>
        <v>ODT</v>
      </c>
      <c r="F215" s="184" t="s">
        <v>828</v>
      </c>
      <c r="G215" s="184"/>
      <c r="H215" s="184"/>
      <c r="I215" s="189">
        <f t="shared" si="45"/>
        <v>0.2</v>
      </c>
      <c r="J215" s="211">
        <v>0.2</v>
      </c>
      <c r="K215" s="189"/>
      <c r="L215" s="189">
        <f t="shared" si="46"/>
        <v>0.2</v>
      </c>
      <c r="M215" s="189"/>
      <c r="N215" s="189"/>
      <c r="O215" s="189"/>
      <c r="P215" s="189"/>
      <c r="Q215" s="189"/>
      <c r="R215" s="189"/>
      <c r="S215" s="189"/>
      <c r="T215" s="189"/>
      <c r="U215" s="189"/>
      <c r="V215" s="189"/>
      <c r="W215" s="189"/>
      <c r="X215" s="189"/>
      <c r="Y215" s="189"/>
      <c r="Z215" s="189"/>
      <c r="AA215" s="189"/>
      <c r="AB215" s="189"/>
      <c r="AC215" s="189"/>
      <c r="AD215" s="189"/>
      <c r="AE215" s="189">
        <f t="shared" si="47"/>
        <v>0</v>
      </c>
      <c r="AF215" s="190">
        <f t="shared" si="48"/>
        <v>0.2</v>
      </c>
      <c r="AG215" s="190">
        <f t="shared" si="49"/>
        <v>0</v>
      </c>
      <c r="AH215" s="191">
        <v>46.86</v>
      </c>
      <c r="AI215" s="191">
        <f t="shared" si="50"/>
        <v>39.830999999999996</v>
      </c>
      <c r="AJ215" s="191"/>
      <c r="AK215" s="191"/>
      <c r="AL215" s="191">
        <v>600</v>
      </c>
      <c r="AM215" s="184">
        <f t="shared" si="51"/>
        <v>300</v>
      </c>
      <c r="AN215" s="196" t="s">
        <v>808</v>
      </c>
      <c r="AO215" s="187" t="str">
        <f t="shared" si="58"/>
        <v>TDP 6,
TT Thạch Hà</v>
      </c>
      <c r="AP215" s="192" t="s">
        <v>260</v>
      </c>
      <c r="AQ215" s="193">
        <f>(AF215*AH215*1000+AF215*AH215*2.7*1000)/100000</f>
        <v>0.34676400000000002</v>
      </c>
      <c r="AR215" s="193">
        <f>AJ215*P215*1000*10000/1000000000+AJ215*P215*1000*10000/1000000000*2.7</f>
        <v>0</v>
      </c>
      <c r="AS215" s="193">
        <f t="shared" si="59"/>
        <v>0</v>
      </c>
      <c r="AT215" s="193">
        <f t="shared" si="55"/>
        <v>0</v>
      </c>
      <c r="AU215" s="193">
        <f t="shared" si="56"/>
        <v>0</v>
      </c>
      <c r="AV215" s="193">
        <f t="shared" si="60"/>
        <v>0.34676400000000002</v>
      </c>
      <c r="AW215" s="184"/>
      <c r="AX215" s="184"/>
      <c r="AY215" s="184"/>
      <c r="AZ215" s="184"/>
      <c r="BA215" s="184"/>
      <c r="BB215" s="179">
        <v>192</v>
      </c>
    </row>
    <row r="216" spans="1:54" ht="30">
      <c r="A216" s="179">
        <v>189</v>
      </c>
      <c r="B216" s="185" t="s">
        <v>829</v>
      </c>
      <c r="C216" s="185">
        <v>5</v>
      </c>
      <c r="D216" s="179" t="s">
        <v>97</v>
      </c>
      <c r="E216" s="187" t="str">
        <f t="shared" si="44"/>
        <v>ODT</v>
      </c>
      <c r="F216" s="184" t="s">
        <v>830</v>
      </c>
      <c r="G216" s="184"/>
      <c r="H216" s="184"/>
      <c r="I216" s="189">
        <f t="shared" si="45"/>
        <v>1.5</v>
      </c>
      <c r="J216" s="211">
        <v>1.5</v>
      </c>
      <c r="K216" s="189"/>
      <c r="L216" s="189">
        <f t="shared" si="46"/>
        <v>1.5</v>
      </c>
      <c r="M216" s="189"/>
      <c r="N216" s="189"/>
      <c r="O216" s="189"/>
      <c r="P216" s="189"/>
      <c r="Q216" s="189"/>
      <c r="R216" s="189"/>
      <c r="S216" s="189"/>
      <c r="T216" s="189"/>
      <c r="U216" s="189"/>
      <c r="V216" s="189"/>
      <c r="W216" s="189"/>
      <c r="X216" s="189"/>
      <c r="Y216" s="189"/>
      <c r="Z216" s="189"/>
      <c r="AA216" s="189"/>
      <c r="AB216" s="189"/>
      <c r="AC216" s="189"/>
      <c r="AD216" s="189"/>
      <c r="AE216" s="189">
        <f t="shared" si="47"/>
        <v>0</v>
      </c>
      <c r="AF216" s="190">
        <f t="shared" si="48"/>
        <v>1.5</v>
      </c>
      <c r="AG216" s="190">
        <f t="shared" si="49"/>
        <v>0</v>
      </c>
      <c r="AH216" s="191">
        <v>46.86</v>
      </c>
      <c r="AI216" s="191">
        <f t="shared" si="50"/>
        <v>39.830999999999996</v>
      </c>
      <c r="AJ216" s="191"/>
      <c r="AK216" s="191"/>
      <c r="AL216" s="191">
        <v>600</v>
      </c>
      <c r="AM216" s="184">
        <f t="shared" si="51"/>
        <v>300</v>
      </c>
      <c r="AN216" s="196" t="s">
        <v>808</v>
      </c>
      <c r="AO216" s="187" t="str">
        <f t="shared" si="58"/>
        <v>TDP 9,
TT Thạch Hà</v>
      </c>
      <c r="AP216" s="192" t="s">
        <v>260</v>
      </c>
      <c r="AQ216" s="193">
        <f>(AF216*AH216*1000+AF216*AH216*2.7*1000)/100000</f>
        <v>2.60073</v>
      </c>
      <c r="AR216" s="193">
        <f>AJ216*P216*1000*10000/1000000000+AJ216*P216*1000*10000/1000000000*2.7</f>
        <v>0</v>
      </c>
      <c r="AS216" s="193">
        <f t="shared" si="59"/>
        <v>0</v>
      </c>
      <c r="AT216" s="193">
        <f t="shared" si="55"/>
        <v>0</v>
      </c>
      <c r="AU216" s="193">
        <f t="shared" si="56"/>
        <v>0</v>
      </c>
      <c r="AV216" s="193">
        <f t="shared" si="60"/>
        <v>2.60073</v>
      </c>
      <c r="AW216" s="184"/>
      <c r="AX216" s="184"/>
      <c r="AY216" s="184"/>
      <c r="AZ216" s="184"/>
      <c r="BA216" s="184"/>
      <c r="BB216" s="179">
        <v>193</v>
      </c>
    </row>
    <row r="217" spans="1:54" ht="30">
      <c r="A217" s="179">
        <v>190</v>
      </c>
      <c r="B217" s="186" t="s">
        <v>542</v>
      </c>
      <c r="C217" s="198">
        <v>6</v>
      </c>
      <c r="D217" s="187" t="s">
        <v>101</v>
      </c>
      <c r="E217" s="187" t="str">
        <f t="shared" si="44"/>
        <v>TSC</v>
      </c>
      <c r="F217" s="188"/>
      <c r="G217" s="188"/>
      <c r="H217" s="188"/>
      <c r="I217" s="189">
        <f t="shared" si="45"/>
        <v>0.45</v>
      </c>
      <c r="J217" s="195"/>
      <c r="K217" s="195"/>
      <c r="L217" s="189">
        <f t="shared" si="46"/>
        <v>0</v>
      </c>
      <c r="M217" s="189"/>
      <c r="N217" s="189"/>
      <c r="O217" s="189">
        <v>0.45</v>
      </c>
      <c r="P217" s="189"/>
      <c r="Q217" s="189"/>
      <c r="R217" s="189"/>
      <c r="S217" s="189"/>
      <c r="T217" s="189"/>
      <c r="U217" s="189"/>
      <c r="V217" s="189"/>
      <c r="W217" s="189"/>
      <c r="X217" s="189"/>
      <c r="Y217" s="189"/>
      <c r="Z217" s="195"/>
      <c r="AA217" s="195"/>
      <c r="AB217" s="189"/>
      <c r="AC217" s="189"/>
      <c r="AD217" s="195"/>
      <c r="AE217" s="189">
        <f t="shared" si="47"/>
        <v>0.45</v>
      </c>
      <c r="AF217" s="190">
        <f t="shared" si="48"/>
        <v>0.45</v>
      </c>
      <c r="AG217" s="190">
        <f t="shared" si="49"/>
        <v>0</v>
      </c>
      <c r="AH217" s="191">
        <v>42.6</v>
      </c>
      <c r="AI217" s="191">
        <f t="shared" si="50"/>
        <v>36.21</v>
      </c>
      <c r="AJ217" s="191"/>
      <c r="AK217" s="191"/>
      <c r="AL217" s="191">
        <v>150</v>
      </c>
      <c r="AM217" s="184">
        <f t="shared" si="51"/>
        <v>75</v>
      </c>
      <c r="AN217" s="200" t="s">
        <v>239</v>
      </c>
      <c r="AO217" s="187" t="str">
        <f t="shared" ref="AO217:AO237" si="61">F217&amp;CHAR(10)&amp;AN217</f>
        <v xml:space="preserve">
Thạch Khê</v>
      </c>
      <c r="AP217" s="192" t="s">
        <v>260</v>
      </c>
      <c r="AQ217" s="193">
        <f t="shared" ref="AQ217:AQ237" si="62">(AF217*AH217*1000+AF217*AH217*1.8*1000)/100000</f>
        <v>0.53676000000000013</v>
      </c>
      <c r="AR217" s="193">
        <f t="shared" ref="AR217:AR237" si="63">AJ217*P217*1000*10000/1000000000+AJ217*P217*1000*10000/1000000000*1.8</f>
        <v>0</v>
      </c>
      <c r="AS217" s="193">
        <f t="shared" ref="AS217:AS224" si="64">AK217*N217*0.01+AK217*N217*0.01*1.5</f>
        <v>0</v>
      </c>
      <c r="AT217" s="193">
        <f t="shared" si="55"/>
        <v>0</v>
      </c>
      <c r="AU217" s="193">
        <f t="shared" si="56"/>
        <v>0</v>
      </c>
      <c r="AV217" s="193">
        <f t="shared" si="60"/>
        <v>0.53676000000000013</v>
      </c>
      <c r="AW217" s="184"/>
      <c r="AX217" s="184"/>
      <c r="AY217" s="184"/>
      <c r="AZ217" s="184"/>
      <c r="BA217" s="184"/>
      <c r="BB217" s="179">
        <v>194</v>
      </c>
    </row>
    <row r="218" spans="1:54" ht="30">
      <c r="A218" s="179">
        <v>191</v>
      </c>
      <c r="B218" s="182" t="s">
        <v>647</v>
      </c>
      <c r="C218" s="198">
        <v>6</v>
      </c>
      <c r="D218" s="183" t="s">
        <v>101</v>
      </c>
      <c r="E218" s="187" t="str">
        <f t="shared" si="44"/>
        <v>TSC</v>
      </c>
      <c r="F218" s="182"/>
      <c r="G218" s="182"/>
      <c r="H218" s="182"/>
      <c r="I218" s="189">
        <f t="shared" si="45"/>
        <v>1.2</v>
      </c>
      <c r="J218" s="195">
        <v>1.2</v>
      </c>
      <c r="K218" s="195"/>
      <c r="L218" s="189">
        <f t="shared" si="46"/>
        <v>1.2</v>
      </c>
      <c r="M218" s="189"/>
      <c r="N218" s="189"/>
      <c r="O218" s="189"/>
      <c r="P218" s="189"/>
      <c r="Q218" s="189"/>
      <c r="R218" s="189"/>
      <c r="S218" s="195"/>
      <c r="T218" s="195"/>
      <c r="U218" s="189"/>
      <c r="V218" s="189"/>
      <c r="W218" s="189"/>
      <c r="X218" s="189"/>
      <c r="Y218" s="189"/>
      <c r="Z218" s="195"/>
      <c r="AA218" s="195"/>
      <c r="AB218" s="189"/>
      <c r="AC218" s="195"/>
      <c r="AD218" s="195"/>
      <c r="AE218" s="189">
        <f t="shared" si="47"/>
        <v>0</v>
      </c>
      <c r="AF218" s="190">
        <f t="shared" si="48"/>
        <v>1.2</v>
      </c>
      <c r="AG218" s="190">
        <f t="shared" si="49"/>
        <v>0</v>
      </c>
      <c r="AH218" s="191">
        <v>34.1</v>
      </c>
      <c r="AI218" s="191">
        <f t="shared" si="50"/>
        <v>28.984999999999999</v>
      </c>
      <c r="AJ218" s="191"/>
      <c r="AK218" s="191"/>
      <c r="AL218" s="191">
        <v>150</v>
      </c>
      <c r="AM218" s="184">
        <f t="shared" si="51"/>
        <v>75</v>
      </c>
      <c r="AN218" s="196" t="s">
        <v>245</v>
      </c>
      <c r="AO218" s="187" t="str">
        <f t="shared" si="61"/>
        <v xml:space="preserve">
Thạch Ngọc</v>
      </c>
      <c r="AP218" s="192" t="s">
        <v>260</v>
      </c>
      <c r="AQ218" s="193">
        <f t="shared" si="62"/>
        <v>1.1457599999999999</v>
      </c>
      <c r="AR218" s="193">
        <f t="shared" si="63"/>
        <v>0</v>
      </c>
      <c r="AS218" s="193">
        <f t="shared" si="64"/>
        <v>0</v>
      </c>
      <c r="AT218" s="193">
        <f t="shared" si="55"/>
        <v>0</v>
      </c>
      <c r="AU218" s="193">
        <f t="shared" si="56"/>
        <v>0</v>
      </c>
      <c r="AV218" s="193">
        <f t="shared" si="60"/>
        <v>1.1457599999999999</v>
      </c>
      <c r="AW218" s="184"/>
      <c r="AX218" s="184"/>
      <c r="AY218" s="184"/>
      <c r="AZ218" s="184"/>
      <c r="BA218" s="184"/>
      <c r="BB218" s="179">
        <v>195</v>
      </c>
    </row>
    <row r="219" spans="1:54" ht="30">
      <c r="A219" s="179">
        <v>193</v>
      </c>
      <c r="B219" s="185" t="s">
        <v>410</v>
      </c>
      <c r="C219" s="185">
        <v>7</v>
      </c>
      <c r="D219" s="196" t="s">
        <v>411</v>
      </c>
      <c r="E219" s="187" t="s">
        <v>36</v>
      </c>
      <c r="F219" s="201" t="s">
        <v>412</v>
      </c>
      <c r="G219" s="201"/>
      <c r="H219" s="201"/>
      <c r="I219" s="189">
        <f t="shared" ref="I219:I276" si="65">SUM(L219:AD219)</f>
        <v>0.4</v>
      </c>
      <c r="J219" s="195">
        <v>0.4</v>
      </c>
      <c r="K219" s="195"/>
      <c r="L219" s="189">
        <f t="shared" ref="L219:L276" si="66">K219+J219</f>
        <v>0.4</v>
      </c>
      <c r="M219" s="189"/>
      <c r="N219" s="189"/>
      <c r="O219" s="189"/>
      <c r="P219" s="189"/>
      <c r="Q219" s="189"/>
      <c r="R219" s="189"/>
      <c r="S219" s="189"/>
      <c r="T219" s="189"/>
      <c r="U219" s="189"/>
      <c r="V219" s="189"/>
      <c r="W219" s="189"/>
      <c r="X219" s="189"/>
      <c r="Y219" s="189"/>
      <c r="Z219" s="189"/>
      <c r="AA219" s="189"/>
      <c r="AB219" s="189"/>
      <c r="AC219" s="189"/>
      <c r="AD219" s="189"/>
      <c r="AE219" s="189">
        <f t="shared" ref="AE219:AE237" si="67">SUM(N219:AD219)</f>
        <v>0</v>
      </c>
      <c r="AF219" s="190">
        <f t="shared" ref="AF219:AF237" si="68">L219+O219</f>
        <v>0.4</v>
      </c>
      <c r="AG219" s="190">
        <f t="shared" ref="AG219:AG237" si="69">S219+T219+U219+X219+Y219+Z219</f>
        <v>0</v>
      </c>
      <c r="AH219" s="191">
        <v>27.3</v>
      </c>
      <c r="AI219" s="191">
        <f t="shared" ref="AI219:AI237" si="70">AH219*0.85</f>
        <v>23.204999999999998</v>
      </c>
      <c r="AJ219" s="191"/>
      <c r="AK219" s="191"/>
      <c r="AL219" s="191">
        <v>150</v>
      </c>
      <c r="AM219" s="184">
        <f t="shared" ref="AM219:AM237" si="71">AL219*0.5</f>
        <v>75</v>
      </c>
      <c r="AN219" s="196" t="s">
        <v>233</v>
      </c>
      <c r="AO219" s="187" t="str">
        <f t="shared" si="61"/>
        <v>Thôn Tân Lộc
Thạch Điền</v>
      </c>
      <c r="AP219" s="192" t="s">
        <v>260</v>
      </c>
      <c r="AQ219" s="193">
        <f t="shared" si="62"/>
        <v>0.30576000000000009</v>
      </c>
      <c r="AR219" s="193">
        <f t="shared" si="63"/>
        <v>0</v>
      </c>
      <c r="AS219" s="193">
        <f t="shared" si="64"/>
        <v>0</v>
      </c>
      <c r="AT219" s="193">
        <f t="shared" ref="AT219:AT237" si="72">AL219*AG219*0.01</f>
        <v>0</v>
      </c>
      <c r="AU219" s="193">
        <f t="shared" ref="AU219:AU237" si="73">V219*AM219*0.01</f>
        <v>0</v>
      </c>
      <c r="AV219" s="193">
        <f t="shared" si="60"/>
        <v>0.30576000000000009</v>
      </c>
      <c r="AW219" s="184"/>
      <c r="AX219" s="184"/>
      <c r="AY219" s="184"/>
      <c r="AZ219" s="184"/>
      <c r="BA219" s="184"/>
      <c r="BB219" s="179">
        <v>197</v>
      </c>
    </row>
    <row r="220" spans="1:54" ht="30">
      <c r="A220" s="179">
        <v>194</v>
      </c>
      <c r="B220" s="182" t="s">
        <v>631</v>
      </c>
      <c r="C220" s="185">
        <v>7</v>
      </c>
      <c r="D220" s="183" t="s">
        <v>411</v>
      </c>
      <c r="E220" s="187" t="s">
        <v>36</v>
      </c>
      <c r="F220" s="182"/>
      <c r="G220" s="182"/>
      <c r="H220" s="182"/>
      <c r="I220" s="189">
        <f t="shared" si="65"/>
        <v>0.5</v>
      </c>
      <c r="J220" s="195">
        <v>0.5</v>
      </c>
      <c r="K220" s="195"/>
      <c r="L220" s="189">
        <f t="shared" si="66"/>
        <v>0.5</v>
      </c>
      <c r="M220" s="189"/>
      <c r="N220" s="189"/>
      <c r="O220" s="189"/>
      <c r="P220" s="189"/>
      <c r="Q220" s="189"/>
      <c r="R220" s="189"/>
      <c r="S220" s="195"/>
      <c r="T220" s="195"/>
      <c r="U220" s="189"/>
      <c r="V220" s="189"/>
      <c r="W220" s="189"/>
      <c r="X220" s="189"/>
      <c r="Y220" s="189"/>
      <c r="Z220" s="195"/>
      <c r="AA220" s="195"/>
      <c r="AB220" s="189"/>
      <c r="AC220" s="195"/>
      <c r="AD220" s="195"/>
      <c r="AE220" s="189">
        <f t="shared" si="67"/>
        <v>0</v>
      </c>
      <c r="AF220" s="190">
        <f t="shared" si="68"/>
        <v>0.5</v>
      </c>
      <c r="AG220" s="190">
        <f t="shared" si="69"/>
        <v>0</v>
      </c>
      <c r="AH220" s="191">
        <v>34.1</v>
      </c>
      <c r="AI220" s="191">
        <f t="shared" si="70"/>
        <v>28.984999999999999</v>
      </c>
      <c r="AJ220" s="191"/>
      <c r="AK220" s="191"/>
      <c r="AL220" s="191">
        <v>150</v>
      </c>
      <c r="AM220" s="184">
        <f t="shared" si="71"/>
        <v>75</v>
      </c>
      <c r="AN220" s="196" t="s">
        <v>245</v>
      </c>
      <c r="AO220" s="187" t="str">
        <f t="shared" si="61"/>
        <v xml:space="preserve">
Thạch Ngọc</v>
      </c>
      <c r="AP220" s="192" t="s">
        <v>260</v>
      </c>
      <c r="AQ220" s="193">
        <f t="shared" si="62"/>
        <v>0.47739999999999999</v>
      </c>
      <c r="AR220" s="193">
        <f t="shared" si="63"/>
        <v>0</v>
      </c>
      <c r="AS220" s="193">
        <f t="shared" si="64"/>
        <v>0</v>
      </c>
      <c r="AT220" s="193">
        <f t="shared" si="72"/>
        <v>0</v>
      </c>
      <c r="AU220" s="193">
        <f t="shared" si="73"/>
        <v>0</v>
      </c>
      <c r="AV220" s="193">
        <f t="shared" si="60"/>
        <v>0.47739999999999999</v>
      </c>
      <c r="AW220" s="184"/>
      <c r="AX220" s="184"/>
      <c r="AY220" s="184"/>
      <c r="AZ220" s="184"/>
      <c r="BA220" s="184"/>
      <c r="BB220" s="179">
        <v>198</v>
      </c>
    </row>
    <row r="221" spans="1:54" ht="30">
      <c r="A221" s="179">
        <v>195</v>
      </c>
      <c r="B221" s="185" t="s">
        <v>691</v>
      </c>
      <c r="C221" s="185">
        <v>7</v>
      </c>
      <c r="D221" s="179" t="s">
        <v>411</v>
      </c>
      <c r="E221" s="187" t="s">
        <v>36</v>
      </c>
      <c r="F221" s="184"/>
      <c r="G221" s="184"/>
      <c r="H221" s="184"/>
      <c r="I221" s="189">
        <f t="shared" si="65"/>
        <v>0.05</v>
      </c>
      <c r="J221" s="195"/>
      <c r="K221" s="195"/>
      <c r="L221" s="189">
        <f t="shared" si="66"/>
        <v>0</v>
      </c>
      <c r="M221" s="189"/>
      <c r="N221" s="189"/>
      <c r="O221" s="189"/>
      <c r="P221" s="189"/>
      <c r="Q221" s="189"/>
      <c r="R221" s="189"/>
      <c r="S221" s="189"/>
      <c r="T221" s="189"/>
      <c r="U221" s="189"/>
      <c r="V221" s="189">
        <v>0.05</v>
      </c>
      <c r="W221" s="189"/>
      <c r="X221" s="189"/>
      <c r="Y221" s="189"/>
      <c r="Z221" s="195"/>
      <c r="AA221" s="195"/>
      <c r="AB221" s="189"/>
      <c r="AC221" s="189"/>
      <c r="AD221" s="195"/>
      <c r="AE221" s="189">
        <f t="shared" si="67"/>
        <v>0.05</v>
      </c>
      <c r="AF221" s="190">
        <f t="shared" si="68"/>
        <v>0</v>
      </c>
      <c r="AG221" s="190">
        <f t="shared" si="69"/>
        <v>0</v>
      </c>
      <c r="AH221" s="191">
        <v>42.6</v>
      </c>
      <c r="AI221" s="191">
        <f t="shared" si="70"/>
        <v>36.21</v>
      </c>
      <c r="AJ221" s="191"/>
      <c r="AK221" s="191"/>
      <c r="AL221" s="191">
        <v>150</v>
      </c>
      <c r="AM221" s="184">
        <f t="shared" si="71"/>
        <v>75</v>
      </c>
      <c r="AN221" s="196" t="s">
        <v>248</v>
      </c>
      <c r="AO221" s="187" t="str">
        <f t="shared" si="61"/>
        <v xml:space="preserve">
Thạch Thắng</v>
      </c>
      <c r="AP221" s="192" t="s">
        <v>685</v>
      </c>
      <c r="AQ221" s="193">
        <f t="shared" si="62"/>
        <v>0</v>
      </c>
      <c r="AR221" s="193">
        <f t="shared" si="63"/>
        <v>0</v>
      </c>
      <c r="AS221" s="193">
        <f t="shared" si="64"/>
        <v>0</v>
      </c>
      <c r="AT221" s="193">
        <f t="shared" si="72"/>
        <v>0</v>
      </c>
      <c r="AU221" s="193">
        <f t="shared" si="73"/>
        <v>3.7499999999999999E-2</v>
      </c>
      <c r="AV221" s="193">
        <f t="shared" si="60"/>
        <v>3.7499999999999999E-2</v>
      </c>
      <c r="AW221" s="184"/>
      <c r="AX221" s="184"/>
      <c r="AY221" s="184"/>
      <c r="AZ221" s="184"/>
      <c r="BA221" s="184"/>
      <c r="BB221" s="179">
        <v>199</v>
      </c>
    </row>
    <row r="222" spans="1:54" ht="30">
      <c r="A222" s="179">
        <v>196</v>
      </c>
      <c r="B222" s="186" t="s">
        <v>334</v>
      </c>
      <c r="C222" s="186">
        <v>8</v>
      </c>
      <c r="D222" s="187" t="s">
        <v>258</v>
      </c>
      <c r="E222" s="187" t="s">
        <v>36</v>
      </c>
      <c r="F222" s="188"/>
      <c r="G222" s="188"/>
      <c r="H222" s="188"/>
      <c r="I222" s="189">
        <f t="shared" si="65"/>
        <v>0.08</v>
      </c>
      <c r="J222" s="189">
        <v>0.08</v>
      </c>
      <c r="K222" s="189"/>
      <c r="L222" s="189">
        <f t="shared" si="66"/>
        <v>0.08</v>
      </c>
      <c r="M222" s="189"/>
      <c r="N222" s="189"/>
      <c r="O222" s="189"/>
      <c r="P222" s="189"/>
      <c r="Q222" s="189"/>
      <c r="R222" s="189"/>
      <c r="S222" s="189"/>
      <c r="T222" s="189"/>
      <c r="U222" s="189"/>
      <c r="V222" s="189"/>
      <c r="W222" s="189"/>
      <c r="X222" s="189"/>
      <c r="Y222" s="189"/>
      <c r="Z222" s="189"/>
      <c r="AA222" s="189"/>
      <c r="AB222" s="189"/>
      <c r="AC222" s="189"/>
      <c r="AD222" s="189"/>
      <c r="AE222" s="189">
        <f t="shared" si="67"/>
        <v>0</v>
      </c>
      <c r="AF222" s="190">
        <f t="shared" si="68"/>
        <v>0.08</v>
      </c>
      <c r="AG222" s="190">
        <f t="shared" si="69"/>
        <v>0</v>
      </c>
      <c r="AH222" s="191">
        <v>42.6</v>
      </c>
      <c r="AI222" s="191">
        <f t="shared" si="70"/>
        <v>36.21</v>
      </c>
      <c r="AJ222" s="191"/>
      <c r="AK222" s="191"/>
      <c r="AL222" s="191">
        <v>150</v>
      </c>
      <c r="AM222" s="184">
        <f t="shared" si="71"/>
        <v>75</v>
      </c>
      <c r="AN222" s="187" t="s">
        <v>231</v>
      </c>
      <c r="AO222" s="187" t="str">
        <f t="shared" si="61"/>
        <v xml:space="preserve">
Thạch Bàn</v>
      </c>
      <c r="AP222" s="192" t="s">
        <v>260</v>
      </c>
      <c r="AQ222" s="193">
        <f t="shared" si="62"/>
        <v>9.5424000000000009E-2</v>
      </c>
      <c r="AR222" s="193">
        <f t="shared" si="63"/>
        <v>0</v>
      </c>
      <c r="AS222" s="193">
        <f t="shared" si="64"/>
        <v>0</v>
      </c>
      <c r="AT222" s="193">
        <f t="shared" si="72"/>
        <v>0</v>
      </c>
      <c r="AU222" s="193">
        <f t="shared" si="73"/>
        <v>0</v>
      </c>
      <c r="AV222" s="193">
        <f t="shared" si="60"/>
        <v>9.5424000000000009E-2</v>
      </c>
      <c r="AW222" s="184"/>
      <c r="AX222" s="184"/>
      <c r="AY222" s="184"/>
      <c r="AZ222" s="184"/>
      <c r="BA222" s="184"/>
      <c r="BB222" s="179">
        <v>200</v>
      </c>
    </row>
    <row r="223" spans="1:54" ht="30">
      <c r="A223" s="179">
        <v>197</v>
      </c>
      <c r="B223" s="185" t="s">
        <v>344</v>
      </c>
      <c r="C223" s="186">
        <v>8</v>
      </c>
      <c r="D223" s="196" t="s">
        <v>258</v>
      </c>
      <c r="E223" s="187" t="s">
        <v>36</v>
      </c>
      <c r="F223" s="201"/>
      <c r="G223" s="201"/>
      <c r="H223" s="201"/>
      <c r="I223" s="189">
        <f t="shared" si="65"/>
        <v>0.3</v>
      </c>
      <c r="J223" s="195">
        <v>0.3</v>
      </c>
      <c r="K223" s="195"/>
      <c r="L223" s="189">
        <f t="shared" si="66"/>
        <v>0.3</v>
      </c>
      <c r="M223" s="189"/>
      <c r="N223" s="189"/>
      <c r="O223" s="189"/>
      <c r="P223" s="189"/>
      <c r="Q223" s="189"/>
      <c r="R223" s="189"/>
      <c r="S223" s="189"/>
      <c r="T223" s="189"/>
      <c r="U223" s="189"/>
      <c r="V223" s="189"/>
      <c r="W223" s="189"/>
      <c r="X223" s="189"/>
      <c r="Y223" s="189"/>
      <c r="Z223" s="189"/>
      <c r="AA223" s="189"/>
      <c r="AB223" s="189"/>
      <c r="AC223" s="189"/>
      <c r="AD223" s="189"/>
      <c r="AE223" s="189">
        <f t="shared" si="67"/>
        <v>0</v>
      </c>
      <c r="AF223" s="190">
        <f t="shared" si="68"/>
        <v>0.3</v>
      </c>
      <c r="AG223" s="190">
        <f t="shared" si="69"/>
        <v>0</v>
      </c>
      <c r="AH223" s="191">
        <v>46.86</v>
      </c>
      <c r="AI223" s="191">
        <f t="shared" si="70"/>
        <v>39.830999999999996</v>
      </c>
      <c r="AJ223" s="191"/>
      <c r="AK223" s="191"/>
      <c r="AL223" s="191">
        <v>300</v>
      </c>
      <c r="AM223" s="184">
        <f t="shared" si="71"/>
        <v>150</v>
      </c>
      <c r="AN223" s="196" t="s">
        <v>232</v>
      </c>
      <c r="AO223" s="187" t="str">
        <f t="shared" si="61"/>
        <v xml:space="preserve">
Thạch Đài</v>
      </c>
      <c r="AP223" s="192" t="s">
        <v>265</v>
      </c>
      <c r="AQ223" s="193">
        <f t="shared" si="62"/>
        <v>0.39362400000000003</v>
      </c>
      <c r="AR223" s="193">
        <f t="shared" si="63"/>
        <v>0</v>
      </c>
      <c r="AS223" s="193">
        <f t="shared" si="64"/>
        <v>0</v>
      </c>
      <c r="AT223" s="193">
        <f t="shared" si="72"/>
        <v>0</v>
      </c>
      <c r="AU223" s="193">
        <f t="shared" si="73"/>
        <v>0</v>
      </c>
      <c r="AV223" s="193">
        <f t="shared" si="60"/>
        <v>0.39362400000000003</v>
      </c>
      <c r="AW223" s="184"/>
      <c r="AX223" s="184"/>
      <c r="AY223" s="184"/>
      <c r="AZ223" s="184"/>
      <c r="BA223" s="184"/>
      <c r="BB223" s="179">
        <v>201</v>
      </c>
    </row>
    <row r="224" spans="1:54" ht="30">
      <c r="A224" s="179">
        <v>198</v>
      </c>
      <c r="B224" s="185" t="s">
        <v>595</v>
      </c>
      <c r="C224" s="186">
        <v>8</v>
      </c>
      <c r="D224" s="192" t="s">
        <v>258</v>
      </c>
      <c r="E224" s="187" t="s">
        <v>36</v>
      </c>
      <c r="F224" s="185"/>
      <c r="G224" s="185"/>
      <c r="H224" s="185"/>
      <c r="I224" s="189">
        <f t="shared" si="65"/>
        <v>0.67</v>
      </c>
      <c r="J224" s="189">
        <v>0.67</v>
      </c>
      <c r="K224" s="189"/>
      <c r="L224" s="189">
        <f t="shared" si="66"/>
        <v>0.67</v>
      </c>
      <c r="M224" s="189"/>
      <c r="N224" s="189"/>
      <c r="O224" s="189"/>
      <c r="P224" s="189"/>
      <c r="Q224" s="189"/>
      <c r="R224" s="189"/>
      <c r="S224" s="189"/>
      <c r="T224" s="189"/>
      <c r="U224" s="189"/>
      <c r="V224" s="189"/>
      <c r="W224" s="189"/>
      <c r="X224" s="189"/>
      <c r="Y224" s="189"/>
      <c r="Z224" s="189"/>
      <c r="AA224" s="189"/>
      <c r="AB224" s="189"/>
      <c r="AC224" s="189"/>
      <c r="AD224" s="189"/>
      <c r="AE224" s="189">
        <f t="shared" si="67"/>
        <v>0</v>
      </c>
      <c r="AF224" s="190">
        <f t="shared" si="68"/>
        <v>0.67</v>
      </c>
      <c r="AG224" s="190">
        <f t="shared" si="69"/>
        <v>0</v>
      </c>
      <c r="AH224" s="191">
        <v>46.86</v>
      </c>
      <c r="AI224" s="191">
        <f t="shared" si="70"/>
        <v>39.830999999999996</v>
      </c>
      <c r="AJ224" s="191"/>
      <c r="AK224" s="191"/>
      <c r="AL224" s="191">
        <v>300</v>
      </c>
      <c r="AM224" s="184">
        <f t="shared" si="71"/>
        <v>150</v>
      </c>
      <c r="AN224" s="192" t="s">
        <v>243</v>
      </c>
      <c r="AO224" s="187" t="str">
        <f t="shared" si="61"/>
        <v xml:space="preserve">
Thạch Long</v>
      </c>
      <c r="AP224" s="192" t="s">
        <v>265</v>
      </c>
      <c r="AQ224" s="193">
        <f t="shared" si="62"/>
        <v>0.87909360000000003</v>
      </c>
      <c r="AR224" s="193">
        <f t="shared" si="63"/>
        <v>0</v>
      </c>
      <c r="AS224" s="193">
        <f t="shared" si="64"/>
        <v>0</v>
      </c>
      <c r="AT224" s="193">
        <f t="shared" si="72"/>
        <v>0</v>
      </c>
      <c r="AU224" s="193">
        <f t="shared" si="73"/>
        <v>0</v>
      </c>
      <c r="AV224" s="193">
        <f t="shared" si="60"/>
        <v>0.87909360000000003</v>
      </c>
      <c r="AW224" s="184"/>
      <c r="AX224" s="184"/>
      <c r="AY224" s="184"/>
      <c r="AZ224" s="184"/>
      <c r="BA224" s="184"/>
      <c r="BB224" s="179">
        <v>202</v>
      </c>
    </row>
    <row r="225" spans="1:54" ht="30">
      <c r="A225" s="179">
        <v>199</v>
      </c>
      <c r="B225" s="185" t="s">
        <v>832</v>
      </c>
      <c r="C225" s="186">
        <v>8</v>
      </c>
      <c r="D225" s="179" t="s">
        <v>258</v>
      </c>
      <c r="E225" s="187" t="s">
        <v>36</v>
      </c>
      <c r="F225" s="184"/>
      <c r="G225" s="184"/>
      <c r="H225" s="184"/>
      <c r="I225" s="189">
        <f t="shared" si="65"/>
        <v>0.03</v>
      </c>
      <c r="J225" s="189"/>
      <c r="K225" s="189"/>
      <c r="L225" s="189">
        <f t="shared" si="66"/>
        <v>0</v>
      </c>
      <c r="M225" s="189"/>
      <c r="N225" s="189"/>
      <c r="O225" s="189"/>
      <c r="P225" s="189"/>
      <c r="Q225" s="189"/>
      <c r="R225" s="189"/>
      <c r="S225" s="189">
        <v>0.03</v>
      </c>
      <c r="T225" s="189"/>
      <c r="U225" s="189"/>
      <c r="V225" s="189"/>
      <c r="W225" s="189"/>
      <c r="X225" s="189"/>
      <c r="Y225" s="189"/>
      <c r="Z225" s="189"/>
      <c r="AA225" s="189"/>
      <c r="AB225" s="189"/>
      <c r="AC225" s="189"/>
      <c r="AD225" s="189"/>
      <c r="AE225" s="189">
        <f t="shared" si="67"/>
        <v>0.03</v>
      </c>
      <c r="AF225" s="190">
        <f t="shared" si="68"/>
        <v>0</v>
      </c>
      <c r="AG225" s="190">
        <f t="shared" si="69"/>
        <v>0.03</v>
      </c>
      <c r="AH225" s="191">
        <v>42.6</v>
      </c>
      <c r="AI225" s="191">
        <f t="shared" si="70"/>
        <v>36.21</v>
      </c>
      <c r="AJ225" s="191"/>
      <c r="AK225" s="191"/>
      <c r="AL225" s="191">
        <v>200</v>
      </c>
      <c r="AM225" s="184">
        <f t="shared" si="71"/>
        <v>100</v>
      </c>
      <c r="AN225" s="179" t="s">
        <v>255</v>
      </c>
      <c r="AO225" s="187" t="str">
        <f t="shared" si="61"/>
        <v xml:space="preserve">
Tượng Sơn</v>
      </c>
      <c r="AP225" s="192" t="s">
        <v>260</v>
      </c>
      <c r="AQ225" s="193">
        <f t="shared" si="62"/>
        <v>0</v>
      </c>
      <c r="AR225" s="193">
        <f t="shared" si="63"/>
        <v>0</v>
      </c>
      <c r="AS225" s="193">
        <f>AK225*N225*1000*10000/1000000000</f>
        <v>0</v>
      </c>
      <c r="AT225" s="193">
        <f t="shared" si="72"/>
        <v>0.06</v>
      </c>
      <c r="AU225" s="193">
        <f t="shared" si="73"/>
        <v>0</v>
      </c>
      <c r="AV225" s="193">
        <f t="shared" si="60"/>
        <v>0.06</v>
      </c>
      <c r="AW225" s="184"/>
      <c r="AX225" s="184"/>
      <c r="AY225" s="184"/>
      <c r="AZ225" s="184"/>
      <c r="BA225" s="184"/>
      <c r="BB225" s="179">
        <v>203</v>
      </c>
    </row>
    <row r="226" spans="1:54" ht="30">
      <c r="A226" s="179">
        <v>200</v>
      </c>
      <c r="B226" s="185" t="s">
        <v>408</v>
      </c>
      <c r="C226" s="185">
        <v>9</v>
      </c>
      <c r="D226" s="192" t="s">
        <v>409</v>
      </c>
      <c r="E226" s="187" t="s">
        <v>36</v>
      </c>
      <c r="F226" s="185"/>
      <c r="G226" s="185"/>
      <c r="H226" s="185"/>
      <c r="I226" s="189">
        <f t="shared" si="65"/>
        <v>0.5</v>
      </c>
      <c r="J226" s="195">
        <v>0.5</v>
      </c>
      <c r="K226" s="195"/>
      <c r="L226" s="189">
        <f t="shared" si="66"/>
        <v>0.5</v>
      </c>
      <c r="M226" s="189"/>
      <c r="N226" s="189"/>
      <c r="O226" s="189"/>
      <c r="P226" s="189"/>
      <c r="Q226" s="189"/>
      <c r="R226" s="189"/>
      <c r="S226" s="189"/>
      <c r="T226" s="189"/>
      <c r="U226" s="189"/>
      <c r="V226" s="189"/>
      <c r="W226" s="189"/>
      <c r="X226" s="189"/>
      <c r="Y226" s="189"/>
      <c r="Z226" s="189"/>
      <c r="AA226" s="189"/>
      <c r="AB226" s="189"/>
      <c r="AC226" s="189"/>
      <c r="AD226" s="189"/>
      <c r="AE226" s="189">
        <f t="shared" si="67"/>
        <v>0</v>
      </c>
      <c r="AF226" s="190">
        <f t="shared" si="68"/>
        <v>0.5</v>
      </c>
      <c r="AG226" s="190">
        <f t="shared" si="69"/>
        <v>0</v>
      </c>
      <c r="AH226" s="191">
        <v>27.3</v>
      </c>
      <c r="AI226" s="191">
        <f t="shared" si="70"/>
        <v>23.204999999999998</v>
      </c>
      <c r="AJ226" s="191"/>
      <c r="AK226" s="191"/>
      <c r="AL226" s="191">
        <v>150</v>
      </c>
      <c r="AM226" s="184">
        <f t="shared" si="71"/>
        <v>75</v>
      </c>
      <c r="AN226" s="196" t="s">
        <v>233</v>
      </c>
      <c r="AO226" s="187" t="str">
        <f t="shared" si="61"/>
        <v xml:space="preserve">
Thạch Điền</v>
      </c>
      <c r="AP226" s="192" t="s">
        <v>265</v>
      </c>
      <c r="AQ226" s="193">
        <f t="shared" si="62"/>
        <v>0.38219999999999998</v>
      </c>
      <c r="AR226" s="193">
        <f t="shared" si="63"/>
        <v>0</v>
      </c>
      <c r="AS226" s="193">
        <f t="shared" ref="AS226:AS233" si="74">AK226*N226*0.01+AK226*N226*0.01*1.5</f>
        <v>0</v>
      </c>
      <c r="AT226" s="193">
        <f t="shared" si="72"/>
        <v>0</v>
      </c>
      <c r="AU226" s="193">
        <f t="shared" si="73"/>
        <v>0</v>
      </c>
      <c r="AV226" s="193">
        <f t="shared" si="60"/>
        <v>0.38219999999999998</v>
      </c>
      <c r="AW226" s="184"/>
      <c r="AX226" s="184"/>
      <c r="AY226" s="184"/>
      <c r="AZ226" s="184"/>
      <c r="BA226" s="184"/>
      <c r="BB226" s="179">
        <v>204</v>
      </c>
    </row>
    <row r="227" spans="1:54" ht="30">
      <c r="A227" s="179">
        <v>201</v>
      </c>
      <c r="B227" s="185" t="s">
        <v>489</v>
      </c>
      <c r="C227" s="185">
        <v>9</v>
      </c>
      <c r="D227" s="196" t="s">
        <v>409</v>
      </c>
      <c r="E227" s="187" t="s">
        <v>36</v>
      </c>
      <c r="F227" s="201"/>
      <c r="G227" s="201"/>
      <c r="H227" s="201"/>
      <c r="I227" s="189">
        <f t="shared" si="65"/>
        <v>0.9</v>
      </c>
      <c r="J227" s="195"/>
      <c r="K227" s="195"/>
      <c r="L227" s="189">
        <f t="shared" si="66"/>
        <v>0</v>
      </c>
      <c r="M227" s="189"/>
      <c r="N227" s="189"/>
      <c r="O227" s="189">
        <v>0.9</v>
      </c>
      <c r="P227" s="189"/>
      <c r="Q227" s="189"/>
      <c r="R227" s="189"/>
      <c r="S227" s="189"/>
      <c r="T227" s="189"/>
      <c r="U227" s="189"/>
      <c r="V227" s="189"/>
      <c r="W227" s="189"/>
      <c r="X227" s="189"/>
      <c r="Y227" s="189"/>
      <c r="Z227" s="195"/>
      <c r="AA227" s="195"/>
      <c r="AB227" s="189"/>
      <c r="AC227" s="189"/>
      <c r="AD227" s="195"/>
      <c r="AE227" s="189">
        <f t="shared" si="67"/>
        <v>0.9</v>
      </c>
      <c r="AF227" s="190">
        <f t="shared" si="68"/>
        <v>0.9</v>
      </c>
      <c r="AG227" s="190">
        <f t="shared" si="69"/>
        <v>0</v>
      </c>
      <c r="AH227" s="191">
        <v>42.6</v>
      </c>
      <c r="AI227" s="191">
        <f t="shared" si="70"/>
        <v>36.21</v>
      </c>
      <c r="AJ227" s="191"/>
      <c r="AK227" s="191"/>
      <c r="AL227" s="191">
        <v>150</v>
      </c>
      <c r="AM227" s="184">
        <f t="shared" si="71"/>
        <v>75</v>
      </c>
      <c r="AN227" s="196" t="s">
        <v>238</v>
      </c>
      <c r="AO227" s="187" t="str">
        <f t="shared" si="61"/>
        <v xml:space="preserve">
Thạch Kênh</v>
      </c>
      <c r="AP227" s="192" t="s">
        <v>482</v>
      </c>
      <c r="AQ227" s="193">
        <f t="shared" si="62"/>
        <v>1.0735200000000003</v>
      </c>
      <c r="AR227" s="193">
        <f t="shared" si="63"/>
        <v>0</v>
      </c>
      <c r="AS227" s="193">
        <f t="shared" si="74"/>
        <v>0</v>
      </c>
      <c r="AT227" s="193">
        <f t="shared" si="72"/>
        <v>0</v>
      </c>
      <c r="AU227" s="193">
        <f t="shared" si="73"/>
        <v>0</v>
      </c>
      <c r="AV227" s="193">
        <f t="shared" si="60"/>
        <v>1.0735200000000003</v>
      </c>
      <c r="AW227" s="184"/>
      <c r="AX227" s="184"/>
      <c r="AY227" s="184"/>
      <c r="AZ227" s="184"/>
      <c r="BA227" s="184"/>
      <c r="BB227" s="179">
        <v>205</v>
      </c>
    </row>
    <row r="228" spans="1:54" ht="30">
      <c r="A228" s="179">
        <v>202</v>
      </c>
      <c r="B228" s="186" t="s">
        <v>509</v>
      </c>
      <c r="C228" s="185">
        <v>9</v>
      </c>
      <c r="D228" s="187" t="s">
        <v>409</v>
      </c>
      <c r="E228" s="187" t="s">
        <v>36</v>
      </c>
      <c r="F228" s="188"/>
      <c r="G228" s="188"/>
      <c r="H228" s="188"/>
      <c r="I228" s="189">
        <f t="shared" si="65"/>
        <v>0.4</v>
      </c>
      <c r="J228" s="195"/>
      <c r="K228" s="195"/>
      <c r="L228" s="189">
        <f t="shared" si="66"/>
        <v>0</v>
      </c>
      <c r="M228" s="189"/>
      <c r="N228" s="189"/>
      <c r="O228" s="189">
        <v>0.4</v>
      </c>
      <c r="P228" s="189"/>
      <c r="Q228" s="189"/>
      <c r="R228" s="189"/>
      <c r="S228" s="189"/>
      <c r="T228" s="189"/>
      <c r="U228" s="189"/>
      <c r="V228" s="189"/>
      <c r="W228" s="189"/>
      <c r="X228" s="189"/>
      <c r="Y228" s="189"/>
      <c r="Z228" s="195"/>
      <c r="AA228" s="195"/>
      <c r="AB228" s="189"/>
      <c r="AC228" s="189"/>
      <c r="AD228" s="195"/>
      <c r="AE228" s="189">
        <f t="shared" si="67"/>
        <v>0.4</v>
      </c>
      <c r="AF228" s="190">
        <f t="shared" si="68"/>
        <v>0.4</v>
      </c>
      <c r="AG228" s="190">
        <f t="shared" si="69"/>
        <v>0</v>
      </c>
      <c r="AH228" s="191">
        <v>42.6</v>
      </c>
      <c r="AI228" s="191">
        <f t="shared" si="70"/>
        <v>36.21</v>
      </c>
      <c r="AJ228" s="191"/>
      <c r="AK228" s="191"/>
      <c r="AL228" s="191">
        <v>150</v>
      </c>
      <c r="AM228" s="184">
        <f t="shared" si="71"/>
        <v>75</v>
      </c>
      <c r="AN228" s="200" t="s">
        <v>239</v>
      </c>
      <c r="AO228" s="187" t="str">
        <f t="shared" si="61"/>
        <v xml:space="preserve">
Thạch Khê</v>
      </c>
      <c r="AP228" s="192" t="s">
        <v>260</v>
      </c>
      <c r="AQ228" s="193">
        <f t="shared" si="62"/>
        <v>0.4771200000000001</v>
      </c>
      <c r="AR228" s="193">
        <f t="shared" si="63"/>
        <v>0</v>
      </c>
      <c r="AS228" s="193">
        <f t="shared" si="74"/>
        <v>0</v>
      </c>
      <c r="AT228" s="193">
        <f t="shared" si="72"/>
        <v>0</v>
      </c>
      <c r="AU228" s="193">
        <f t="shared" si="73"/>
        <v>0</v>
      </c>
      <c r="AV228" s="193">
        <f t="shared" si="60"/>
        <v>0.4771200000000001</v>
      </c>
      <c r="AW228" s="184"/>
      <c r="AX228" s="184"/>
      <c r="AY228" s="184"/>
      <c r="AZ228" s="184"/>
      <c r="BA228" s="184"/>
      <c r="BB228" s="179">
        <v>206</v>
      </c>
    </row>
    <row r="229" spans="1:54" ht="30">
      <c r="A229" s="179">
        <v>203</v>
      </c>
      <c r="B229" s="185" t="s">
        <v>652</v>
      </c>
      <c r="C229" s="185">
        <v>9</v>
      </c>
      <c r="D229" s="196" t="s">
        <v>409</v>
      </c>
      <c r="E229" s="187" t="s">
        <v>36</v>
      </c>
      <c r="F229" s="201"/>
      <c r="G229" s="201"/>
      <c r="H229" s="201"/>
      <c r="I229" s="189">
        <f t="shared" si="65"/>
        <v>0.75</v>
      </c>
      <c r="J229" s="195">
        <v>0.33</v>
      </c>
      <c r="K229" s="195"/>
      <c r="L229" s="189">
        <f t="shared" si="66"/>
        <v>0.33</v>
      </c>
      <c r="M229" s="189"/>
      <c r="N229" s="189"/>
      <c r="O229" s="189"/>
      <c r="P229" s="189"/>
      <c r="Q229" s="189"/>
      <c r="R229" s="189"/>
      <c r="S229" s="189"/>
      <c r="T229" s="189"/>
      <c r="U229" s="189"/>
      <c r="V229" s="189"/>
      <c r="W229" s="189"/>
      <c r="X229" s="189"/>
      <c r="Y229" s="189"/>
      <c r="Z229" s="189"/>
      <c r="AA229" s="189"/>
      <c r="AB229" s="189"/>
      <c r="AC229" s="189">
        <v>0.42</v>
      </c>
      <c r="AD229" s="189"/>
      <c r="AE229" s="189">
        <f t="shared" si="67"/>
        <v>0.42</v>
      </c>
      <c r="AF229" s="190">
        <f t="shared" si="68"/>
        <v>0.33</v>
      </c>
      <c r="AG229" s="190">
        <f t="shared" si="69"/>
        <v>0</v>
      </c>
      <c r="AH229" s="191">
        <v>42.6</v>
      </c>
      <c r="AI229" s="191">
        <f t="shared" si="70"/>
        <v>36.21</v>
      </c>
      <c r="AJ229" s="191"/>
      <c r="AK229" s="191"/>
      <c r="AL229" s="191">
        <v>150</v>
      </c>
      <c r="AM229" s="184">
        <f t="shared" si="71"/>
        <v>75</v>
      </c>
      <c r="AN229" s="196" t="s">
        <v>246</v>
      </c>
      <c r="AO229" s="187" t="str">
        <f t="shared" si="61"/>
        <v xml:space="preserve">
Thạch Sơn</v>
      </c>
      <c r="AP229" s="192" t="s">
        <v>260</v>
      </c>
      <c r="AQ229" s="193">
        <f t="shared" si="62"/>
        <v>0.39362400000000008</v>
      </c>
      <c r="AR229" s="193">
        <f t="shared" si="63"/>
        <v>0</v>
      </c>
      <c r="AS229" s="193">
        <f t="shared" si="74"/>
        <v>0</v>
      </c>
      <c r="AT229" s="193">
        <f t="shared" si="72"/>
        <v>0</v>
      </c>
      <c r="AU229" s="193">
        <f t="shared" si="73"/>
        <v>0</v>
      </c>
      <c r="AV229" s="193">
        <f t="shared" si="60"/>
        <v>0.39362400000000008</v>
      </c>
      <c r="AW229" s="184"/>
      <c r="AX229" s="184"/>
      <c r="AY229" s="184"/>
      <c r="AZ229" s="184"/>
      <c r="BA229" s="184"/>
      <c r="BB229" s="179">
        <v>207</v>
      </c>
    </row>
    <row r="230" spans="1:54" ht="30">
      <c r="A230" s="179">
        <v>210</v>
      </c>
      <c r="B230" s="185" t="s">
        <v>896</v>
      </c>
      <c r="C230" s="185">
        <v>14</v>
      </c>
      <c r="D230" s="179" t="s">
        <v>55</v>
      </c>
      <c r="E230" s="187" t="str">
        <f>D230</f>
        <v>SKX</v>
      </c>
      <c r="F230" s="184" t="s">
        <v>298</v>
      </c>
      <c r="G230" s="184"/>
      <c r="H230" s="184"/>
      <c r="I230" s="189">
        <f t="shared" si="65"/>
        <v>10</v>
      </c>
      <c r="J230" s="195"/>
      <c r="K230" s="195"/>
      <c r="L230" s="189">
        <f t="shared" si="66"/>
        <v>0</v>
      </c>
      <c r="M230" s="189"/>
      <c r="N230" s="189">
        <v>10</v>
      </c>
      <c r="O230" s="189"/>
      <c r="P230" s="189"/>
      <c r="Q230" s="189"/>
      <c r="R230" s="189"/>
      <c r="S230" s="189"/>
      <c r="T230" s="189"/>
      <c r="U230" s="189"/>
      <c r="V230" s="189"/>
      <c r="W230" s="189"/>
      <c r="X230" s="189"/>
      <c r="Y230" s="189"/>
      <c r="Z230" s="189"/>
      <c r="AA230" s="189"/>
      <c r="AB230" s="189"/>
      <c r="AC230" s="189"/>
      <c r="AD230" s="189"/>
      <c r="AE230" s="189">
        <f t="shared" si="67"/>
        <v>10</v>
      </c>
      <c r="AF230" s="190">
        <f t="shared" si="68"/>
        <v>0</v>
      </c>
      <c r="AG230" s="190">
        <f t="shared" si="69"/>
        <v>0</v>
      </c>
      <c r="AH230" s="191">
        <v>27.3</v>
      </c>
      <c r="AI230" s="191">
        <f t="shared" si="70"/>
        <v>23.204999999999998</v>
      </c>
      <c r="AJ230" s="191"/>
      <c r="AK230" s="191">
        <v>3.3</v>
      </c>
      <c r="AL230" s="197">
        <v>150</v>
      </c>
      <c r="AM230" s="184">
        <f t="shared" si="71"/>
        <v>75</v>
      </c>
      <c r="AN230" s="192" t="s">
        <v>228</v>
      </c>
      <c r="AO230" s="187" t="str">
        <f t="shared" si="61"/>
        <v>Thôn Thống Nhất
Nam Hương</v>
      </c>
      <c r="AP230" s="192" t="s">
        <v>260</v>
      </c>
      <c r="AQ230" s="193">
        <f t="shared" si="62"/>
        <v>0</v>
      </c>
      <c r="AR230" s="193">
        <f t="shared" si="63"/>
        <v>0</v>
      </c>
      <c r="AS230" s="193">
        <f t="shared" si="74"/>
        <v>0.82499999999999996</v>
      </c>
      <c r="AT230" s="193">
        <f t="shared" si="72"/>
        <v>0</v>
      </c>
      <c r="AU230" s="193">
        <f t="shared" si="73"/>
        <v>0</v>
      </c>
      <c r="AV230" s="193">
        <f t="shared" si="60"/>
        <v>0.82499999999999996</v>
      </c>
      <c r="AW230" s="184"/>
      <c r="AX230" s="184"/>
      <c r="AY230" s="184"/>
      <c r="AZ230" s="184"/>
      <c r="BA230" s="184"/>
      <c r="BB230" s="179">
        <v>214</v>
      </c>
    </row>
    <row r="231" spans="1:54" ht="30">
      <c r="A231" s="179">
        <v>211</v>
      </c>
      <c r="B231" s="186" t="s">
        <v>948</v>
      </c>
      <c r="C231" s="186">
        <v>14</v>
      </c>
      <c r="D231" s="187" t="s">
        <v>55</v>
      </c>
      <c r="E231" s="187" t="str">
        <f>D231</f>
        <v>SKX</v>
      </c>
      <c r="F231" s="188" t="s">
        <v>587</v>
      </c>
      <c r="G231" s="188"/>
      <c r="H231" s="188"/>
      <c r="I231" s="189">
        <f t="shared" si="65"/>
        <v>1.51</v>
      </c>
      <c r="J231" s="189">
        <v>0.44</v>
      </c>
      <c r="K231" s="189"/>
      <c r="L231" s="189">
        <f t="shared" si="66"/>
        <v>0.44</v>
      </c>
      <c r="M231" s="189"/>
      <c r="N231" s="189"/>
      <c r="O231" s="189">
        <v>0.4</v>
      </c>
      <c r="P231" s="189"/>
      <c r="Q231" s="189"/>
      <c r="R231" s="189"/>
      <c r="S231" s="189"/>
      <c r="T231" s="189"/>
      <c r="U231" s="189"/>
      <c r="V231" s="189">
        <v>0.48</v>
      </c>
      <c r="W231" s="189"/>
      <c r="X231" s="189"/>
      <c r="Y231" s="189"/>
      <c r="Z231" s="189"/>
      <c r="AA231" s="189"/>
      <c r="AB231" s="189"/>
      <c r="AC231" s="189">
        <v>0.19</v>
      </c>
      <c r="AD231" s="189"/>
      <c r="AE231" s="189">
        <f t="shared" si="67"/>
        <v>1.07</v>
      </c>
      <c r="AF231" s="190">
        <f t="shared" si="68"/>
        <v>0.84000000000000008</v>
      </c>
      <c r="AG231" s="190">
        <f t="shared" si="69"/>
        <v>0</v>
      </c>
      <c r="AH231" s="191">
        <v>42.6</v>
      </c>
      <c r="AI231" s="191">
        <f t="shared" si="70"/>
        <v>36.21</v>
      </c>
      <c r="AJ231" s="191"/>
      <c r="AK231" s="191"/>
      <c r="AL231" s="191">
        <v>200</v>
      </c>
      <c r="AM231" s="184">
        <f t="shared" si="71"/>
        <v>100</v>
      </c>
      <c r="AN231" s="187" t="s">
        <v>242</v>
      </c>
      <c r="AO231" s="187" t="str">
        <f t="shared" si="61"/>
        <v>Thôn Ninh
Thạch Liên</v>
      </c>
      <c r="AP231" s="192" t="s">
        <v>260</v>
      </c>
      <c r="AQ231" s="193">
        <f t="shared" si="62"/>
        <v>1.0019520000000002</v>
      </c>
      <c r="AR231" s="193">
        <f t="shared" si="63"/>
        <v>0</v>
      </c>
      <c r="AS231" s="193">
        <f t="shared" si="74"/>
        <v>0</v>
      </c>
      <c r="AT231" s="193">
        <f t="shared" si="72"/>
        <v>0</v>
      </c>
      <c r="AU231" s="193">
        <f t="shared" si="73"/>
        <v>0.48</v>
      </c>
      <c r="AV231" s="193">
        <f t="shared" si="60"/>
        <v>1.4819520000000002</v>
      </c>
      <c r="AW231" s="184"/>
      <c r="AX231" s="184"/>
      <c r="AY231" s="184"/>
      <c r="AZ231" s="184"/>
      <c r="BA231" s="184"/>
      <c r="BB231" s="179">
        <v>215</v>
      </c>
    </row>
    <row r="232" spans="1:54" ht="30">
      <c r="A232" s="179">
        <v>212</v>
      </c>
      <c r="B232" s="186" t="s">
        <v>261</v>
      </c>
      <c r="C232" s="186">
        <v>15</v>
      </c>
      <c r="D232" s="187" t="s">
        <v>262</v>
      </c>
      <c r="E232" s="187" t="s">
        <v>36</v>
      </c>
      <c r="F232" s="188"/>
      <c r="G232" s="188"/>
      <c r="H232" s="188"/>
      <c r="I232" s="189">
        <f t="shared" si="65"/>
        <v>1.21</v>
      </c>
      <c r="J232" s="189">
        <v>1.21</v>
      </c>
      <c r="K232" s="189"/>
      <c r="L232" s="189">
        <f t="shared" si="66"/>
        <v>1.21</v>
      </c>
      <c r="M232" s="189"/>
      <c r="N232" s="189"/>
      <c r="O232" s="189"/>
      <c r="P232" s="189"/>
      <c r="Q232" s="189"/>
      <c r="R232" s="189"/>
      <c r="S232" s="189"/>
      <c r="T232" s="189"/>
      <c r="U232" s="189"/>
      <c r="V232" s="189"/>
      <c r="W232" s="189"/>
      <c r="X232" s="189"/>
      <c r="Y232" s="189"/>
      <c r="Z232" s="189"/>
      <c r="AA232" s="189"/>
      <c r="AB232" s="189"/>
      <c r="AC232" s="189"/>
      <c r="AD232" s="189"/>
      <c r="AE232" s="189">
        <f t="shared" si="67"/>
        <v>0</v>
      </c>
      <c r="AF232" s="190">
        <f t="shared" si="68"/>
        <v>1.21</v>
      </c>
      <c r="AG232" s="190">
        <f t="shared" si="69"/>
        <v>0</v>
      </c>
      <c r="AH232" s="191">
        <v>27.3</v>
      </c>
      <c r="AI232" s="191">
        <f t="shared" si="70"/>
        <v>23.204999999999998</v>
      </c>
      <c r="AJ232" s="191"/>
      <c r="AK232" s="191"/>
      <c r="AL232" s="197">
        <v>150</v>
      </c>
      <c r="AM232" s="184">
        <f t="shared" si="71"/>
        <v>75</v>
      </c>
      <c r="AN232" s="187" t="s">
        <v>227</v>
      </c>
      <c r="AO232" s="187" t="str">
        <f t="shared" si="61"/>
        <v xml:space="preserve">
Bắc Sơn</v>
      </c>
      <c r="AP232" s="192" t="s">
        <v>260</v>
      </c>
      <c r="AQ232" s="193">
        <f t="shared" si="62"/>
        <v>0.92492399999999997</v>
      </c>
      <c r="AR232" s="193">
        <f t="shared" si="63"/>
        <v>0</v>
      </c>
      <c r="AS232" s="193">
        <f t="shared" si="74"/>
        <v>0</v>
      </c>
      <c r="AT232" s="193">
        <f t="shared" si="72"/>
        <v>0</v>
      </c>
      <c r="AU232" s="193">
        <f t="shared" si="73"/>
        <v>0</v>
      </c>
      <c r="AV232" s="193">
        <f t="shared" si="60"/>
        <v>0.92492399999999997</v>
      </c>
      <c r="AW232" s="184"/>
      <c r="AX232" s="184"/>
      <c r="AY232" s="184"/>
      <c r="AZ232" s="184"/>
      <c r="BA232" s="184"/>
      <c r="BB232" s="179">
        <v>216</v>
      </c>
    </row>
    <row r="233" spans="1:54" ht="30">
      <c r="A233" s="179">
        <v>213</v>
      </c>
      <c r="B233" s="186" t="s">
        <v>263</v>
      </c>
      <c r="C233" s="186">
        <v>15</v>
      </c>
      <c r="D233" s="187" t="s">
        <v>262</v>
      </c>
      <c r="E233" s="187" t="s">
        <v>36</v>
      </c>
      <c r="F233" s="188"/>
      <c r="G233" s="188"/>
      <c r="H233" s="188"/>
      <c r="I233" s="189">
        <f t="shared" si="65"/>
        <v>1.36</v>
      </c>
      <c r="J233" s="189">
        <v>0.46</v>
      </c>
      <c r="K233" s="189"/>
      <c r="L233" s="189">
        <f t="shared" si="66"/>
        <v>0.46</v>
      </c>
      <c r="M233" s="189"/>
      <c r="N233" s="189"/>
      <c r="O233" s="189"/>
      <c r="P233" s="189"/>
      <c r="Q233" s="189"/>
      <c r="R233" s="189"/>
      <c r="S233" s="189"/>
      <c r="T233" s="189"/>
      <c r="U233" s="189"/>
      <c r="V233" s="189"/>
      <c r="W233" s="189"/>
      <c r="X233" s="189"/>
      <c r="Y233" s="189"/>
      <c r="Z233" s="189"/>
      <c r="AA233" s="189"/>
      <c r="AB233" s="189"/>
      <c r="AC233" s="189">
        <v>0.9</v>
      </c>
      <c r="AD233" s="189"/>
      <c r="AE233" s="189">
        <f t="shared" si="67"/>
        <v>0.9</v>
      </c>
      <c r="AF233" s="190">
        <f t="shared" si="68"/>
        <v>0.46</v>
      </c>
      <c r="AG233" s="190">
        <f t="shared" si="69"/>
        <v>0</v>
      </c>
      <c r="AH233" s="191">
        <v>27.3</v>
      </c>
      <c r="AI233" s="191">
        <f t="shared" si="70"/>
        <v>23.204999999999998</v>
      </c>
      <c r="AJ233" s="191"/>
      <c r="AK233" s="191"/>
      <c r="AL233" s="197">
        <v>150</v>
      </c>
      <c r="AM233" s="184">
        <f t="shared" si="71"/>
        <v>75</v>
      </c>
      <c r="AN233" s="187" t="s">
        <v>227</v>
      </c>
      <c r="AO233" s="187" t="str">
        <f t="shared" si="61"/>
        <v xml:space="preserve">
Bắc Sơn</v>
      </c>
      <c r="AP233" s="192" t="s">
        <v>260</v>
      </c>
      <c r="AQ233" s="193">
        <f t="shared" si="62"/>
        <v>0.35162399999999999</v>
      </c>
      <c r="AR233" s="193">
        <f t="shared" si="63"/>
        <v>0</v>
      </c>
      <c r="AS233" s="193">
        <f t="shared" si="74"/>
        <v>0</v>
      </c>
      <c r="AT233" s="193">
        <f t="shared" si="72"/>
        <v>0</v>
      </c>
      <c r="AU233" s="193">
        <f t="shared" si="73"/>
        <v>0</v>
      </c>
      <c r="AV233" s="193">
        <f t="shared" si="60"/>
        <v>0.35162399999999999</v>
      </c>
      <c r="AW233" s="184"/>
      <c r="AX233" s="184"/>
      <c r="AY233" s="184"/>
      <c r="AZ233" s="184"/>
      <c r="BA233" s="184"/>
      <c r="BB233" s="179">
        <v>217</v>
      </c>
    </row>
    <row r="234" spans="1:54" ht="30">
      <c r="A234" s="179">
        <v>214</v>
      </c>
      <c r="B234" s="198" t="s">
        <v>857</v>
      </c>
      <c r="C234" s="186">
        <v>15</v>
      </c>
      <c r="D234" s="200" t="s">
        <v>262</v>
      </c>
      <c r="E234" s="187" t="s">
        <v>36</v>
      </c>
      <c r="F234" s="199"/>
      <c r="G234" s="199"/>
      <c r="H234" s="199"/>
      <c r="I234" s="189">
        <f t="shared" si="65"/>
        <v>0.33</v>
      </c>
      <c r="J234" s="195">
        <v>0.33</v>
      </c>
      <c r="K234" s="195"/>
      <c r="L234" s="189">
        <f t="shared" si="66"/>
        <v>0.33</v>
      </c>
      <c r="M234" s="189"/>
      <c r="N234" s="189"/>
      <c r="O234" s="189"/>
      <c r="P234" s="189"/>
      <c r="Q234" s="189"/>
      <c r="R234" s="189"/>
      <c r="S234" s="189"/>
      <c r="T234" s="189"/>
      <c r="U234" s="189"/>
      <c r="V234" s="189"/>
      <c r="W234" s="189"/>
      <c r="X234" s="189"/>
      <c r="Y234" s="189"/>
      <c r="Z234" s="189"/>
      <c r="AA234" s="189"/>
      <c r="AB234" s="189"/>
      <c r="AC234" s="189"/>
      <c r="AD234" s="189"/>
      <c r="AE234" s="189">
        <f t="shared" si="67"/>
        <v>0</v>
      </c>
      <c r="AF234" s="190">
        <f t="shared" si="68"/>
        <v>0.33</v>
      </c>
      <c r="AG234" s="190">
        <f t="shared" si="69"/>
        <v>0</v>
      </c>
      <c r="AH234" s="191">
        <v>42.6</v>
      </c>
      <c r="AI234" s="191">
        <f t="shared" si="70"/>
        <v>36.21</v>
      </c>
      <c r="AJ234" s="191"/>
      <c r="AK234" s="191"/>
      <c r="AL234" s="191">
        <v>150</v>
      </c>
      <c r="AM234" s="184">
        <f t="shared" si="71"/>
        <v>75</v>
      </c>
      <c r="AN234" s="200" t="s">
        <v>228</v>
      </c>
      <c r="AO234" s="187" t="str">
        <f t="shared" si="61"/>
        <v xml:space="preserve">
Nam Hương</v>
      </c>
      <c r="AP234" s="192" t="s">
        <v>265</v>
      </c>
      <c r="AQ234" s="193">
        <f t="shared" si="62"/>
        <v>0.39362400000000008</v>
      </c>
      <c r="AR234" s="193">
        <f t="shared" si="63"/>
        <v>0</v>
      </c>
      <c r="AS234" s="193">
        <f>AK234*N234*1000*10000/1000000000</f>
        <v>0</v>
      </c>
      <c r="AT234" s="193">
        <f t="shared" si="72"/>
        <v>0</v>
      </c>
      <c r="AU234" s="193">
        <f t="shared" si="73"/>
        <v>0</v>
      </c>
      <c r="AV234" s="193">
        <f t="shared" si="60"/>
        <v>0.39362400000000008</v>
      </c>
      <c r="AW234" s="184"/>
      <c r="AX234" s="184"/>
      <c r="AY234" s="184"/>
      <c r="AZ234" s="184"/>
      <c r="BA234" s="184"/>
      <c r="BB234" s="179">
        <v>218</v>
      </c>
    </row>
    <row r="235" spans="1:54" ht="30">
      <c r="A235" s="179">
        <v>215</v>
      </c>
      <c r="B235" s="215" t="s">
        <v>309</v>
      </c>
      <c r="C235" s="186">
        <v>15</v>
      </c>
      <c r="D235" s="200" t="s">
        <v>262</v>
      </c>
      <c r="E235" s="187" t="s">
        <v>36</v>
      </c>
      <c r="F235" s="216"/>
      <c r="G235" s="216"/>
      <c r="H235" s="216"/>
      <c r="I235" s="189">
        <f t="shared" si="65"/>
        <v>1.85</v>
      </c>
      <c r="J235" s="195">
        <v>1.85</v>
      </c>
      <c r="K235" s="195"/>
      <c r="L235" s="189">
        <f t="shared" si="66"/>
        <v>1.85</v>
      </c>
      <c r="M235" s="189"/>
      <c r="N235" s="189"/>
      <c r="O235" s="189"/>
      <c r="P235" s="189"/>
      <c r="Q235" s="189"/>
      <c r="R235" s="189"/>
      <c r="S235" s="189"/>
      <c r="T235" s="189"/>
      <c r="U235" s="189"/>
      <c r="V235" s="189"/>
      <c r="W235" s="189"/>
      <c r="X235" s="189"/>
      <c r="Y235" s="189"/>
      <c r="Z235" s="195"/>
      <c r="AA235" s="195"/>
      <c r="AB235" s="189"/>
      <c r="AC235" s="189"/>
      <c r="AD235" s="195"/>
      <c r="AE235" s="189">
        <f t="shared" si="67"/>
        <v>0</v>
      </c>
      <c r="AF235" s="190">
        <f t="shared" si="68"/>
        <v>1.85</v>
      </c>
      <c r="AG235" s="190">
        <f t="shared" si="69"/>
        <v>0</v>
      </c>
      <c r="AH235" s="191">
        <v>27.3</v>
      </c>
      <c r="AI235" s="191">
        <f t="shared" si="70"/>
        <v>23.204999999999998</v>
      </c>
      <c r="AJ235" s="191"/>
      <c r="AK235" s="191"/>
      <c r="AL235" s="197">
        <v>150</v>
      </c>
      <c r="AM235" s="184">
        <f t="shared" si="71"/>
        <v>75</v>
      </c>
      <c r="AN235" s="200" t="s">
        <v>229</v>
      </c>
      <c r="AO235" s="187" t="str">
        <f t="shared" si="61"/>
        <v xml:space="preserve">
Ngọc Sơn</v>
      </c>
      <c r="AP235" s="192" t="s">
        <v>310</v>
      </c>
      <c r="AQ235" s="193">
        <f t="shared" si="62"/>
        <v>1.41414</v>
      </c>
      <c r="AR235" s="193">
        <f t="shared" si="63"/>
        <v>0</v>
      </c>
      <c r="AS235" s="193">
        <f>AK235*N235*0.01+AK235*N235*0.01*1.5</f>
        <v>0</v>
      </c>
      <c r="AT235" s="193">
        <f t="shared" si="72"/>
        <v>0</v>
      </c>
      <c r="AU235" s="193">
        <f t="shared" si="73"/>
        <v>0</v>
      </c>
      <c r="AV235" s="193">
        <f t="shared" si="60"/>
        <v>1.41414</v>
      </c>
      <c r="AW235" s="184"/>
      <c r="AX235" s="184"/>
      <c r="AY235" s="184"/>
      <c r="AZ235" s="184"/>
      <c r="BA235" s="184"/>
      <c r="BB235" s="179">
        <v>219</v>
      </c>
    </row>
    <row r="236" spans="1:54" ht="30">
      <c r="A236" s="179">
        <v>216</v>
      </c>
      <c r="B236" s="198" t="s">
        <v>311</v>
      </c>
      <c r="C236" s="186">
        <v>15</v>
      </c>
      <c r="D236" s="200" t="s">
        <v>262</v>
      </c>
      <c r="E236" s="187" t="s">
        <v>36</v>
      </c>
      <c r="F236" s="199"/>
      <c r="G236" s="199"/>
      <c r="H236" s="199"/>
      <c r="I236" s="189">
        <f t="shared" si="65"/>
        <v>0.5</v>
      </c>
      <c r="J236" s="195">
        <v>0.25</v>
      </c>
      <c r="K236" s="195"/>
      <c r="L236" s="189">
        <f t="shared" si="66"/>
        <v>0.25</v>
      </c>
      <c r="M236" s="189"/>
      <c r="N236" s="189"/>
      <c r="O236" s="189"/>
      <c r="P236" s="189"/>
      <c r="Q236" s="189"/>
      <c r="R236" s="189"/>
      <c r="S236" s="189"/>
      <c r="T236" s="189"/>
      <c r="U236" s="189"/>
      <c r="V236" s="189">
        <v>0.25</v>
      </c>
      <c r="W236" s="189"/>
      <c r="X236" s="189"/>
      <c r="Y236" s="189"/>
      <c r="Z236" s="195"/>
      <c r="AA236" s="195"/>
      <c r="AB236" s="189"/>
      <c r="AC236" s="189"/>
      <c r="AD236" s="195"/>
      <c r="AE236" s="189">
        <f t="shared" si="67"/>
        <v>0.25</v>
      </c>
      <c r="AF236" s="190">
        <f t="shared" si="68"/>
        <v>0.25</v>
      </c>
      <c r="AG236" s="190">
        <f t="shared" si="69"/>
        <v>0</v>
      </c>
      <c r="AH236" s="191">
        <v>42.6</v>
      </c>
      <c r="AI236" s="191">
        <f t="shared" si="70"/>
        <v>36.21</v>
      </c>
      <c r="AJ236" s="191"/>
      <c r="AK236" s="191"/>
      <c r="AL236" s="191">
        <v>200</v>
      </c>
      <c r="AM236" s="184">
        <f t="shared" si="71"/>
        <v>100</v>
      </c>
      <c r="AN236" s="196" t="s">
        <v>230</v>
      </c>
      <c r="AO236" s="187" t="str">
        <f t="shared" si="61"/>
        <v xml:space="preserve">
Phù Việt</v>
      </c>
      <c r="AP236" s="192" t="s">
        <v>260</v>
      </c>
      <c r="AQ236" s="193">
        <f t="shared" si="62"/>
        <v>0.29820000000000002</v>
      </c>
      <c r="AR236" s="193">
        <f t="shared" si="63"/>
        <v>0</v>
      </c>
      <c r="AS236" s="193">
        <f>AK236*N236*0.01+AK236*N236*0.01*1.5</f>
        <v>0</v>
      </c>
      <c r="AT236" s="193">
        <f t="shared" si="72"/>
        <v>0</v>
      </c>
      <c r="AU236" s="193">
        <f t="shared" si="73"/>
        <v>0.25</v>
      </c>
      <c r="AV236" s="193">
        <f t="shared" si="60"/>
        <v>0.54820000000000002</v>
      </c>
      <c r="AW236" s="184"/>
      <c r="AX236" s="184"/>
      <c r="AY236" s="184"/>
      <c r="AZ236" s="184"/>
      <c r="BA236" s="184"/>
      <c r="BB236" s="179">
        <v>220</v>
      </c>
    </row>
    <row r="237" spans="1:54" ht="30">
      <c r="A237" s="179">
        <v>217</v>
      </c>
      <c r="B237" s="198" t="s">
        <v>312</v>
      </c>
      <c r="C237" s="186">
        <v>15</v>
      </c>
      <c r="D237" s="200" t="s">
        <v>262</v>
      </c>
      <c r="E237" s="187" t="s">
        <v>36</v>
      </c>
      <c r="F237" s="199"/>
      <c r="G237" s="199"/>
      <c r="H237" s="199"/>
      <c r="I237" s="189">
        <f t="shared" si="65"/>
        <v>1</v>
      </c>
      <c r="J237" s="195">
        <v>1</v>
      </c>
      <c r="K237" s="195"/>
      <c r="L237" s="189">
        <f t="shared" si="66"/>
        <v>1</v>
      </c>
      <c r="M237" s="189"/>
      <c r="N237" s="189"/>
      <c r="O237" s="189"/>
      <c r="P237" s="189"/>
      <c r="Q237" s="189"/>
      <c r="R237" s="189"/>
      <c r="S237" s="189"/>
      <c r="T237" s="189"/>
      <c r="U237" s="189"/>
      <c r="V237" s="189"/>
      <c r="W237" s="189"/>
      <c r="X237" s="189"/>
      <c r="Y237" s="189"/>
      <c r="Z237" s="195"/>
      <c r="AA237" s="195"/>
      <c r="AB237" s="189"/>
      <c r="AC237" s="189"/>
      <c r="AD237" s="195"/>
      <c r="AE237" s="189">
        <f t="shared" si="67"/>
        <v>0</v>
      </c>
      <c r="AF237" s="190">
        <f t="shared" si="68"/>
        <v>1</v>
      </c>
      <c r="AG237" s="190">
        <f t="shared" si="69"/>
        <v>0</v>
      </c>
      <c r="AH237" s="191">
        <v>42.6</v>
      </c>
      <c r="AI237" s="191">
        <f t="shared" si="70"/>
        <v>36.21</v>
      </c>
      <c r="AJ237" s="191"/>
      <c r="AK237" s="191"/>
      <c r="AL237" s="191">
        <v>200</v>
      </c>
      <c r="AM237" s="184">
        <f t="shared" si="71"/>
        <v>100</v>
      </c>
      <c r="AN237" s="196" t="s">
        <v>230</v>
      </c>
      <c r="AO237" s="187" t="str">
        <f t="shared" si="61"/>
        <v xml:space="preserve">
Phù Việt</v>
      </c>
      <c r="AP237" s="192" t="s">
        <v>260</v>
      </c>
      <c r="AQ237" s="193">
        <f t="shared" si="62"/>
        <v>1.1928000000000001</v>
      </c>
      <c r="AR237" s="193">
        <f t="shared" si="63"/>
        <v>0</v>
      </c>
      <c r="AS237" s="193">
        <f>AK237*N237*0.01+AK237*N237*0.01*1.5</f>
        <v>0</v>
      </c>
      <c r="AT237" s="193">
        <f t="shared" si="72"/>
        <v>0</v>
      </c>
      <c r="AU237" s="193">
        <f t="shared" si="73"/>
        <v>0</v>
      </c>
      <c r="AV237" s="193">
        <f t="shared" si="60"/>
        <v>1.1928000000000001</v>
      </c>
      <c r="AW237" s="184"/>
      <c r="AX237" s="184"/>
      <c r="AY237" s="184"/>
      <c r="AZ237" s="184"/>
      <c r="BA237" s="184"/>
      <c r="BB237" s="179">
        <v>221</v>
      </c>
    </row>
    <row r="238" spans="1:54" ht="16.5">
      <c r="A238" s="179">
        <v>218</v>
      </c>
      <c r="B238" s="198" t="s">
        <v>313</v>
      </c>
      <c r="C238" s="186">
        <v>15</v>
      </c>
      <c r="D238" s="200" t="s">
        <v>262</v>
      </c>
      <c r="E238" s="187" t="s">
        <v>36</v>
      </c>
      <c r="F238" s="199"/>
      <c r="G238" s="199"/>
      <c r="H238" s="199"/>
      <c r="I238" s="189">
        <f t="shared" si="65"/>
        <v>0.3</v>
      </c>
      <c r="J238" s="195">
        <v>0.3</v>
      </c>
      <c r="K238" s="195"/>
      <c r="L238" s="189">
        <f t="shared" si="66"/>
        <v>0.3</v>
      </c>
      <c r="M238" s="189"/>
      <c r="N238" s="189"/>
      <c r="O238" s="189"/>
      <c r="P238" s="189"/>
      <c r="Q238" s="189"/>
      <c r="R238" s="189"/>
      <c r="S238" s="189"/>
      <c r="T238" s="189"/>
      <c r="U238" s="189"/>
      <c r="V238" s="189"/>
      <c r="W238" s="189"/>
      <c r="X238" s="189"/>
      <c r="Y238" s="189"/>
      <c r="Z238" s="195"/>
      <c r="AA238" s="195"/>
      <c r="AB238" s="189"/>
      <c r="AC238" s="189"/>
      <c r="AD238" s="195"/>
      <c r="AE238" s="189"/>
      <c r="AF238" s="190"/>
      <c r="AG238" s="190"/>
      <c r="AH238" s="191"/>
      <c r="AI238" s="191"/>
      <c r="AJ238" s="191"/>
      <c r="AK238" s="191"/>
      <c r="AL238" s="191"/>
      <c r="AM238" s="184"/>
      <c r="AN238" s="196" t="s">
        <v>230</v>
      </c>
      <c r="AO238" s="196" t="s">
        <v>230</v>
      </c>
      <c r="AP238" s="192"/>
      <c r="AQ238" s="193"/>
      <c r="AR238" s="193"/>
      <c r="AS238" s="193"/>
      <c r="AT238" s="193"/>
      <c r="AU238" s="193"/>
      <c r="AV238" s="193"/>
      <c r="AW238" s="184"/>
      <c r="AX238" s="184"/>
      <c r="AY238" s="184"/>
      <c r="AZ238" s="184"/>
      <c r="BA238" s="184"/>
      <c r="BB238" s="179">
        <v>222</v>
      </c>
    </row>
    <row r="239" spans="1:54" ht="45">
      <c r="A239" s="179">
        <v>219</v>
      </c>
      <c r="B239" s="186" t="s">
        <v>858</v>
      </c>
      <c r="C239" s="186">
        <v>15</v>
      </c>
      <c r="D239" s="200" t="s">
        <v>262</v>
      </c>
      <c r="E239" s="187" t="s">
        <v>36</v>
      </c>
      <c r="F239" s="188"/>
      <c r="G239" s="188"/>
      <c r="H239" s="188"/>
      <c r="I239" s="189">
        <f t="shared" si="65"/>
        <v>3</v>
      </c>
      <c r="J239" s="195">
        <v>3</v>
      </c>
      <c r="K239" s="195"/>
      <c r="L239" s="189">
        <f t="shared" si="66"/>
        <v>3</v>
      </c>
      <c r="M239" s="189"/>
      <c r="N239" s="189"/>
      <c r="O239" s="189"/>
      <c r="P239" s="189"/>
      <c r="Q239" s="189"/>
      <c r="R239" s="189"/>
      <c r="S239" s="189"/>
      <c r="T239" s="189"/>
      <c r="U239" s="189"/>
      <c r="V239" s="189"/>
      <c r="W239" s="189"/>
      <c r="X239" s="189"/>
      <c r="Y239" s="189"/>
      <c r="Z239" s="189"/>
      <c r="AA239" s="189"/>
      <c r="AB239" s="189"/>
      <c r="AC239" s="189"/>
      <c r="AD239" s="189"/>
      <c r="AE239" s="189">
        <f t="shared" ref="AE239:AE265" si="75">SUM(N239:AD239)</f>
        <v>0</v>
      </c>
      <c r="AF239" s="190">
        <f t="shared" ref="AF239:AF265" si="76">L239+O239</f>
        <v>3</v>
      </c>
      <c r="AG239" s="190">
        <f t="shared" ref="AG239:AG265" si="77">S239+T239+U239+X239+Y239+Z239</f>
        <v>0</v>
      </c>
      <c r="AH239" s="191">
        <v>42.6</v>
      </c>
      <c r="AI239" s="191">
        <f t="shared" ref="AI239:AI265" si="78">AH239*0.85</f>
        <v>36.21</v>
      </c>
      <c r="AJ239" s="191"/>
      <c r="AK239" s="191"/>
      <c r="AL239" s="191">
        <v>150</v>
      </c>
      <c r="AM239" s="184">
        <f t="shared" ref="AM239:AM265" si="79">AL239*0.5</f>
        <v>75</v>
      </c>
      <c r="AN239" s="200" t="s">
        <v>232</v>
      </c>
      <c r="AO239" s="187" t="str">
        <f t="shared" ref="AO239:AO291" si="80">F239&amp;CHAR(10)&amp;AN239</f>
        <v xml:space="preserve">
Thạch Đài</v>
      </c>
      <c r="AP239" s="192" t="s">
        <v>265</v>
      </c>
      <c r="AQ239" s="193">
        <f t="shared" ref="AQ239:AQ265" si="81">(AF239*AH239*1000+AF239*AH239*1.8*1000)/100000</f>
        <v>3.5784000000000007</v>
      </c>
      <c r="AR239" s="193">
        <f t="shared" ref="AR239:AR265" si="82">AJ239*P239*1000*10000/1000000000+AJ239*P239*1000*10000/1000000000*1.8</f>
        <v>0</v>
      </c>
      <c r="AS239" s="193">
        <f>AK239*N239*1000*10000/1000000000</f>
        <v>0</v>
      </c>
      <c r="AT239" s="193">
        <f t="shared" ref="AT239:AT265" si="83">AL239*AG239*0.01</f>
        <v>0</v>
      </c>
      <c r="AU239" s="193">
        <f t="shared" ref="AU239:AU265" si="84">V239*AM239*0.01</f>
        <v>0</v>
      </c>
      <c r="AV239" s="193">
        <f t="shared" ref="AV239:AV265" si="85">AQ239+AR239+AS239+AT239+AU239</f>
        <v>3.5784000000000007</v>
      </c>
      <c r="AW239" s="184"/>
      <c r="AX239" s="184"/>
      <c r="AY239" s="184"/>
      <c r="AZ239" s="184"/>
      <c r="BA239" s="184"/>
      <c r="BB239" s="179">
        <v>223</v>
      </c>
    </row>
    <row r="240" spans="1:54" ht="30">
      <c r="A240" s="179">
        <v>220</v>
      </c>
      <c r="B240" s="185" t="s">
        <v>356</v>
      </c>
      <c r="C240" s="186">
        <v>15</v>
      </c>
      <c r="D240" s="179" t="s">
        <v>262</v>
      </c>
      <c r="E240" s="187" t="s">
        <v>36</v>
      </c>
      <c r="F240" s="184"/>
      <c r="G240" s="184"/>
      <c r="H240" s="184"/>
      <c r="I240" s="189">
        <f t="shared" si="65"/>
        <v>2</v>
      </c>
      <c r="J240" s="189"/>
      <c r="K240" s="189"/>
      <c r="L240" s="189">
        <f t="shared" si="66"/>
        <v>0</v>
      </c>
      <c r="M240" s="189"/>
      <c r="N240" s="189"/>
      <c r="O240" s="189"/>
      <c r="P240" s="189">
        <v>1.5</v>
      </c>
      <c r="Q240" s="189"/>
      <c r="R240" s="189"/>
      <c r="S240" s="189">
        <v>0.5</v>
      </c>
      <c r="T240" s="189"/>
      <c r="U240" s="189"/>
      <c r="V240" s="189"/>
      <c r="W240" s="189"/>
      <c r="X240" s="189"/>
      <c r="Y240" s="189"/>
      <c r="Z240" s="189"/>
      <c r="AA240" s="189"/>
      <c r="AB240" s="189"/>
      <c r="AC240" s="189"/>
      <c r="AD240" s="189"/>
      <c r="AE240" s="189">
        <f t="shared" si="75"/>
        <v>2</v>
      </c>
      <c r="AF240" s="190">
        <f t="shared" si="76"/>
        <v>0</v>
      </c>
      <c r="AG240" s="190">
        <f t="shared" si="77"/>
        <v>0.5</v>
      </c>
      <c r="AH240" s="191">
        <v>46.86</v>
      </c>
      <c r="AI240" s="191">
        <f t="shared" si="78"/>
        <v>39.830999999999996</v>
      </c>
      <c r="AJ240" s="191">
        <v>51.59</v>
      </c>
      <c r="AK240" s="191"/>
      <c r="AL240" s="191">
        <v>300</v>
      </c>
      <c r="AM240" s="184">
        <f t="shared" si="79"/>
        <v>150</v>
      </c>
      <c r="AN240" s="192" t="s">
        <v>357</v>
      </c>
      <c r="AO240" s="187" t="str">
        <f t="shared" si="80"/>
        <v xml:space="preserve">
Thạch Đài </v>
      </c>
      <c r="AP240" s="192" t="s">
        <v>260</v>
      </c>
      <c r="AQ240" s="193">
        <f t="shared" si="81"/>
        <v>0</v>
      </c>
      <c r="AR240" s="193">
        <f t="shared" si="82"/>
        <v>2.1667800000000002</v>
      </c>
      <c r="AS240" s="193">
        <f>AK240*N240*0.01+AK240*N240*0.01*1.5</f>
        <v>0</v>
      </c>
      <c r="AT240" s="193">
        <f t="shared" si="83"/>
        <v>1.5</v>
      </c>
      <c r="AU240" s="193">
        <f t="shared" si="84"/>
        <v>0</v>
      </c>
      <c r="AV240" s="193">
        <f t="shared" si="85"/>
        <v>3.6667800000000002</v>
      </c>
      <c r="AW240" s="184"/>
      <c r="AX240" s="184"/>
      <c r="AY240" s="184"/>
      <c r="AZ240" s="184"/>
      <c r="BA240" s="184"/>
      <c r="BB240" s="179">
        <v>224</v>
      </c>
    </row>
    <row r="241" spans="1:54" ht="30">
      <c r="A241" s="179">
        <v>221</v>
      </c>
      <c r="B241" s="185" t="s">
        <v>358</v>
      </c>
      <c r="C241" s="186">
        <v>15</v>
      </c>
      <c r="D241" s="179" t="s">
        <v>262</v>
      </c>
      <c r="E241" s="187" t="s">
        <v>36</v>
      </c>
      <c r="F241" s="184"/>
      <c r="G241" s="184"/>
      <c r="H241" s="184"/>
      <c r="I241" s="189">
        <f t="shared" si="65"/>
        <v>2</v>
      </c>
      <c r="J241" s="189">
        <v>2</v>
      </c>
      <c r="K241" s="189"/>
      <c r="L241" s="189">
        <f t="shared" si="66"/>
        <v>2</v>
      </c>
      <c r="M241" s="189"/>
      <c r="N241" s="189"/>
      <c r="O241" s="189"/>
      <c r="P241" s="189"/>
      <c r="Q241" s="189"/>
      <c r="R241" s="189"/>
      <c r="S241" s="189"/>
      <c r="T241" s="189"/>
      <c r="U241" s="189"/>
      <c r="V241" s="189"/>
      <c r="W241" s="189"/>
      <c r="X241" s="189"/>
      <c r="Y241" s="189"/>
      <c r="Z241" s="189"/>
      <c r="AA241" s="189"/>
      <c r="AB241" s="189"/>
      <c r="AC241" s="189"/>
      <c r="AD241" s="189"/>
      <c r="AE241" s="189">
        <f t="shared" si="75"/>
        <v>0</v>
      </c>
      <c r="AF241" s="190">
        <f t="shared" si="76"/>
        <v>2</v>
      </c>
      <c r="AG241" s="190">
        <f t="shared" si="77"/>
        <v>0</v>
      </c>
      <c r="AH241" s="191">
        <v>46.86</v>
      </c>
      <c r="AI241" s="191">
        <f t="shared" si="78"/>
        <v>39.830999999999996</v>
      </c>
      <c r="AJ241" s="191"/>
      <c r="AK241" s="191"/>
      <c r="AL241" s="191">
        <v>300</v>
      </c>
      <c r="AM241" s="184">
        <f t="shared" si="79"/>
        <v>150</v>
      </c>
      <c r="AN241" s="192" t="s">
        <v>357</v>
      </c>
      <c r="AO241" s="187" t="str">
        <f t="shared" si="80"/>
        <v xml:space="preserve">
Thạch Đài </v>
      </c>
      <c r="AP241" s="192" t="s">
        <v>260</v>
      </c>
      <c r="AQ241" s="193">
        <f t="shared" si="81"/>
        <v>2.6241599999999998</v>
      </c>
      <c r="AR241" s="193">
        <f t="shared" si="82"/>
        <v>0</v>
      </c>
      <c r="AS241" s="193">
        <f>AK241*N241*0.01+AK241*N241*0.01*1.5</f>
        <v>0</v>
      </c>
      <c r="AT241" s="193">
        <f t="shared" si="83"/>
        <v>0</v>
      </c>
      <c r="AU241" s="193">
        <f t="shared" si="84"/>
        <v>0</v>
      </c>
      <c r="AV241" s="193">
        <f t="shared" si="85"/>
        <v>2.6241599999999998</v>
      </c>
      <c r="AW241" s="184"/>
      <c r="AX241" s="184"/>
      <c r="AY241" s="184"/>
      <c r="AZ241" s="184"/>
      <c r="BA241" s="184"/>
      <c r="BB241" s="179">
        <v>225</v>
      </c>
    </row>
    <row r="242" spans="1:54" ht="30">
      <c r="A242" s="179">
        <v>222</v>
      </c>
      <c r="B242" s="185" t="s">
        <v>359</v>
      </c>
      <c r="C242" s="186">
        <v>15</v>
      </c>
      <c r="D242" s="179" t="s">
        <v>262</v>
      </c>
      <c r="E242" s="187" t="s">
        <v>36</v>
      </c>
      <c r="F242" s="184"/>
      <c r="G242" s="184"/>
      <c r="H242" s="184"/>
      <c r="I242" s="189">
        <f t="shared" si="65"/>
        <v>1.6</v>
      </c>
      <c r="J242" s="189">
        <v>1.6</v>
      </c>
      <c r="K242" s="189"/>
      <c r="L242" s="189">
        <f t="shared" si="66"/>
        <v>1.6</v>
      </c>
      <c r="M242" s="189"/>
      <c r="N242" s="189"/>
      <c r="O242" s="189"/>
      <c r="P242" s="189"/>
      <c r="Q242" s="189"/>
      <c r="R242" s="189"/>
      <c r="S242" s="189"/>
      <c r="T242" s="189"/>
      <c r="U242" s="189"/>
      <c r="V242" s="189"/>
      <c r="W242" s="189"/>
      <c r="X242" s="189"/>
      <c r="Y242" s="189"/>
      <c r="Z242" s="189"/>
      <c r="AA242" s="189"/>
      <c r="AB242" s="189"/>
      <c r="AC242" s="189"/>
      <c r="AD242" s="189"/>
      <c r="AE242" s="189">
        <f t="shared" si="75"/>
        <v>0</v>
      </c>
      <c r="AF242" s="190">
        <f t="shared" si="76"/>
        <v>1.6</v>
      </c>
      <c r="AG242" s="190">
        <f t="shared" si="77"/>
        <v>0</v>
      </c>
      <c r="AH242" s="191">
        <v>46.86</v>
      </c>
      <c r="AI242" s="191">
        <f t="shared" si="78"/>
        <v>39.830999999999996</v>
      </c>
      <c r="AJ242" s="191"/>
      <c r="AK242" s="191"/>
      <c r="AL242" s="191">
        <v>300</v>
      </c>
      <c r="AM242" s="184">
        <f t="shared" si="79"/>
        <v>150</v>
      </c>
      <c r="AN242" s="192" t="s">
        <v>357</v>
      </c>
      <c r="AO242" s="187" t="str">
        <f t="shared" si="80"/>
        <v xml:space="preserve">
Thạch Đài </v>
      </c>
      <c r="AP242" s="192" t="s">
        <v>260</v>
      </c>
      <c r="AQ242" s="193">
        <f t="shared" si="81"/>
        <v>2.0993280000000003</v>
      </c>
      <c r="AR242" s="193">
        <f t="shared" si="82"/>
        <v>0</v>
      </c>
      <c r="AS242" s="193">
        <f>AK242*N242*0.01+AK242*N242*0.01*1.5</f>
        <v>0</v>
      </c>
      <c r="AT242" s="193">
        <f t="shared" si="83"/>
        <v>0</v>
      </c>
      <c r="AU242" s="193">
        <f t="shared" si="84"/>
        <v>0</v>
      </c>
      <c r="AV242" s="193">
        <f t="shared" si="85"/>
        <v>2.0993280000000003</v>
      </c>
      <c r="AW242" s="184"/>
      <c r="AX242" s="184"/>
      <c r="AY242" s="184"/>
      <c r="AZ242" s="184"/>
      <c r="BA242" s="184"/>
      <c r="BB242" s="179">
        <v>226</v>
      </c>
    </row>
    <row r="243" spans="1:54" ht="30">
      <c r="A243" s="179">
        <v>223</v>
      </c>
      <c r="B243" s="185" t="s">
        <v>360</v>
      </c>
      <c r="C243" s="186">
        <v>15</v>
      </c>
      <c r="D243" s="179" t="s">
        <v>262</v>
      </c>
      <c r="E243" s="187" t="s">
        <v>36</v>
      </c>
      <c r="F243" s="184"/>
      <c r="G243" s="184"/>
      <c r="H243" s="184"/>
      <c r="I243" s="189">
        <f t="shared" si="65"/>
        <v>0.6</v>
      </c>
      <c r="J243" s="189"/>
      <c r="K243" s="189"/>
      <c r="L243" s="189">
        <f t="shared" si="66"/>
        <v>0</v>
      </c>
      <c r="M243" s="189"/>
      <c r="N243" s="189"/>
      <c r="O243" s="189"/>
      <c r="P243" s="189"/>
      <c r="Q243" s="189"/>
      <c r="R243" s="189"/>
      <c r="S243" s="189">
        <v>0.6</v>
      </c>
      <c r="T243" s="189"/>
      <c r="U243" s="189"/>
      <c r="V243" s="189"/>
      <c r="W243" s="189"/>
      <c r="X243" s="189"/>
      <c r="Y243" s="189"/>
      <c r="Z243" s="189"/>
      <c r="AA243" s="189"/>
      <c r="AB243" s="189"/>
      <c r="AC243" s="189"/>
      <c r="AD243" s="189"/>
      <c r="AE243" s="189">
        <f t="shared" si="75"/>
        <v>0.6</v>
      </c>
      <c r="AF243" s="190">
        <f t="shared" si="76"/>
        <v>0</v>
      </c>
      <c r="AG243" s="190">
        <f t="shared" si="77"/>
        <v>0.6</v>
      </c>
      <c r="AH243" s="191">
        <v>46.86</v>
      </c>
      <c r="AI243" s="191">
        <f t="shared" si="78"/>
        <v>39.830999999999996</v>
      </c>
      <c r="AJ243" s="191"/>
      <c r="AK243" s="191"/>
      <c r="AL243" s="191">
        <v>300</v>
      </c>
      <c r="AM243" s="184">
        <f t="shared" si="79"/>
        <v>150</v>
      </c>
      <c r="AN243" s="192" t="s">
        <v>357</v>
      </c>
      <c r="AO243" s="187" t="str">
        <f t="shared" si="80"/>
        <v xml:space="preserve">
Thạch Đài </v>
      </c>
      <c r="AP243" s="192" t="s">
        <v>260</v>
      </c>
      <c r="AQ243" s="193">
        <f t="shared" si="81"/>
        <v>0</v>
      </c>
      <c r="AR243" s="193">
        <f t="shared" si="82"/>
        <v>0</v>
      </c>
      <c r="AS243" s="193">
        <f>AK243*N243*0.01+AK243*N243*0.01*1.5</f>
        <v>0</v>
      </c>
      <c r="AT243" s="193">
        <f t="shared" si="83"/>
        <v>1.8</v>
      </c>
      <c r="AU243" s="193">
        <f t="shared" si="84"/>
        <v>0</v>
      </c>
      <c r="AV243" s="193">
        <f t="shared" si="85"/>
        <v>1.8</v>
      </c>
      <c r="AW243" s="184"/>
      <c r="AX243" s="184"/>
      <c r="AY243" s="184"/>
      <c r="AZ243" s="184"/>
      <c r="BA243" s="184"/>
      <c r="BB243" s="179">
        <v>227</v>
      </c>
    </row>
    <row r="244" spans="1:54" ht="30">
      <c r="A244" s="179">
        <v>224</v>
      </c>
      <c r="B244" s="185" t="s">
        <v>361</v>
      </c>
      <c r="C244" s="186">
        <v>15</v>
      </c>
      <c r="D244" s="179" t="s">
        <v>262</v>
      </c>
      <c r="E244" s="187" t="s">
        <v>36</v>
      </c>
      <c r="F244" s="184"/>
      <c r="G244" s="184"/>
      <c r="H244" s="184"/>
      <c r="I244" s="189">
        <f t="shared" si="65"/>
        <v>2</v>
      </c>
      <c r="J244" s="189"/>
      <c r="K244" s="189"/>
      <c r="L244" s="189">
        <f t="shared" si="66"/>
        <v>0</v>
      </c>
      <c r="M244" s="189"/>
      <c r="N244" s="189"/>
      <c r="O244" s="189"/>
      <c r="P244" s="189">
        <v>1.5</v>
      </c>
      <c r="Q244" s="189"/>
      <c r="R244" s="189"/>
      <c r="S244" s="189">
        <v>0.5</v>
      </c>
      <c r="T244" s="189"/>
      <c r="U244" s="189"/>
      <c r="V244" s="189"/>
      <c r="W244" s="189"/>
      <c r="X244" s="189"/>
      <c r="Y244" s="189"/>
      <c r="Z244" s="189"/>
      <c r="AA244" s="189"/>
      <c r="AB244" s="189"/>
      <c r="AC244" s="189"/>
      <c r="AD244" s="189"/>
      <c r="AE244" s="189">
        <f t="shared" si="75"/>
        <v>2</v>
      </c>
      <c r="AF244" s="190">
        <f t="shared" si="76"/>
        <v>0</v>
      </c>
      <c r="AG244" s="190">
        <f t="shared" si="77"/>
        <v>0.5</v>
      </c>
      <c r="AH244" s="191">
        <v>46.86</v>
      </c>
      <c r="AI244" s="191">
        <f t="shared" si="78"/>
        <v>39.830999999999996</v>
      </c>
      <c r="AJ244" s="191">
        <v>51.59</v>
      </c>
      <c r="AK244" s="191"/>
      <c r="AL244" s="191">
        <v>300</v>
      </c>
      <c r="AM244" s="184">
        <f t="shared" si="79"/>
        <v>150</v>
      </c>
      <c r="AN244" s="192" t="s">
        <v>357</v>
      </c>
      <c r="AO244" s="187" t="str">
        <f t="shared" si="80"/>
        <v xml:space="preserve">
Thạch Đài </v>
      </c>
      <c r="AP244" s="192" t="s">
        <v>260</v>
      </c>
      <c r="AQ244" s="193">
        <f t="shared" si="81"/>
        <v>0</v>
      </c>
      <c r="AR244" s="193">
        <f t="shared" si="82"/>
        <v>2.1667800000000002</v>
      </c>
      <c r="AS244" s="193">
        <f>AK244*N244*0.01+AK244*N244*0.01*1.5</f>
        <v>0</v>
      </c>
      <c r="AT244" s="193">
        <f t="shared" si="83"/>
        <v>1.5</v>
      </c>
      <c r="AU244" s="193">
        <f t="shared" si="84"/>
        <v>0</v>
      </c>
      <c r="AV244" s="193">
        <f t="shared" si="85"/>
        <v>3.6667800000000002</v>
      </c>
      <c r="AW244" s="184"/>
      <c r="AX244" s="184"/>
      <c r="AY244" s="184"/>
      <c r="AZ244" s="184"/>
      <c r="BA244" s="184"/>
      <c r="BB244" s="179">
        <v>228</v>
      </c>
    </row>
    <row r="245" spans="1:54" ht="30">
      <c r="A245" s="179">
        <v>225</v>
      </c>
      <c r="B245" s="198" t="s">
        <v>857</v>
      </c>
      <c r="C245" s="186">
        <v>15</v>
      </c>
      <c r="D245" s="200" t="s">
        <v>262</v>
      </c>
      <c r="E245" s="187" t="s">
        <v>36</v>
      </c>
      <c r="F245" s="199"/>
      <c r="G245" s="199"/>
      <c r="H245" s="199"/>
      <c r="I245" s="189">
        <f t="shared" si="65"/>
        <v>0.33</v>
      </c>
      <c r="J245" s="195">
        <v>0.33</v>
      </c>
      <c r="K245" s="195"/>
      <c r="L245" s="189">
        <f t="shared" si="66"/>
        <v>0.33</v>
      </c>
      <c r="M245" s="189"/>
      <c r="N245" s="189"/>
      <c r="O245" s="189"/>
      <c r="P245" s="189"/>
      <c r="Q245" s="189"/>
      <c r="R245" s="189"/>
      <c r="S245" s="189"/>
      <c r="T245" s="189"/>
      <c r="U245" s="189"/>
      <c r="V245" s="189"/>
      <c r="W245" s="189"/>
      <c r="X245" s="189"/>
      <c r="Y245" s="189"/>
      <c r="Z245" s="189"/>
      <c r="AA245" s="189"/>
      <c r="AB245" s="189"/>
      <c r="AC245" s="189"/>
      <c r="AD245" s="189"/>
      <c r="AE245" s="189">
        <f t="shared" si="75"/>
        <v>0</v>
      </c>
      <c r="AF245" s="190">
        <f t="shared" si="76"/>
        <v>0.33</v>
      </c>
      <c r="AG245" s="190">
        <f t="shared" si="77"/>
        <v>0</v>
      </c>
      <c r="AH245" s="191">
        <v>42.6</v>
      </c>
      <c r="AI245" s="191">
        <f t="shared" si="78"/>
        <v>36.21</v>
      </c>
      <c r="AJ245" s="191"/>
      <c r="AK245" s="191"/>
      <c r="AL245" s="191">
        <v>150</v>
      </c>
      <c r="AM245" s="184">
        <f t="shared" si="79"/>
        <v>75</v>
      </c>
      <c r="AN245" s="200" t="s">
        <v>233</v>
      </c>
      <c r="AO245" s="187" t="str">
        <f t="shared" si="80"/>
        <v xml:space="preserve">
Thạch Điền</v>
      </c>
      <c r="AP245" s="192" t="s">
        <v>265</v>
      </c>
      <c r="AQ245" s="193">
        <f t="shared" si="81"/>
        <v>0.39362400000000008</v>
      </c>
      <c r="AR245" s="193">
        <f t="shared" si="82"/>
        <v>0</v>
      </c>
      <c r="AS245" s="193">
        <f>AK245*N245*1000*10000/1000000000</f>
        <v>0</v>
      </c>
      <c r="AT245" s="193">
        <f t="shared" si="83"/>
        <v>0</v>
      </c>
      <c r="AU245" s="193">
        <f t="shared" si="84"/>
        <v>0</v>
      </c>
      <c r="AV245" s="193">
        <f t="shared" si="85"/>
        <v>0.39362400000000008</v>
      </c>
      <c r="AW245" s="184"/>
      <c r="AX245" s="184"/>
      <c r="AY245" s="184"/>
      <c r="AZ245" s="184"/>
      <c r="BA245" s="184"/>
      <c r="BB245" s="179">
        <v>229</v>
      </c>
    </row>
    <row r="246" spans="1:54" ht="30">
      <c r="A246" s="179">
        <v>226</v>
      </c>
      <c r="B246" s="202" t="s">
        <v>330</v>
      </c>
      <c r="C246" s="202">
        <v>15</v>
      </c>
      <c r="D246" s="179" t="s">
        <v>288</v>
      </c>
      <c r="E246" s="187" t="s">
        <v>262</v>
      </c>
      <c r="F246" s="184"/>
      <c r="G246" s="184"/>
      <c r="H246" s="184"/>
      <c r="I246" s="189">
        <f t="shared" si="65"/>
        <v>6.5</v>
      </c>
      <c r="J246" s="196"/>
      <c r="K246" s="196"/>
      <c r="L246" s="189">
        <f t="shared" si="66"/>
        <v>0</v>
      </c>
      <c r="M246" s="196"/>
      <c r="N246" s="196"/>
      <c r="O246" s="196">
        <v>4.7</v>
      </c>
      <c r="P246" s="196"/>
      <c r="Q246" s="196"/>
      <c r="R246" s="196"/>
      <c r="S246" s="196"/>
      <c r="T246" s="196"/>
      <c r="U246" s="196"/>
      <c r="V246" s="196"/>
      <c r="W246" s="196"/>
      <c r="X246" s="196"/>
      <c r="Y246" s="196"/>
      <c r="Z246" s="196"/>
      <c r="AA246" s="196"/>
      <c r="AB246" s="196"/>
      <c r="AC246" s="196">
        <v>1.8</v>
      </c>
      <c r="AD246" s="196"/>
      <c r="AE246" s="189">
        <f t="shared" si="75"/>
        <v>6.5</v>
      </c>
      <c r="AF246" s="190">
        <f t="shared" si="76"/>
        <v>4.7</v>
      </c>
      <c r="AG246" s="190">
        <f t="shared" si="77"/>
        <v>0</v>
      </c>
      <c r="AH246" s="191">
        <v>42.6</v>
      </c>
      <c r="AI246" s="191">
        <f t="shared" si="78"/>
        <v>36.21</v>
      </c>
      <c r="AJ246" s="191"/>
      <c r="AK246" s="191"/>
      <c r="AL246" s="191">
        <v>150</v>
      </c>
      <c r="AM246" s="184">
        <f t="shared" si="79"/>
        <v>75</v>
      </c>
      <c r="AN246" s="214" t="s">
        <v>234</v>
      </c>
      <c r="AO246" s="187" t="str">
        <f t="shared" si="80"/>
        <v xml:space="preserve">
Thạch Đỉnh</v>
      </c>
      <c r="AP246" s="192" t="s">
        <v>265</v>
      </c>
      <c r="AQ246" s="193">
        <f t="shared" si="81"/>
        <v>5.6061600000000009</v>
      </c>
      <c r="AR246" s="193">
        <f t="shared" si="82"/>
        <v>0</v>
      </c>
      <c r="AS246" s="193">
        <f>AK246*N246*0.01+AK246*N246*0.01*1.5</f>
        <v>0</v>
      </c>
      <c r="AT246" s="193">
        <f t="shared" si="83"/>
        <v>0</v>
      </c>
      <c r="AU246" s="193">
        <f t="shared" si="84"/>
        <v>0</v>
      </c>
      <c r="AV246" s="193">
        <f t="shared" si="85"/>
        <v>5.6061600000000009</v>
      </c>
      <c r="AW246" s="184"/>
      <c r="AX246" s="184"/>
      <c r="AY246" s="184"/>
      <c r="AZ246" s="184"/>
      <c r="BA246" s="184"/>
      <c r="BB246" s="179">
        <v>230</v>
      </c>
    </row>
    <row r="247" spans="1:54" ht="30">
      <c r="A247" s="179">
        <v>227</v>
      </c>
      <c r="B247" s="185" t="s">
        <v>429</v>
      </c>
      <c r="C247" s="186">
        <v>15</v>
      </c>
      <c r="D247" s="179" t="s">
        <v>262</v>
      </c>
      <c r="E247" s="187" t="s">
        <v>36</v>
      </c>
      <c r="F247" s="184"/>
      <c r="G247" s="184"/>
      <c r="H247" s="184"/>
      <c r="I247" s="189">
        <f t="shared" si="65"/>
        <v>0.1</v>
      </c>
      <c r="J247" s="195"/>
      <c r="K247" s="195"/>
      <c r="L247" s="189">
        <f t="shared" si="66"/>
        <v>0</v>
      </c>
      <c r="M247" s="189"/>
      <c r="N247" s="189"/>
      <c r="O247" s="189">
        <v>0.1</v>
      </c>
      <c r="P247" s="189"/>
      <c r="Q247" s="189"/>
      <c r="R247" s="189"/>
      <c r="S247" s="189"/>
      <c r="T247" s="189"/>
      <c r="U247" s="189"/>
      <c r="V247" s="189"/>
      <c r="W247" s="189"/>
      <c r="X247" s="189"/>
      <c r="Y247" s="189"/>
      <c r="Z247" s="195"/>
      <c r="AA247" s="195"/>
      <c r="AB247" s="189"/>
      <c r="AC247" s="189"/>
      <c r="AD247" s="195"/>
      <c r="AE247" s="189">
        <f t="shared" si="75"/>
        <v>0.1</v>
      </c>
      <c r="AF247" s="190">
        <f t="shared" si="76"/>
        <v>0.1</v>
      </c>
      <c r="AG247" s="190">
        <f t="shared" si="77"/>
        <v>0</v>
      </c>
      <c r="AH247" s="191">
        <v>42.6</v>
      </c>
      <c r="AI247" s="191">
        <f t="shared" si="78"/>
        <v>36.21</v>
      </c>
      <c r="AJ247" s="191"/>
      <c r="AK247" s="191"/>
      <c r="AL247" s="191">
        <v>150</v>
      </c>
      <c r="AM247" s="184">
        <f t="shared" si="79"/>
        <v>75</v>
      </c>
      <c r="AN247" s="196" t="s">
        <v>234</v>
      </c>
      <c r="AO247" s="187" t="str">
        <f t="shared" si="80"/>
        <v xml:space="preserve">
Thạch Đỉnh</v>
      </c>
      <c r="AP247" s="192" t="s">
        <v>260</v>
      </c>
      <c r="AQ247" s="193">
        <f t="shared" si="81"/>
        <v>0.11928000000000002</v>
      </c>
      <c r="AR247" s="193">
        <f t="shared" si="82"/>
        <v>0</v>
      </c>
      <c r="AS247" s="193">
        <f>AK247*N247*0.01+AK247*N247*0.01*1.5</f>
        <v>0</v>
      </c>
      <c r="AT247" s="193">
        <f t="shared" si="83"/>
        <v>0</v>
      </c>
      <c r="AU247" s="193">
        <f t="shared" si="84"/>
        <v>0</v>
      </c>
      <c r="AV247" s="193">
        <f t="shared" si="85"/>
        <v>0.11928000000000002</v>
      </c>
      <c r="AW247" s="184"/>
      <c r="AX247" s="184"/>
      <c r="AY247" s="184"/>
      <c r="AZ247" s="184"/>
      <c r="BA247" s="184"/>
      <c r="BB247" s="179">
        <v>231</v>
      </c>
    </row>
    <row r="248" spans="1:54" ht="30">
      <c r="A248" s="179">
        <v>228</v>
      </c>
      <c r="B248" s="185" t="s">
        <v>430</v>
      </c>
      <c r="C248" s="186">
        <v>15</v>
      </c>
      <c r="D248" s="179" t="s">
        <v>262</v>
      </c>
      <c r="E248" s="187" t="s">
        <v>36</v>
      </c>
      <c r="F248" s="184"/>
      <c r="G248" s="184"/>
      <c r="H248" s="184"/>
      <c r="I248" s="189">
        <f t="shared" si="65"/>
        <v>0.12</v>
      </c>
      <c r="J248" s="195"/>
      <c r="K248" s="195">
        <v>0.12</v>
      </c>
      <c r="L248" s="189">
        <f t="shared" si="66"/>
        <v>0.12</v>
      </c>
      <c r="M248" s="189"/>
      <c r="N248" s="189"/>
      <c r="O248" s="189"/>
      <c r="P248" s="189"/>
      <c r="Q248" s="189"/>
      <c r="R248" s="189"/>
      <c r="S248" s="189"/>
      <c r="T248" s="189"/>
      <c r="U248" s="189"/>
      <c r="V248" s="189"/>
      <c r="W248" s="189"/>
      <c r="X248" s="189"/>
      <c r="Y248" s="189"/>
      <c r="Z248" s="195"/>
      <c r="AA248" s="195"/>
      <c r="AB248" s="189"/>
      <c r="AC248" s="189"/>
      <c r="AD248" s="195"/>
      <c r="AE248" s="189">
        <f t="shared" si="75"/>
        <v>0</v>
      </c>
      <c r="AF248" s="190">
        <f t="shared" si="76"/>
        <v>0.12</v>
      </c>
      <c r="AG248" s="190">
        <f t="shared" si="77"/>
        <v>0</v>
      </c>
      <c r="AH248" s="191">
        <v>42.6</v>
      </c>
      <c r="AI248" s="191">
        <f t="shared" si="78"/>
        <v>36.21</v>
      </c>
      <c r="AJ248" s="191"/>
      <c r="AK248" s="191"/>
      <c r="AL248" s="191">
        <v>150</v>
      </c>
      <c r="AM248" s="184">
        <f t="shared" si="79"/>
        <v>75</v>
      </c>
      <c r="AN248" s="196" t="s">
        <v>234</v>
      </c>
      <c r="AO248" s="187" t="str">
        <f t="shared" si="80"/>
        <v xml:space="preserve">
Thạch Đỉnh</v>
      </c>
      <c r="AP248" s="192" t="s">
        <v>260</v>
      </c>
      <c r="AQ248" s="193">
        <f t="shared" si="81"/>
        <v>0.14313600000000001</v>
      </c>
      <c r="AR248" s="193">
        <f t="shared" si="82"/>
        <v>0</v>
      </c>
      <c r="AS248" s="193">
        <f>AK248*N248*0.01+AK248*N248*0.01*1.5</f>
        <v>0</v>
      </c>
      <c r="AT248" s="193">
        <f t="shared" si="83"/>
        <v>0</v>
      </c>
      <c r="AU248" s="193">
        <f t="shared" si="84"/>
        <v>0</v>
      </c>
      <c r="AV248" s="193">
        <f t="shared" si="85"/>
        <v>0.14313600000000001</v>
      </c>
      <c r="AW248" s="184"/>
      <c r="AX248" s="184"/>
      <c r="AY248" s="184"/>
      <c r="AZ248" s="184"/>
      <c r="BA248" s="184"/>
      <c r="BB248" s="179">
        <v>232</v>
      </c>
    </row>
    <row r="249" spans="1:54" ht="30">
      <c r="A249" s="179">
        <v>229</v>
      </c>
      <c r="B249" s="185" t="s">
        <v>431</v>
      </c>
      <c r="C249" s="186">
        <v>15</v>
      </c>
      <c r="D249" s="179" t="s">
        <v>262</v>
      </c>
      <c r="E249" s="187" t="s">
        <v>36</v>
      </c>
      <c r="F249" s="184"/>
      <c r="G249" s="184"/>
      <c r="H249" s="184"/>
      <c r="I249" s="189">
        <f t="shared" si="65"/>
        <v>0.12</v>
      </c>
      <c r="J249" s="195"/>
      <c r="K249" s="195">
        <v>0.12</v>
      </c>
      <c r="L249" s="189">
        <f t="shared" si="66"/>
        <v>0.12</v>
      </c>
      <c r="M249" s="189"/>
      <c r="N249" s="189"/>
      <c r="O249" s="189"/>
      <c r="P249" s="189"/>
      <c r="Q249" s="189"/>
      <c r="R249" s="189"/>
      <c r="S249" s="189"/>
      <c r="T249" s="189"/>
      <c r="U249" s="189"/>
      <c r="V249" s="189"/>
      <c r="W249" s="189"/>
      <c r="X249" s="189"/>
      <c r="Y249" s="189"/>
      <c r="Z249" s="195"/>
      <c r="AA249" s="195"/>
      <c r="AB249" s="189"/>
      <c r="AC249" s="189"/>
      <c r="AD249" s="195"/>
      <c r="AE249" s="189">
        <f t="shared" si="75"/>
        <v>0</v>
      </c>
      <c r="AF249" s="190">
        <f t="shared" si="76"/>
        <v>0.12</v>
      </c>
      <c r="AG249" s="190">
        <f t="shared" si="77"/>
        <v>0</v>
      </c>
      <c r="AH249" s="191">
        <v>42.6</v>
      </c>
      <c r="AI249" s="191">
        <f t="shared" si="78"/>
        <v>36.21</v>
      </c>
      <c r="AJ249" s="191"/>
      <c r="AK249" s="191"/>
      <c r="AL249" s="191">
        <v>150</v>
      </c>
      <c r="AM249" s="184">
        <f t="shared" si="79"/>
        <v>75</v>
      </c>
      <c r="AN249" s="196" t="s">
        <v>234</v>
      </c>
      <c r="AO249" s="187" t="str">
        <f t="shared" si="80"/>
        <v xml:space="preserve">
Thạch Đỉnh</v>
      </c>
      <c r="AP249" s="192" t="s">
        <v>260</v>
      </c>
      <c r="AQ249" s="193">
        <f t="shared" si="81"/>
        <v>0.14313600000000001</v>
      </c>
      <c r="AR249" s="193">
        <f t="shared" si="82"/>
        <v>0</v>
      </c>
      <c r="AS249" s="193">
        <f>AK249*N249*0.01+AK249*N249*0.01*1.5</f>
        <v>0</v>
      </c>
      <c r="AT249" s="193">
        <f t="shared" si="83"/>
        <v>0</v>
      </c>
      <c r="AU249" s="193">
        <f t="shared" si="84"/>
        <v>0</v>
      </c>
      <c r="AV249" s="193">
        <f t="shared" si="85"/>
        <v>0.14313600000000001</v>
      </c>
      <c r="AW249" s="184"/>
      <c r="AX249" s="184"/>
      <c r="AY249" s="184"/>
      <c r="AZ249" s="184"/>
      <c r="BA249" s="184"/>
      <c r="BB249" s="179">
        <v>233</v>
      </c>
    </row>
    <row r="250" spans="1:54" ht="45">
      <c r="A250" s="179">
        <v>230</v>
      </c>
      <c r="B250" s="186" t="s">
        <v>860</v>
      </c>
      <c r="C250" s="186">
        <v>15</v>
      </c>
      <c r="D250" s="200" t="s">
        <v>262</v>
      </c>
      <c r="E250" s="187" t="s">
        <v>36</v>
      </c>
      <c r="F250" s="188"/>
      <c r="G250" s="188"/>
      <c r="H250" s="188"/>
      <c r="I250" s="189">
        <f t="shared" si="65"/>
        <v>1.85</v>
      </c>
      <c r="J250" s="195">
        <v>1.85</v>
      </c>
      <c r="K250" s="195"/>
      <c r="L250" s="189">
        <f t="shared" si="66"/>
        <v>1.85</v>
      </c>
      <c r="M250" s="189"/>
      <c r="N250" s="189"/>
      <c r="O250" s="189"/>
      <c r="P250" s="189"/>
      <c r="Q250" s="189"/>
      <c r="R250" s="189"/>
      <c r="S250" s="189"/>
      <c r="T250" s="189"/>
      <c r="U250" s="189"/>
      <c r="V250" s="189"/>
      <c r="W250" s="189"/>
      <c r="X250" s="189"/>
      <c r="Y250" s="189"/>
      <c r="Z250" s="189"/>
      <c r="AA250" s="189"/>
      <c r="AB250" s="189"/>
      <c r="AC250" s="189"/>
      <c r="AD250" s="189"/>
      <c r="AE250" s="189">
        <f t="shared" si="75"/>
        <v>0</v>
      </c>
      <c r="AF250" s="190">
        <f t="shared" si="76"/>
        <v>1.85</v>
      </c>
      <c r="AG250" s="190">
        <f t="shared" si="77"/>
        <v>0</v>
      </c>
      <c r="AH250" s="191">
        <v>42.6</v>
      </c>
      <c r="AI250" s="191">
        <f t="shared" si="78"/>
        <v>36.21</v>
      </c>
      <c r="AJ250" s="191"/>
      <c r="AK250" s="191"/>
      <c r="AL250" s="191">
        <v>150</v>
      </c>
      <c r="AM250" s="184">
        <f t="shared" si="79"/>
        <v>75</v>
      </c>
      <c r="AN250" s="200" t="s">
        <v>236</v>
      </c>
      <c r="AO250" s="187" t="str">
        <f t="shared" si="80"/>
        <v xml:space="preserve">
Thạch Hội</v>
      </c>
      <c r="AP250" s="192" t="s">
        <v>265</v>
      </c>
      <c r="AQ250" s="193">
        <f t="shared" si="81"/>
        <v>2.20668</v>
      </c>
      <c r="AR250" s="193">
        <f t="shared" si="82"/>
        <v>0</v>
      </c>
      <c r="AS250" s="193">
        <f>AK250*N250*1000*10000/1000000000</f>
        <v>0</v>
      </c>
      <c r="AT250" s="193">
        <f t="shared" si="83"/>
        <v>0</v>
      </c>
      <c r="AU250" s="193">
        <f t="shared" si="84"/>
        <v>0</v>
      </c>
      <c r="AV250" s="193">
        <f t="shared" si="85"/>
        <v>2.20668</v>
      </c>
      <c r="AW250" s="184"/>
      <c r="AX250" s="184"/>
      <c r="AY250" s="184"/>
      <c r="AZ250" s="184"/>
      <c r="BA250" s="184"/>
      <c r="BB250" s="179">
        <v>234</v>
      </c>
    </row>
    <row r="251" spans="1:54" ht="30">
      <c r="A251" s="179">
        <v>231</v>
      </c>
      <c r="B251" s="185" t="s">
        <v>470</v>
      </c>
      <c r="C251" s="186">
        <v>15</v>
      </c>
      <c r="D251" s="179" t="s">
        <v>262</v>
      </c>
      <c r="E251" s="187" t="s">
        <v>36</v>
      </c>
      <c r="F251" s="184" t="s">
        <v>471</v>
      </c>
      <c r="G251" s="184"/>
      <c r="H251" s="184"/>
      <c r="I251" s="189">
        <f t="shared" si="65"/>
        <v>0.62</v>
      </c>
      <c r="J251" s="189">
        <v>0.5</v>
      </c>
      <c r="K251" s="189"/>
      <c r="L251" s="189">
        <f t="shared" si="66"/>
        <v>0.5</v>
      </c>
      <c r="M251" s="189"/>
      <c r="N251" s="189"/>
      <c r="O251" s="189"/>
      <c r="P251" s="189"/>
      <c r="Q251" s="189"/>
      <c r="R251" s="189"/>
      <c r="S251" s="189"/>
      <c r="T251" s="189"/>
      <c r="U251" s="189"/>
      <c r="V251" s="189"/>
      <c r="W251" s="189"/>
      <c r="X251" s="189"/>
      <c r="Y251" s="189"/>
      <c r="Z251" s="189"/>
      <c r="AA251" s="189"/>
      <c r="AB251" s="189"/>
      <c r="AC251" s="189">
        <v>0.12</v>
      </c>
      <c r="AD251" s="189"/>
      <c r="AE251" s="189">
        <f t="shared" si="75"/>
        <v>0.12</v>
      </c>
      <c r="AF251" s="190">
        <f t="shared" si="76"/>
        <v>0.5</v>
      </c>
      <c r="AG251" s="190">
        <f t="shared" si="77"/>
        <v>0</v>
      </c>
      <c r="AH251" s="191">
        <v>42.6</v>
      </c>
      <c r="AI251" s="191">
        <f t="shared" si="78"/>
        <v>36.21</v>
      </c>
      <c r="AJ251" s="191"/>
      <c r="AK251" s="191"/>
      <c r="AL251" s="191">
        <v>150</v>
      </c>
      <c r="AM251" s="184">
        <f t="shared" si="79"/>
        <v>75</v>
      </c>
      <c r="AN251" s="179" t="s">
        <v>237</v>
      </c>
      <c r="AO251" s="187" t="str">
        <f t="shared" si="80"/>
        <v>Thôn Tân Hòa
Thạch Hương</v>
      </c>
      <c r="AP251" s="192" t="s">
        <v>260</v>
      </c>
      <c r="AQ251" s="193">
        <f t="shared" si="81"/>
        <v>0.59640000000000004</v>
      </c>
      <c r="AR251" s="193">
        <f t="shared" si="82"/>
        <v>0</v>
      </c>
      <c r="AS251" s="193">
        <f t="shared" ref="AS251:AS260" si="86">AK251*N251*0.01+AK251*N251*0.01*1.5</f>
        <v>0</v>
      </c>
      <c r="AT251" s="193">
        <f t="shared" si="83"/>
        <v>0</v>
      </c>
      <c r="AU251" s="193">
        <f t="shared" si="84"/>
        <v>0</v>
      </c>
      <c r="AV251" s="193">
        <f t="shared" si="85"/>
        <v>0.59640000000000004</v>
      </c>
      <c r="AW251" s="184"/>
      <c r="AX251" s="184"/>
      <c r="AY251" s="184"/>
      <c r="AZ251" s="184"/>
      <c r="BA251" s="184"/>
      <c r="BB251" s="179">
        <v>235</v>
      </c>
    </row>
    <row r="252" spans="1:54" ht="30">
      <c r="A252" s="179">
        <v>232</v>
      </c>
      <c r="B252" s="185" t="s">
        <v>472</v>
      </c>
      <c r="C252" s="186">
        <v>15</v>
      </c>
      <c r="D252" s="179" t="s">
        <v>262</v>
      </c>
      <c r="E252" s="187" t="s">
        <v>36</v>
      </c>
      <c r="F252" s="184"/>
      <c r="G252" s="184"/>
      <c r="H252" s="184"/>
      <c r="I252" s="189">
        <f t="shared" si="65"/>
        <v>1</v>
      </c>
      <c r="J252" s="189"/>
      <c r="K252" s="189"/>
      <c r="L252" s="189">
        <f t="shared" si="66"/>
        <v>0</v>
      </c>
      <c r="M252" s="189"/>
      <c r="N252" s="189"/>
      <c r="O252" s="189"/>
      <c r="P252" s="189">
        <v>0.5</v>
      </c>
      <c r="Q252" s="189"/>
      <c r="R252" s="189"/>
      <c r="S252" s="189">
        <v>0.3</v>
      </c>
      <c r="T252" s="189"/>
      <c r="U252" s="189"/>
      <c r="V252" s="189"/>
      <c r="W252" s="189"/>
      <c r="X252" s="189"/>
      <c r="Y252" s="189"/>
      <c r="Z252" s="189"/>
      <c r="AA252" s="189"/>
      <c r="AB252" s="189"/>
      <c r="AC252" s="189">
        <v>0.2</v>
      </c>
      <c r="AD252" s="189"/>
      <c r="AE252" s="189">
        <f t="shared" si="75"/>
        <v>1</v>
      </c>
      <c r="AF252" s="190">
        <f t="shared" si="76"/>
        <v>0</v>
      </c>
      <c r="AG252" s="190">
        <f t="shared" si="77"/>
        <v>0.3</v>
      </c>
      <c r="AH252" s="191">
        <v>42.6</v>
      </c>
      <c r="AI252" s="191">
        <f t="shared" si="78"/>
        <v>36.21</v>
      </c>
      <c r="AJ252" s="191">
        <v>46.9</v>
      </c>
      <c r="AK252" s="191"/>
      <c r="AL252" s="191">
        <v>150</v>
      </c>
      <c r="AM252" s="184">
        <f t="shared" si="79"/>
        <v>75</v>
      </c>
      <c r="AN252" s="179" t="s">
        <v>237</v>
      </c>
      <c r="AO252" s="187" t="str">
        <f t="shared" si="80"/>
        <v xml:space="preserve">
Thạch Hương</v>
      </c>
      <c r="AP252" s="192" t="s">
        <v>260</v>
      </c>
      <c r="AQ252" s="193">
        <f t="shared" si="81"/>
        <v>0</v>
      </c>
      <c r="AR252" s="193">
        <f t="shared" si="82"/>
        <v>0.65659999999999996</v>
      </c>
      <c r="AS252" s="193">
        <f t="shared" si="86"/>
        <v>0</v>
      </c>
      <c r="AT252" s="193">
        <f t="shared" si="83"/>
        <v>0.45</v>
      </c>
      <c r="AU252" s="193">
        <f t="shared" si="84"/>
        <v>0</v>
      </c>
      <c r="AV252" s="193">
        <f t="shared" si="85"/>
        <v>1.1066</v>
      </c>
      <c r="AW252" s="184"/>
      <c r="AX252" s="184"/>
      <c r="AY252" s="184"/>
      <c r="AZ252" s="184"/>
      <c r="BA252" s="184"/>
      <c r="BB252" s="179">
        <v>236</v>
      </c>
    </row>
    <row r="253" spans="1:54" ht="30">
      <c r="A253" s="179">
        <v>233</v>
      </c>
      <c r="B253" s="185" t="s">
        <v>473</v>
      </c>
      <c r="C253" s="186">
        <v>15</v>
      </c>
      <c r="D253" s="179" t="s">
        <v>262</v>
      </c>
      <c r="E253" s="187" t="s">
        <v>36</v>
      </c>
      <c r="F253" s="184"/>
      <c r="G253" s="184"/>
      <c r="H253" s="184"/>
      <c r="I253" s="189">
        <f t="shared" si="65"/>
        <v>1</v>
      </c>
      <c r="J253" s="189">
        <v>1</v>
      </c>
      <c r="K253" s="189"/>
      <c r="L253" s="189">
        <f t="shared" si="66"/>
        <v>1</v>
      </c>
      <c r="M253" s="189"/>
      <c r="N253" s="189"/>
      <c r="O253" s="189"/>
      <c r="P253" s="189"/>
      <c r="Q253" s="189"/>
      <c r="R253" s="189"/>
      <c r="S253" s="189"/>
      <c r="T253" s="189"/>
      <c r="U253" s="189"/>
      <c r="V253" s="189"/>
      <c r="W253" s="189"/>
      <c r="X253" s="189"/>
      <c r="Y253" s="189"/>
      <c r="Z253" s="189"/>
      <c r="AA253" s="189"/>
      <c r="AB253" s="189"/>
      <c r="AC253" s="189"/>
      <c r="AD253" s="189"/>
      <c r="AE253" s="189">
        <f t="shared" si="75"/>
        <v>0</v>
      </c>
      <c r="AF253" s="190">
        <f t="shared" si="76"/>
        <v>1</v>
      </c>
      <c r="AG253" s="190">
        <f t="shared" si="77"/>
        <v>0</v>
      </c>
      <c r="AH253" s="191">
        <v>42.6</v>
      </c>
      <c r="AI253" s="191">
        <f t="shared" si="78"/>
        <v>36.21</v>
      </c>
      <c r="AJ253" s="191"/>
      <c r="AK253" s="191"/>
      <c r="AL253" s="191">
        <v>150</v>
      </c>
      <c r="AM253" s="184">
        <f t="shared" si="79"/>
        <v>75</v>
      </c>
      <c r="AN253" s="179" t="s">
        <v>237</v>
      </c>
      <c r="AO253" s="187" t="str">
        <f t="shared" si="80"/>
        <v xml:space="preserve">
Thạch Hương</v>
      </c>
      <c r="AP253" s="192" t="s">
        <v>260</v>
      </c>
      <c r="AQ253" s="193">
        <f t="shared" si="81"/>
        <v>1.1928000000000001</v>
      </c>
      <c r="AR253" s="193">
        <f t="shared" si="82"/>
        <v>0</v>
      </c>
      <c r="AS253" s="193">
        <f t="shared" si="86"/>
        <v>0</v>
      </c>
      <c r="AT253" s="193">
        <f t="shared" si="83"/>
        <v>0</v>
      </c>
      <c r="AU253" s="193">
        <f t="shared" si="84"/>
        <v>0</v>
      </c>
      <c r="AV253" s="193">
        <f t="shared" si="85"/>
        <v>1.1928000000000001</v>
      </c>
      <c r="AW253" s="184"/>
      <c r="AX253" s="184"/>
      <c r="AY253" s="184"/>
      <c r="AZ253" s="184"/>
      <c r="BA253" s="184"/>
      <c r="BB253" s="179">
        <v>237</v>
      </c>
    </row>
    <row r="254" spans="1:54" ht="30">
      <c r="A254" s="179">
        <v>234</v>
      </c>
      <c r="B254" s="185" t="s">
        <v>483</v>
      </c>
      <c r="C254" s="186">
        <v>15</v>
      </c>
      <c r="D254" s="196" t="s">
        <v>262</v>
      </c>
      <c r="E254" s="187" t="s">
        <v>36</v>
      </c>
      <c r="F254" s="201"/>
      <c r="G254" s="201"/>
      <c r="H254" s="201"/>
      <c r="I254" s="189">
        <f t="shared" si="65"/>
        <v>3.25</v>
      </c>
      <c r="J254" s="195">
        <v>3.25</v>
      </c>
      <c r="K254" s="195"/>
      <c r="L254" s="189">
        <f t="shared" si="66"/>
        <v>3.25</v>
      </c>
      <c r="M254" s="189"/>
      <c r="N254" s="189"/>
      <c r="O254" s="189"/>
      <c r="P254" s="189"/>
      <c r="Q254" s="189"/>
      <c r="R254" s="189"/>
      <c r="S254" s="189"/>
      <c r="T254" s="189"/>
      <c r="U254" s="189"/>
      <c r="V254" s="189"/>
      <c r="W254" s="189"/>
      <c r="X254" s="189"/>
      <c r="Y254" s="189"/>
      <c r="Z254" s="195"/>
      <c r="AA254" s="195"/>
      <c r="AB254" s="189"/>
      <c r="AC254" s="189"/>
      <c r="AD254" s="195"/>
      <c r="AE254" s="189">
        <f t="shared" si="75"/>
        <v>0</v>
      </c>
      <c r="AF254" s="190">
        <f t="shared" si="76"/>
        <v>3.25</v>
      </c>
      <c r="AG254" s="190">
        <f t="shared" si="77"/>
        <v>0</v>
      </c>
      <c r="AH254" s="191">
        <v>42.6</v>
      </c>
      <c r="AI254" s="191">
        <f t="shared" si="78"/>
        <v>36.21</v>
      </c>
      <c r="AJ254" s="191"/>
      <c r="AK254" s="191"/>
      <c r="AL254" s="191">
        <v>150</v>
      </c>
      <c r="AM254" s="184">
        <f t="shared" si="79"/>
        <v>75</v>
      </c>
      <c r="AN254" s="196" t="s">
        <v>238</v>
      </c>
      <c r="AO254" s="187" t="str">
        <f t="shared" si="80"/>
        <v xml:space="preserve">
Thạch Kênh</v>
      </c>
      <c r="AP254" s="192" t="s">
        <v>482</v>
      </c>
      <c r="AQ254" s="193">
        <f t="shared" si="81"/>
        <v>3.8766000000000007</v>
      </c>
      <c r="AR254" s="193">
        <f t="shared" si="82"/>
        <v>0</v>
      </c>
      <c r="AS254" s="193">
        <f t="shared" si="86"/>
        <v>0</v>
      </c>
      <c r="AT254" s="193">
        <f t="shared" si="83"/>
        <v>0</v>
      </c>
      <c r="AU254" s="193">
        <f t="shared" si="84"/>
        <v>0</v>
      </c>
      <c r="AV254" s="193">
        <f t="shared" si="85"/>
        <v>3.8766000000000007</v>
      </c>
      <c r="AW254" s="184"/>
      <c r="AX254" s="184"/>
      <c r="AY254" s="184"/>
      <c r="AZ254" s="184"/>
      <c r="BA254" s="184"/>
      <c r="BB254" s="179">
        <v>238</v>
      </c>
    </row>
    <row r="255" spans="1:54" ht="30">
      <c r="A255" s="179">
        <v>235</v>
      </c>
      <c r="B255" s="185" t="s">
        <v>502</v>
      </c>
      <c r="C255" s="186">
        <v>15</v>
      </c>
      <c r="D255" s="192" t="s">
        <v>262</v>
      </c>
      <c r="E255" s="187" t="s">
        <v>36</v>
      </c>
      <c r="F255" s="185"/>
      <c r="G255" s="185"/>
      <c r="H255" s="185"/>
      <c r="I255" s="189">
        <f t="shared" si="65"/>
        <v>0.5</v>
      </c>
      <c r="J255" s="189">
        <v>0.5</v>
      </c>
      <c r="K255" s="195"/>
      <c r="L255" s="189">
        <f t="shared" si="66"/>
        <v>0.5</v>
      </c>
      <c r="M255" s="189"/>
      <c r="N255" s="189"/>
      <c r="O255" s="189"/>
      <c r="P255" s="189"/>
      <c r="Q255" s="189"/>
      <c r="R255" s="189"/>
      <c r="S255" s="189"/>
      <c r="T255" s="189"/>
      <c r="U255" s="189"/>
      <c r="V255" s="189"/>
      <c r="W255" s="189"/>
      <c r="X255" s="189"/>
      <c r="Y255" s="189"/>
      <c r="Z255" s="195"/>
      <c r="AA255" s="195"/>
      <c r="AB255" s="189"/>
      <c r="AC255" s="189"/>
      <c r="AD255" s="195"/>
      <c r="AE255" s="189">
        <f t="shared" si="75"/>
        <v>0</v>
      </c>
      <c r="AF255" s="190">
        <f t="shared" si="76"/>
        <v>0.5</v>
      </c>
      <c r="AG255" s="190">
        <f t="shared" si="77"/>
        <v>0</v>
      </c>
      <c r="AH255" s="191">
        <v>42.6</v>
      </c>
      <c r="AI255" s="191">
        <f t="shared" si="78"/>
        <v>36.21</v>
      </c>
      <c r="AJ255" s="191"/>
      <c r="AK255" s="191"/>
      <c r="AL255" s="191">
        <v>150</v>
      </c>
      <c r="AM255" s="184">
        <f t="shared" si="79"/>
        <v>75</v>
      </c>
      <c r="AN255" s="192" t="s">
        <v>239</v>
      </c>
      <c r="AO255" s="187" t="str">
        <f t="shared" si="80"/>
        <v xml:space="preserve">
Thạch Khê</v>
      </c>
      <c r="AP255" s="192" t="s">
        <v>265</v>
      </c>
      <c r="AQ255" s="193">
        <f t="shared" si="81"/>
        <v>0.59640000000000004</v>
      </c>
      <c r="AR255" s="193">
        <f t="shared" si="82"/>
        <v>0</v>
      </c>
      <c r="AS255" s="193">
        <f t="shared" si="86"/>
        <v>0</v>
      </c>
      <c r="AT255" s="193">
        <f t="shared" si="83"/>
        <v>0</v>
      </c>
      <c r="AU255" s="193">
        <f t="shared" si="84"/>
        <v>0</v>
      </c>
      <c r="AV255" s="193">
        <f t="shared" si="85"/>
        <v>0.59640000000000004</v>
      </c>
      <c r="AW255" s="184"/>
      <c r="AX255" s="184"/>
      <c r="AY255" s="184"/>
      <c r="AZ255" s="184"/>
      <c r="BA255" s="184"/>
      <c r="BB255" s="179">
        <v>239</v>
      </c>
    </row>
    <row r="256" spans="1:54" ht="30">
      <c r="A256" s="179">
        <v>236</v>
      </c>
      <c r="B256" s="186" t="s">
        <v>503</v>
      </c>
      <c r="C256" s="186">
        <v>15</v>
      </c>
      <c r="D256" s="192" t="s">
        <v>262</v>
      </c>
      <c r="E256" s="187" t="s">
        <v>36</v>
      </c>
      <c r="F256" s="188"/>
      <c r="G256" s="188"/>
      <c r="H256" s="188"/>
      <c r="I256" s="189">
        <f t="shared" si="65"/>
        <v>7</v>
      </c>
      <c r="J256" s="195"/>
      <c r="K256" s="195"/>
      <c r="L256" s="189">
        <f t="shared" si="66"/>
        <v>0</v>
      </c>
      <c r="M256" s="189"/>
      <c r="N256" s="189">
        <v>7</v>
      </c>
      <c r="O256" s="189"/>
      <c r="P256" s="189"/>
      <c r="Q256" s="189"/>
      <c r="R256" s="189"/>
      <c r="S256" s="189"/>
      <c r="T256" s="189"/>
      <c r="U256" s="189"/>
      <c r="V256" s="189"/>
      <c r="W256" s="189"/>
      <c r="X256" s="189"/>
      <c r="Y256" s="189"/>
      <c r="Z256" s="195"/>
      <c r="AA256" s="195"/>
      <c r="AB256" s="189"/>
      <c r="AC256" s="189"/>
      <c r="AD256" s="195"/>
      <c r="AE256" s="189">
        <f t="shared" si="75"/>
        <v>7</v>
      </c>
      <c r="AF256" s="190">
        <f t="shared" si="76"/>
        <v>0</v>
      </c>
      <c r="AG256" s="190">
        <f t="shared" si="77"/>
        <v>0</v>
      </c>
      <c r="AH256" s="191">
        <v>42.6</v>
      </c>
      <c r="AI256" s="191">
        <f t="shared" si="78"/>
        <v>36.21</v>
      </c>
      <c r="AJ256" s="191"/>
      <c r="AK256" s="191">
        <v>3.3</v>
      </c>
      <c r="AL256" s="191">
        <v>150</v>
      </c>
      <c r="AM256" s="184">
        <f t="shared" si="79"/>
        <v>75</v>
      </c>
      <c r="AN256" s="187" t="s">
        <v>239</v>
      </c>
      <c r="AO256" s="187" t="str">
        <f t="shared" si="80"/>
        <v xml:space="preserve">
Thạch Khê</v>
      </c>
      <c r="AP256" s="192"/>
      <c r="AQ256" s="193">
        <f t="shared" si="81"/>
        <v>0</v>
      </c>
      <c r="AR256" s="193">
        <f t="shared" si="82"/>
        <v>0</v>
      </c>
      <c r="AS256" s="193">
        <f t="shared" si="86"/>
        <v>0.5774999999999999</v>
      </c>
      <c r="AT256" s="193">
        <f t="shared" si="83"/>
        <v>0</v>
      </c>
      <c r="AU256" s="193">
        <f t="shared" si="84"/>
        <v>0</v>
      </c>
      <c r="AV256" s="193">
        <f t="shared" si="85"/>
        <v>0.5774999999999999</v>
      </c>
      <c r="AW256" s="184"/>
      <c r="AX256" s="184"/>
      <c r="AY256" s="184"/>
      <c r="AZ256" s="184"/>
      <c r="BA256" s="184"/>
      <c r="BB256" s="179">
        <v>240</v>
      </c>
    </row>
    <row r="257" spans="1:54" ht="30">
      <c r="A257" s="179">
        <v>237</v>
      </c>
      <c r="B257" s="186" t="s">
        <v>504</v>
      </c>
      <c r="C257" s="186">
        <v>15</v>
      </c>
      <c r="D257" s="187" t="s">
        <v>262</v>
      </c>
      <c r="E257" s="187" t="s">
        <v>36</v>
      </c>
      <c r="F257" s="188"/>
      <c r="G257" s="188"/>
      <c r="H257" s="188"/>
      <c r="I257" s="189">
        <f t="shared" si="65"/>
        <v>1.5</v>
      </c>
      <c r="J257" s="195">
        <v>1.5</v>
      </c>
      <c r="K257" s="195"/>
      <c r="L257" s="189">
        <f t="shared" si="66"/>
        <v>1.5</v>
      </c>
      <c r="M257" s="189"/>
      <c r="N257" s="189"/>
      <c r="O257" s="189"/>
      <c r="P257" s="189"/>
      <c r="Q257" s="189"/>
      <c r="R257" s="189"/>
      <c r="S257" s="189"/>
      <c r="T257" s="189"/>
      <c r="U257" s="189"/>
      <c r="V257" s="189"/>
      <c r="W257" s="189"/>
      <c r="X257" s="189"/>
      <c r="Y257" s="189"/>
      <c r="Z257" s="195"/>
      <c r="AA257" s="195"/>
      <c r="AB257" s="189"/>
      <c r="AC257" s="189"/>
      <c r="AD257" s="195"/>
      <c r="AE257" s="189">
        <f t="shared" si="75"/>
        <v>0</v>
      </c>
      <c r="AF257" s="190">
        <f t="shared" si="76"/>
        <v>1.5</v>
      </c>
      <c r="AG257" s="190">
        <f t="shared" si="77"/>
        <v>0</v>
      </c>
      <c r="AH257" s="191">
        <v>42.6</v>
      </c>
      <c r="AI257" s="191">
        <f t="shared" si="78"/>
        <v>36.21</v>
      </c>
      <c r="AJ257" s="191"/>
      <c r="AK257" s="191"/>
      <c r="AL257" s="191">
        <v>150</v>
      </c>
      <c r="AM257" s="184">
        <f t="shared" si="79"/>
        <v>75</v>
      </c>
      <c r="AN257" s="200" t="s">
        <v>239</v>
      </c>
      <c r="AO257" s="187" t="str">
        <f t="shared" si="80"/>
        <v xml:space="preserve">
Thạch Khê</v>
      </c>
      <c r="AP257" s="192" t="s">
        <v>482</v>
      </c>
      <c r="AQ257" s="193">
        <f t="shared" si="81"/>
        <v>1.7892000000000003</v>
      </c>
      <c r="AR257" s="193">
        <f t="shared" si="82"/>
        <v>0</v>
      </c>
      <c r="AS257" s="193">
        <f t="shared" si="86"/>
        <v>0</v>
      </c>
      <c r="AT257" s="193">
        <f t="shared" si="83"/>
        <v>0</v>
      </c>
      <c r="AU257" s="193">
        <f t="shared" si="84"/>
        <v>0</v>
      </c>
      <c r="AV257" s="193">
        <f t="shared" si="85"/>
        <v>1.7892000000000003</v>
      </c>
      <c r="AW257" s="184"/>
      <c r="AX257" s="184"/>
      <c r="AY257" s="184"/>
      <c r="AZ257" s="184"/>
      <c r="BA257" s="184"/>
      <c r="BB257" s="179">
        <v>241</v>
      </c>
    </row>
    <row r="258" spans="1:54" ht="30">
      <c r="A258" s="179">
        <v>238</v>
      </c>
      <c r="B258" s="186" t="s">
        <v>505</v>
      </c>
      <c r="C258" s="186">
        <v>15</v>
      </c>
      <c r="D258" s="187" t="s">
        <v>262</v>
      </c>
      <c r="E258" s="187" t="s">
        <v>36</v>
      </c>
      <c r="F258" s="188"/>
      <c r="G258" s="188"/>
      <c r="H258" s="188"/>
      <c r="I258" s="189">
        <f t="shared" si="65"/>
        <v>1</v>
      </c>
      <c r="J258" s="195">
        <v>1</v>
      </c>
      <c r="K258" s="195"/>
      <c r="L258" s="189">
        <f t="shared" si="66"/>
        <v>1</v>
      </c>
      <c r="M258" s="189"/>
      <c r="N258" s="189"/>
      <c r="O258" s="189"/>
      <c r="P258" s="189"/>
      <c r="Q258" s="189"/>
      <c r="R258" s="189"/>
      <c r="S258" s="189"/>
      <c r="T258" s="189"/>
      <c r="U258" s="189"/>
      <c r="V258" s="189"/>
      <c r="W258" s="189"/>
      <c r="X258" s="189"/>
      <c r="Y258" s="189"/>
      <c r="Z258" s="195"/>
      <c r="AA258" s="195"/>
      <c r="AB258" s="189"/>
      <c r="AC258" s="189"/>
      <c r="AD258" s="195"/>
      <c r="AE258" s="189">
        <f t="shared" si="75"/>
        <v>0</v>
      </c>
      <c r="AF258" s="190">
        <f t="shared" si="76"/>
        <v>1</v>
      </c>
      <c r="AG258" s="190">
        <f t="shared" si="77"/>
        <v>0</v>
      </c>
      <c r="AH258" s="191">
        <v>42.6</v>
      </c>
      <c r="AI258" s="191">
        <f t="shared" si="78"/>
        <v>36.21</v>
      </c>
      <c r="AJ258" s="191"/>
      <c r="AK258" s="191"/>
      <c r="AL258" s="191">
        <v>150</v>
      </c>
      <c r="AM258" s="184">
        <f t="shared" si="79"/>
        <v>75</v>
      </c>
      <c r="AN258" s="200" t="s">
        <v>239</v>
      </c>
      <c r="AO258" s="187" t="str">
        <f t="shared" si="80"/>
        <v xml:space="preserve">
Thạch Khê</v>
      </c>
      <c r="AP258" s="192" t="s">
        <v>260</v>
      </c>
      <c r="AQ258" s="193">
        <f t="shared" si="81"/>
        <v>1.1928000000000001</v>
      </c>
      <c r="AR258" s="193">
        <f t="shared" si="82"/>
        <v>0</v>
      </c>
      <c r="AS258" s="193">
        <f t="shared" si="86"/>
        <v>0</v>
      </c>
      <c r="AT258" s="193">
        <f t="shared" si="83"/>
        <v>0</v>
      </c>
      <c r="AU258" s="193">
        <f t="shared" si="84"/>
        <v>0</v>
      </c>
      <c r="AV258" s="193">
        <f t="shared" si="85"/>
        <v>1.1928000000000001</v>
      </c>
      <c r="AW258" s="184"/>
      <c r="AX258" s="184"/>
      <c r="AY258" s="184"/>
      <c r="AZ258" s="184"/>
      <c r="BA258" s="184"/>
      <c r="BB258" s="179">
        <v>242</v>
      </c>
    </row>
    <row r="259" spans="1:54" ht="30">
      <c r="A259" s="179">
        <v>239</v>
      </c>
      <c r="B259" s="186" t="s">
        <v>506</v>
      </c>
      <c r="C259" s="186">
        <v>15</v>
      </c>
      <c r="D259" s="187" t="s">
        <v>262</v>
      </c>
      <c r="E259" s="187" t="s">
        <v>36</v>
      </c>
      <c r="F259" s="188"/>
      <c r="G259" s="188"/>
      <c r="H259" s="188"/>
      <c r="I259" s="189">
        <f t="shared" si="65"/>
        <v>0.75</v>
      </c>
      <c r="J259" s="195"/>
      <c r="K259" s="195"/>
      <c r="L259" s="189">
        <f t="shared" si="66"/>
        <v>0</v>
      </c>
      <c r="M259" s="189"/>
      <c r="N259" s="189"/>
      <c r="O259" s="189">
        <v>0.75</v>
      </c>
      <c r="P259" s="189"/>
      <c r="Q259" s="189"/>
      <c r="R259" s="189"/>
      <c r="S259" s="189"/>
      <c r="T259" s="189"/>
      <c r="U259" s="189"/>
      <c r="V259" s="189"/>
      <c r="W259" s="189"/>
      <c r="X259" s="189"/>
      <c r="Y259" s="189"/>
      <c r="Z259" s="195"/>
      <c r="AA259" s="195"/>
      <c r="AB259" s="189"/>
      <c r="AC259" s="189"/>
      <c r="AD259" s="195"/>
      <c r="AE259" s="189">
        <f t="shared" si="75"/>
        <v>0.75</v>
      </c>
      <c r="AF259" s="190">
        <f t="shared" si="76"/>
        <v>0.75</v>
      </c>
      <c r="AG259" s="190">
        <f t="shared" si="77"/>
        <v>0</v>
      </c>
      <c r="AH259" s="191">
        <v>42.6</v>
      </c>
      <c r="AI259" s="191">
        <f t="shared" si="78"/>
        <v>36.21</v>
      </c>
      <c r="AJ259" s="191"/>
      <c r="AK259" s="191"/>
      <c r="AL259" s="191">
        <v>150</v>
      </c>
      <c r="AM259" s="184">
        <f t="shared" si="79"/>
        <v>75</v>
      </c>
      <c r="AN259" s="200" t="s">
        <v>239</v>
      </c>
      <c r="AO259" s="187" t="str">
        <f t="shared" si="80"/>
        <v xml:space="preserve">
Thạch Khê</v>
      </c>
      <c r="AP259" s="192" t="s">
        <v>260</v>
      </c>
      <c r="AQ259" s="193">
        <f t="shared" si="81"/>
        <v>0.89460000000000017</v>
      </c>
      <c r="AR259" s="193">
        <f t="shared" si="82"/>
        <v>0</v>
      </c>
      <c r="AS259" s="193">
        <f t="shared" si="86"/>
        <v>0</v>
      </c>
      <c r="AT259" s="193">
        <f t="shared" si="83"/>
        <v>0</v>
      </c>
      <c r="AU259" s="193">
        <f t="shared" si="84"/>
        <v>0</v>
      </c>
      <c r="AV259" s="193">
        <f t="shared" si="85"/>
        <v>0.89460000000000017</v>
      </c>
      <c r="AW259" s="184"/>
      <c r="AX259" s="184"/>
      <c r="AY259" s="184"/>
      <c r="AZ259" s="184"/>
      <c r="BA259" s="184"/>
      <c r="BB259" s="179">
        <v>243</v>
      </c>
    </row>
    <row r="260" spans="1:54" ht="30">
      <c r="A260" s="179">
        <v>240</v>
      </c>
      <c r="B260" s="185" t="s">
        <v>543</v>
      </c>
      <c r="C260" s="186">
        <v>15</v>
      </c>
      <c r="D260" s="196" t="s">
        <v>262</v>
      </c>
      <c r="E260" s="187" t="s">
        <v>36</v>
      </c>
      <c r="F260" s="185"/>
      <c r="G260" s="185"/>
      <c r="H260" s="185"/>
      <c r="I260" s="189">
        <f t="shared" si="65"/>
        <v>2</v>
      </c>
      <c r="J260" s="189"/>
      <c r="K260" s="189"/>
      <c r="L260" s="189">
        <f t="shared" si="66"/>
        <v>0</v>
      </c>
      <c r="M260" s="189"/>
      <c r="N260" s="189"/>
      <c r="O260" s="189"/>
      <c r="P260" s="189">
        <v>1</v>
      </c>
      <c r="Q260" s="189"/>
      <c r="R260" s="189"/>
      <c r="S260" s="189">
        <v>0.5</v>
      </c>
      <c r="T260" s="189"/>
      <c r="U260" s="189"/>
      <c r="V260" s="189"/>
      <c r="W260" s="189"/>
      <c r="X260" s="189"/>
      <c r="Y260" s="189"/>
      <c r="Z260" s="189"/>
      <c r="AA260" s="189"/>
      <c r="AB260" s="189"/>
      <c r="AC260" s="189">
        <v>0.5</v>
      </c>
      <c r="AD260" s="189"/>
      <c r="AE260" s="189">
        <f t="shared" si="75"/>
        <v>2</v>
      </c>
      <c r="AF260" s="190">
        <f t="shared" si="76"/>
        <v>0</v>
      </c>
      <c r="AG260" s="190">
        <f t="shared" si="77"/>
        <v>0.5</v>
      </c>
      <c r="AH260" s="191">
        <v>42.6</v>
      </c>
      <c r="AI260" s="191">
        <f t="shared" si="78"/>
        <v>36.21</v>
      </c>
      <c r="AJ260" s="191">
        <v>46.9</v>
      </c>
      <c r="AK260" s="191"/>
      <c r="AL260" s="191">
        <v>150</v>
      </c>
      <c r="AM260" s="184">
        <f t="shared" si="79"/>
        <v>75</v>
      </c>
      <c r="AN260" s="183" t="s">
        <v>240</v>
      </c>
      <c r="AO260" s="187" t="str">
        <f t="shared" si="80"/>
        <v xml:space="preserve">
Thạch Lạc</v>
      </c>
      <c r="AP260" s="192" t="s">
        <v>260</v>
      </c>
      <c r="AQ260" s="193">
        <f t="shared" si="81"/>
        <v>0</v>
      </c>
      <c r="AR260" s="193">
        <f t="shared" si="82"/>
        <v>1.3131999999999999</v>
      </c>
      <c r="AS260" s="193">
        <f t="shared" si="86"/>
        <v>0</v>
      </c>
      <c r="AT260" s="193">
        <f t="shared" si="83"/>
        <v>0.75</v>
      </c>
      <c r="AU260" s="193">
        <f t="shared" si="84"/>
        <v>0</v>
      </c>
      <c r="AV260" s="193">
        <f t="shared" si="85"/>
        <v>2.0632000000000001</v>
      </c>
      <c r="AW260" s="184"/>
      <c r="AX260" s="184"/>
      <c r="AY260" s="184"/>
      <c r="AZ260" s="184"/>
      <c r="BA260" s="184"/>
      <c r="BB260" s="179">
        <v>244</v>
      </c>
    </row>
    <row r="261" spans="1:54" ht="30">
      <c r="A261" s="179">
        <v>241</v>
      </c>
      <c r="B261" s="186" t="s">
        <v>859</v>
      </c>
      <c r="C261" s="186">
        <v>15</v>
      </c>
      <c r="D261" s="200" t="s">
        <v>262</v>
      </c>
      <c r="E261" s="187" t="s">
        <v>36</v>
      </c>
      <c r="F261" s="188"/>
      <c r="G261" s="188"/>
      <c r="H261" s="188"/>
      <c r="I261" s="189">
        <f t="shared" si="65"/>
        <v>1</v>
      </c>
      <c r="J261" s="195">
        <v>1</v>
      </c>
      <c r="K261" s="195"/>
      <c r="L261" s="189">
        <f t="shared" si="66"/>
        <v>1</v>
      </c>
      <c r="M261" s="189"/>
      <c r="N261" s="189"/>
      <c r="O261" s="189"/>
      <c r="P261" s="189"/>
      <c r="Q261" s="189"/>
      <c r="R261" s="189"/>
      <c r="S261" s="189"/>
      <c r="T261" s="189"/>
      <c r="U261" s="189"/>
      <c r="V261" s="189"/>
      <c r="W261" s="189"/>
      <c r="X261" s="189"/>
      <c r="Y261" s="189"/>
      <c r="Z261" s="189"/>
      <c r="AA261" s="189"/>
      <c r="AB261" s="189"/>
      <c r="AC261" s="189"/>
      <c r="AD261" s="189"/>
      <c r="AE261" s="189">
        <f t="shared" si="75"/>
        <v>0</v>
      </c>
      <c r="AF261" s="190">
        <f t="shared" si="76"/>
        <v>1</v>
      </c>
      <c r="AG261" s="190">
        <f t="shared" si="77"/>
        <v>0</v>
      </c>
      <c r="AH261" s="191">
        <v>42.6</v>
      </c>
      <c r="AI261" s="191">
        <f t="shared" si="78"/>
        <v>36.21</v>
      </c>
      <c r="AJ261" s="191"/>
      <c r="AK261" s="191"/>
      <c r="AL261" s="191">
        <v>150</v>
      </c>
      <c r="AM261" s="184">
        <f t="shared" si="79"/>
        <v>75</v>
      </c>
      <c r="AN261" s="200" t="s">
        <v>240</v>
      </c>
      <c r="AO261" s="187" t="str">
        <f t="shared" si="80"/>
        <v xml:space="preserve">
Thạch Lạc</v>
      </c>
      <c r="AP261" s="192" t="s">
        <v>265</v>
      </c>
      <c r="AQ261" s="193">
        <f t="shared" si="81"/>
        <v>1.1928000000000001</v>
      </c>
      <c r="AR261" s="193">
        <f t="shared" si="82"/>
        <v>0</v>
      </c>
      <c r="AS261" s="193">
        <f>AK261*N261*1000*10000/1000000000</f>
        <v>0</v>
      </c>
      <c r="AT261" s="193">
        <f t="shared" si="83"/>
        <v>0</v>
      </c>
      <c r="AU261" s="193">
        <f t="shared" si="84"/>
        <v>0</v>
      </c>
      <c r="AV261" s="193">
        <f t="shared" si="85"/>
        <v>1.1928000000000001</v>
      </c>
      <c r="AW261" s="184"/>
      <c r="AX261" s="184"/>
      <c r="AY261" s="184"/>
      <c r="AZ261" s="184"/>
      <c r="BA261" s="184"/>
      <c r="BB261" s="179">
        <v>245</v>
      </c>
    </row>
    <row r="262" spans="1:54" ht="30">
      <c r="A262" s="179">
        <v>242</v>
      </c>
      <c r="B262" s="185" t="s">
        <v>560</v>
      </c>
      <c r="C262" s="186">
        <v>15</v>
      </c>
      <c r="D262" s="179" t="s">
        <v>262</v>
      </c>
      <c r="E262" s="187" t="s">
        <v>36</v>
      </c>
      <c r="F262" s="184"/>
      <c r="G262" s="184"/>
      <c r="H262" s="184"/>
      <c r="I262" s="189">
        <f t="shared" si="65"/>
        <v>0.6</v>
      </c>
      <c r="J262" s="189">
        <v>0.6</v>
      </c>
      <c r="K262" s="189"/>
      <c r="L262" s="189">
        <f t="shared" si="66"/>
        <v>0.6</v>
      </c>
      <c r="M262" s="189"/>
      <c r="N262" s="189"/>
      <c r="O262" s="189"/>
      <c r="P262" s="189"/>
      <c r="Q262" s="189"/>
      <c r="R262" s="189"/>
      <c r="S262" s="189"/>
      <c r="T262" s="189"/>
      <c r="U262" s="189"/>
      <c r="V262" s="189"/>
      <c r="W262" s="189"/>
      <c r="X262" s="189"/>
      <c r="Y262" s="189"/>
      <c r="Z262" s="189"/>
      <c r="AA262" s="189"/>
      <c r="AB262" s="189"/>
      <c r="AC262" s="189"/>
      <c r="AD262" s="189"/>
      <c r="AE262" s="189">
        <f t="shared" si="75"/>
        <v>0</v>
      </c>
      <c r="AF262" s="190">
        <f t="shared" si="76"/>
        <v>0.6</v>
      </c>
      <c r="AG262" s="190">
        <f t="shared" si="77"/>
        <v>0</v>
      </c>
      <c r="AH262" s="191">
        <v>46.86</v>
      </c>
      <c r="AI262" s="191">
        <f t="shared" si="78"/>
        <v>39.830999999999996</v>
      </c>
      <c r="AJ262" s="191"/>
      <c r="AK262" s="191"/>
      <c r="AL262" s="191">
        <v>300</v>
      </c>
      <c r="AM262" s="184">
        <f t="shared" si="79"/>
        <v>150</v>
      </c>
      <c r="AN262" s="196" t="s">
        <v>241</v>
      </c>
      <c r="AO262" s="187" t="str">
        <f t="shared" si="80"/>
        <v xml:space="preserve">
Thạch Lâm</v>
      </c>
      <c r="AP262" s="192" t="s">
        <v>260</v>
      </c>
      <c r="AQ262" s="193">
        <f t="shared" si="81"/>
        <v>0.78724800000000006</v>
      </c>
      <c r="AR262" s="193">
        <f t="shared" si="82"/>
        <v>0</v>
      </c>
      <c r="AS262" s="193">
        <f>AK262*N262*0.01+AK262*N262*0.01*1.5</f>
        <v>0</v>
      </c>
      <c r="AT262" s="193">
        <f t="shared" si="83"/>
        <v>0</v>
      </c>
      <c r="AU262" s="193">
        <f t="shared" si="84"/>
        <v>0</v>
      </c>
      <c r="AV262" s="193">
        <f t="shared" si="85"/>
        <v>0.78724800000000006</v>
      </c>
      <c r="AW262" s="184"/>
      <c r="AX262" s="184"/>
      <c r="AY262" s="184"/>
      <c r="AZ262" s="184"/>
      <c r="BA262" s="184"/>
      <c r="BB262" s="179">
        <v>246</v>
      </c>
    </row>
    <row r="263" spans="1:54" ht="45">
      <c r="A263" s="179">
        <v>243</v>
      </c>
      <c r="B263" s="186" t="s">
        <v>858</v>
      </c>
      <c r="C263" s="186">
        <v>15</v>
      </c>
      <c r="D263" s="200" t="s">
        <v>262</v>
      </c>
      <c r="E263" s="187" t="s">
        <v>36</v>
      </c>
      <c r="F263" s="188"/>
      <c r="G263" s="188"/>
      <c r="H263" s="188"/>
      <c r="I263" s="189">
        <f t="shared" si="65"/>
        <v>4</v>
      </c>
      <c r="J263" s="195">
        <v>4</v>
      </c>
      <c r="K263" s="195"/>
      <c r="L263" s="189">
        <f t="shared" si="66"/>
        <v>4</v>
      </c>
      <c r="M263" s="189"/>
      <c r="N263" s="189"/>
      <c r="O263" s="189"/>
      <c r="P263" s="189"/>
      <c r="Q263" s="189"/>
      <c r="R263" s="189"/>
      <c r="S263" s="189"/>
      <c r="T263" s="189"/>
      <c r="U263" s="189"/>
      <c r="V263" s="189"/>
      <c r="W263" s="189"/>
      <c r="X263" s="189"/>
      <c r="Y263" s="189"/>
      <c r="Z263" s="189"/>
      <c r="AA263" s="189"/>
      <c r="AB263" s="189"/>
      <c r="AC263" s="189"/>
      <c r="AD263" s="189"/>
      <c r="AE263" s="189">
        <f t="shared" si="75"/>
        <v>0</v>
      </c>
      <c r="AF263" s="190">
        <f t="shared" si="76"/>
        <v>4</v>
      </c>
      <c r="AG263" s="190">
        <f t="shared" si="77"/>
        <v>0</v>
      </c>
      <c r="AH263" s="191">
        <v>42.6</v>
      </c>
      <c r="AI263" s="191">
        <f t="shared" si="78"/>
        <v>36.21</v>
      </c>
      <c r="AJ263" s="191"/>
      <c r="AK263" s="191"/>
      <c r="AL263" s="191">
        <v>150</v>
      </c>
      <c r="AM263" s="184">
        <f t="shared" si="79"/>
        <v>75</v>
      </c>
      <c r="AN263" s="200" t="s">
        <v>241</v>
      </c>
      <c r="AO263" s="187" t="str">
        <f t="shared" si="80"/>
        <v xml:space="preserve">
Thạch Lâm</v>
      </c>
      <c r="AP263" s="192" t="s">
        <v>265</v>
      </c>
      <c r="AQ263" s="193">
        <f t="shared" si="81"/>
        <v>4.7712000000000003</v>
      </c>
      <c r="AR263" s="193">
        <f t="shared" si="82"/>
        <v>0</v>
      </c>
      <c r="AS263" s="193">
        <f>AK263*N263*1000*10000/1000000000</f>
        <v>0</v>
      </c>
      <c r="AT263" s="193">
        <f t="shared" si="83"/>
        <v>0</v>
      </c>
      <c r="AU263" s="193">
        <f t="shared" si="84"/>
        <v>0</v>
      </c>
      <c r="AV263" s="193">
        <f t="shared" si="85"/>
        <v>4.7712000000000003</v>
      </c>
      <c r="AW263" s="184"/>
      <c r="AX263" s="184"/>
      <c r="AY263" s="184"/>
      <c r="AZ263" s="184"/>
      <c r="BA263" s="184"/>
      <c r="BB263" s="179">
        <v>247</v>
      </c>
    </row>
    <row r="264" spans="1:54" ht="45">
      <c r="A264" s="179">
        <v>244</v>
      </c>
      <c r="B264" s="186" t="s">
        <v>576</v>
      </c>
      <c r="C264" s="186">
        <v>15</v>
      </c>
      <c r="D264" s="187" t="s">
        <v>262</v>
      </c>
      <c r="E264" s="187" t="s">
        <v>36</v>
      </c>
      <c r="F264" s="188"/>
      <c r="G264" s="188"/>
      <c r="H264" s="188"/>
      <c r="I264" s="189">
        <f t="shared" si="65"/>
        <v>1.3</v>
      </c>
      <c r="J264" s="195">
        <v>1.3</v>
      </c>
      <c r="K264" s="195"/>
      <c r="L264" s="189">
        <f t="shared" si="66"/>
        <v>1.3</v>
      </c>
      <c r="M264" s="189"/>
      <c r="N264" s="189"/>
      <c r="O264" s="189"/>
      <c r="P264" s="189"/>
      <c r="Q264" s="189"/>
      <c r="R264" s="189"/>
      <c r="S264" s="189"/>
      <c r="T264" s="189"/>
      <c r="U264" s="189"/>
      <c r="V264" s="189"/>
      <c r="W264" s="189"/>
      <c r="X264" s="189"/>
      <c r="Y264" s="189"/>
      <c r="Z264" s="189"/>
      <c r="AA264" s="189"/>
      <c r="AB264" s="189"/>
      <c r="AC264" s="189"/>
      <c r="AD264" s="189"/>
      <c r="AE264" s="189">
        <f t="shared" si="75"/>
        <v>0</v>
      </c>
      <c r="AF264" s="190">
        <f t="shared" si="76"/>
        <v>1.3</v>
      </c>
      <c r="AG264" s="190">
        <f t="shared" si="77"/>
        <v>0</v>
      </c>
      <c r="AH264" s="191">
        <v>42.6</v>
      </c>
      <c r="AI264" s="191">
        <f t="shared" si="78"/>
        <v>36.21</v>
      </c>
      <c r="AJ264" s="191"/>
      <c r="AK264" s="191"/>
      <c r="AL264" s="191">
        <v>200</v>
      </c>
      <c r="AM264" s="184">
        <f t="shared" si="79"/>
        <v>100</v>
      </c>
      <c r="AN264" s="200" t="s">
        <v>242</v>
      </c>
      <c r="AO264" s="187" t="str">
        <f t="shared" si="80"/>
        <v xml:space="preserve">
Thạch Liên</v>
      </c>
      <c r="AP264" s="192" t="s">
        <v>265</v>
      </c>
      <c r="AQ264" s="193">
        <f t="shared" si="81"/>
        <v>1.55064</v>
      </c>
      <c r="AR264" s="193">
        <f t="shared" si="82"/>
        <v>0</v>
      </c>
      <c r="AS264" s="193">
        <f>AK264*N264*0.01+AK264*N264*0.01*1.5</f>
        <v>0</v>
      </c>
      <c r="AT264" s="193">
        <f t="shared" si="83"/>
        <v>0</v>
      </c>
      <c r="AU264" s="193">
        <f t="shared" si="84"/>
        <v>0</v>
      </c>
      <c r="AV264" s="193">
        <f t="shared" si="85"/>
        <v>1.55064</v>
      </c>
      <c r="AW264" s="184"/>
      <c r="AX264" s="184"/>
      <c r="AY264" s="184"/>
      <c r="AZ264" s="184"/>
      <c r="BA264" s="184"/>
      <c r="BB264" s="179">
        <v>248</v>
      </c>
    </row>
    <row r="265" spans="1:54" ht="30">
      <c r="A265" s="179">
        <v>245</v>
      </c>
      <c r="B265" s="186" t="s">
        <v>598</v>
      </c>
      <c r="C265" s="186">
        <v>15</v>
      </c>
      <c r="D265" s="187" t="s">
        <v>262</v>
      </c>
      <c r="E265" s="187" t="s">
        <v>36</v>
      </c>
      <c r="F265" s="188"/>
      <c r="G265" s="188"/>
      <c r="H265" s="188"/>
      <c r="I265" s="189">
        <f t="shared" si="65"/>
        <v>0.60000000000000009</v>
      </c>
      <c r="J265" s="189">
        <v>0.5</v>
      </c>
      <c r="K265" s="189"/>
      <c r="L265" s="189">
        <f t="shared" si="66"/>
        <v>0.5</v>
      </c>
      <c r="M265" s="189"/>
      <c r="N265" s="189"/>
      <c r="O265" s="189"/>
      <c r="P265" s="189">
        <v>0.05</v>
      </c>
      <c r="Q265" s="189"/>
      <c r="R265" s="189"/>
      <c r="S265" s="189">
        <v>0.05</v>
      </c>
      <c r="T265" s="189"/>
      <c r="U265" s="189"/>
      <c r="V265" s="189"/>
      <c r="W265" s="189"/>
      <c r="X265" s="189"/>
      <c r="Y265" s="189"/>
      <c r="Z265" s="189"/>
      <c r="AA265" s="189"/>
      <c r="AB265" s="189"/>
      <c r="AC265" s="189"/>
      <c r="AD265" s="189"/>
      <c r="AE265" s="189">
        <f t="shared" si="75"/>
        <v>0.1</v>
      </c>
      <c r="AF265" s="190">
        <f t="shared" si="76"/>
        <v>0.5</v>
      </c>
      <c r="AG265" s="190">
        <f t="shared" si="77"/>
        <v>0.05</v>
      </c>
      <c r="AH265" s="191">
        <v>46.86</v>
      </c>
      <c r="AI265" s="191">
        <f t="shared" si="78"/>
        <v>39.830999999999996</v>
      </c>
      <c r="AJ265" s="191">
        <v>51.59</v>
      </c>
      <c r="AK265" s="191"/>
      <c r="AL265" s="191">
        <v>300</v>
      </c>
      <c r="AM265" s="184">
        <f t="shared" si="79"/>
        <v>150</v>
      </c>
      <c r="AN265" s="187" t="s">
        <v>243</v>
      </c>
      <c r="AO265" s="187" t="str">
        <f t="shared" si="80"/>
        <v xml:space="preserve">
Thạch Long</v>
      </c>
      <c r="AP265" s="192" t="s">
        <v>260</v>
      </c>
      <c r="AQ265" s="193">
        <f t="shared" si="81"/>
        <v>0.65603999999999996</v>
      </c>
      <c r="AR265" s="193">
        <f t="shared" si="82"/>
        <v>7.2226000000000012E-2</v>
      </c>
      <c r="AS265" s="193">
        <f>AK265*N265*0.01+AK265*N265*0.01*1.5</f>
        <v>0</v>
      </c>
      <c r="AT265" s="193">
        <f t="shared" si="83"/>
        <v>0.15</v>
      </c>
      <c r="AU265" s="193">
        <f t="shared" si="84"/>
        <v>0</v>
      </c>
      <c r="AV265" s="193">
        <f t="shared" si="85"/>
        <v>0.87826599999999999</v>
      </c>
      <c r="AW265" s="184"/>
      <c r="AX265" s="184"/>
      <c r="AY265" s="184"/>
      <c r="AZ265" s="184"/>
      <c r="BA265" s="184"/>
      <c r="BB265" s="179">
        <v>249</v>
      </c>
    </row>
    <row r="266" spans="1:54" ht="30">
      <c r="A266" s="179">
        <v>246</v>
      </c>
      <c r="B266" s="215" t="s">
        <v>309</v>
      </c>
      <c r="C266" s="186">
        <v>15</v>
      </c>
      <c r="D266" s="200" t="s">
        <v>262</v>
      </c>
      <c r="E266" s="187" t="s">
        <v>36</v>
      </c>
      <c r="F266" s="216"/>
      <c r="G266" s="216"/>
      <c r="H266" s="216"/>
      <c r="I266" s="189">
        <f t="shared" si="65"/>
        <v>2</v>
      </c>
      <c r="J266" s="195">
        <v>2</v>
      </c>
      <c r="K266" s="195"/>
      <c r="L266" s="189">
        <f t="shared" si="66"/>
        <v>2</v>
      </c>
      <c r="M266" s="189"/>
      <c r="N266" s="189"/>
      <c r="O266" s="189"/>
      <c r="P266" s="189"/>
      <c r="Q266" s="189"/>
      <c r="R266" s="189"/>
      <c r="S266" s="189"/>
      <c r="T266" s="189"/>
      <c r="U266" s="189"/>
      <c r="V266" s="189"/>
      <c r="W266" s="189"/>
      <c r="X266" s="189"/>
      <c r="Y266" s="189"/>
      <c r="Z266" s="195"/>
      <c r="AA266" s="195"/>
      <c r="AB266" s="189"/>
      <c r="AC266" s="189"/>
      <c r="AD266" s="195"/>
      <c r="AE266" s="189"/>
      <c r="AF266" s="190"/>
      <c r="AG266" s="190"/>
      <c r="AH266" s="191"/>
      <c r="AI266" s="191"/>
      <c r="AJ266" s="191"/>
      <c r="AK266" s="191"/>
      <c r="AL266" s="197"/>
      <c r="AM266" s="184"/>
      <c r="AN266" s="200" t="s">
        <v>245</v>
      </c>
      <c r="AO266" s="187" t="str">
        <f t="shared" si="80"/>
        <v xml:space="preserve">
Thạch Ngọc</v>
      </c>
      <c r="AP266" s="192" t="s">
        <v>310</v>
      </c>
      <c r="AQ266" s="193"/>
      <c r="AR266" s="193"/>
      <c r="AS266" s="193"/>
      <c r="AT266" s="193"/>
      <c r="AU266" s="193"/>
      <c r="AV266" s="193"/>
      <c r="AW266" s="184"/>
      <c r="AX266" s="184"/>
      <c r="AY266" s="184"/>
      <c r="AZ266" s="184"/>
      <c r="BA266" s="184"/>
      <c r="BB266" s="179">
        <v>250</v>
      </c>
    </row>
    <row r="267" spans="1:54" ht="30">
      <c r="A267" s="179">
        <v>247</v>
      </c>
      <c r="B267" s="185" t="s">
        <v>621</v>
      </c>
      <c r="C267" s="186">
        <v>15</v>
      </c>
      <c r="D267" s="192" t="s">
        <v>262</v>
      </c>
      <c r="E267" s="187" t="s">
        <v>36</v>
      </c>
      <c r="F267" s="185"/>
      <c r="G267" s="185"/>
      <c r="H267" s="185"/>
      <c r="I267" s="189">
        <f t="shared" si="65"/>
        <v>0.8</v>
      </c>
      <c r="J267" s="189">
        <v>0.8</v>
      </c>
      <c r="K267" s="189"/>
      <c r="L267" s="189">
        <f t="shared" si="66"/>
        <v>0.8</v>
      </c>
      <c r="M267" s="189"/>
      <c r="N267" s="189"/>
      <c r="O267" s="189"/>
      <c r="P267" s="189"/>
      <c r="Q267" s="189"/>
      <c r="R267" s="189"/>
      <c r="S267" s="189"/>
      <c r="T267" s="189"/>
      <c r="U267" s="189"/>
      <c r="V267" s="189"/>
      <c r="W267" s="189"/>
      <c r="X267" s="189"/>
      <c r="Y267" s="189"/>
      <c r="Z267" s="189"/>
      <c r="AA267" s="189"/>
      <c r="AB267" s="189"/>
      <c r="AC267" s="189"/>
      <c r="AD267" s="189"/>
      <c r="AE267" s="189">
        <f t="shared" ref="AE267:AE290" si="87">SUM(N267:AD267)</f>
        <v>0</v>
      </c>
      <c r="AF267" s="190">
        <f t="shared" ref="AF267:AF294" si="88">L267+O267</f>
        <v>0.8</v>
      </c>
      <c r="AG267" s="190">
        <f t="shared" ref="AG267:AG294" si="89">S267+T267+U267+X267+Y267+Z267</f>
        <v>0</v>
      </c>
      <c r="AH267" s="191">
        <v>34.1</v>
      </c>
      <c r="AI267" s="191">
        <f t="shared" ref="AI267:AI294" si="90">AH267*0.85</f>
        <v>28.984999999999999</v>
      </c>
      <c r="AJ267" s="191"/>
      <c r="AK267" s="191"/>
      <c r="AL267" s="191">
        <v>150</v>
      </c>
      <c r="AM267" s="184">
        <f t="shared" ref="AM267:AM294" si="91">AL267*0.5</f>
        <v>75</v>
      </c>
      <c r="AN267" s="196" t="s">
        <v>245</v>
      </c>
      <c r="AO267" s="187" t="str">
        <f t="shared" si="80"/>
        <v xml:space="preserve">
Thạch Ngọc</v>
      </c>
      <c r="AP267" s="192" t="s">
        <v>260</v>
      </c>
      <c r="AQ267" s="193">
        <f t="shared" ref="AQ267:AQ283" si="92">(AF267*AH267*1000+AF267*AH267*1.8*1000)/100000</f>
        <v>0.76383999999999996</v>
      </c>
      <c r="AR267" s="193">
        <f t="shared" ref="AR267:AR283" si="93">AJ267*P267*1000*10000/1000000000+AJ267*P267*1000*10000/1000000000*1.8</f>
        <v>0</v>
      </c>
      <c r="AS267" s="193">
        <f t="shared" ref="AS267:AS273" si="94">AK267*N267*0.01+AK267*N267*0.01*1.5</f>
        <v>0</v>
      </c>
      <c r="AT267" s="193">
        <f t="shared" ref="AT267:AT294" si="95">AL267*AG267*0.01</f>
        <v>0</v>
      </c>
      <c r="AU267" s="193">
        <f t="shared" ref="AU267:AU294" si="96">V267*AM267*0.01</f>
        <v>0</v>
      </c>
      <c r="AV267" s="193">
        <f t="shared" ref="AV267:AV288" si="97">AQ267+AR267+AS267+AT267+AU267</f>
        <v>0.76383999999999996</v>
      </c>
      <c r="AW267" s="184"/>
      <c r="AX267" s="184"/>
      <c r="AY267" s="184"/>
      <c r="AZ267" s="184"/>
      <c r="BA267" s="184"/>
      <c r="BB267" s="179">
        <v>251</v>
      </c>
    </row>
    <row r="268" spans="1:54" ht="30">
      <c r="A268" s="179">
        <v>248</v>
      </c>
      <c r="B268" s="185" t="s">
        <v>622</v>
      </c>
      <c r="C268" s="186">
        <v>15</v>
      </c>
      <c r="D268" s="192" t="s">
        <v>262</v>
      </c>
      <c r="E268" s="187" t="s">
        <v>36</v>
      </c>
      <c r="F268" s="185"/>
      <c r="G268" s="185"/>
      <c r="H268" s="185"/>
      <c r="I268" s="189">
        <f t="shared" si="65"/>
        <v>0.7</v>
      </c>
      <c r="J268" s="189">
        <v>0.7</v>
      </c>
      <c r="K268" s="189"/>
      <c r="L268" s="189">
        <f t="shared" si="66"/>
        <v>0.7</v>
      </c>
      <c r="M268" s="189"/>
      <c r="N268" s="189"/>
      <c r="O268" s="189"/>
      <c r="P268" s="189"/>
      <c r="Q268" s="189"/>
      <c r="R268" s="189"/>
      <c r="S268" s="189"/>
      <c r="T268" s="189"/>
      <c r="U268" s="189"/>
      <c r="V268" s="189"/>
      <c r="W268" s="189"/>
      <c r="X268" s="189"/>
      <c r="Y268" s="189"/>
      <c r="Z268" s="189"/>
      <c r="AA268" s="189"/>
      <c r="AB268" s="189"/>
      <c r="AC268" s="189"/>
      <c r="AD268" s="189"/>
      <c r="AE268" s="189">
        <f t="shared" si="87"/>
        <v>0</v>
      </c>
      <c r="AF268" s="190">
        <f t="shared" si="88"/>
        <v>0.7</v>
      </c>
      <c r="AG268" s="190">
        <f t="shared" si="89"/>
        <v>0</v>
      </c>
      <c r="AH268" s="191">
        <v>34.1</v>
      </c>
      <c r="AI268" s="191">
        <f t="shared" si="90"/>
        <v>28.984999999999999</v>
      </c>
      <c r="AJ268" s="191"/>
      <c r="AK268" s="191"/>
      <c r="AL268" s="191">
        <v>150</v>
      </c>
      <c r="AM268" s="184">
        <f t="shared" si="91"/>
        <v>75</v>
      </c>
      <c r="AN268" s="196" t="s">
        <v>245</v>
      </c>
      <c r="AO268" s="187" t="str">
        <f t="shared" si="80"/>
        <v xml:space="preserve">
Thạch Ngọc</v>
      </c>
      <c r="AP268" s="192" t="s">
        <v>260</v>
      </c>
      <c r="AQ268" s="193">
        <f t="shared" si="92"/>
        <v>0.66835999999999995</v>
      </c>
      <c r="AR268" s="193">
        <f t="shared" si="93"/>
        <v>0</v>
      </c>
      <c r="AS268" s="193">
        <f t="shared" si="94"/>
        <v>0</v>
      </c>
      <c r="AT268" s="193">
        <f t="shared" si="95"/>
        <v>0</v>
      </c>
      <c r="AU268" s="193">
        <f t="shared" si="96"/>
        <v>0</v>
      </c>
      <c r="AV268" s="193">
        <f t="shared" si="97"/>
        <v>0.66835999999999995</v>
      </c>
      <c r="AW268" s="184"/>
      <c r="AX268" s="184"/>
      <c r="AY268" s="184"/>
      <c r="AZ268" s="184"/>
      <c r="BA268" s="184"/>
      <c r="BB268" s="179">
        <v>252</v>
      </c>
    </row>
    <row r="269" spans="1:54" ht="30">
      <c r="A269" s="179">
        <v>249</v>
      </c>
      <c r="B269" s="185" t="s">
        <v>623</v>
      </c>
      <c r="C269" s="186">
        <v>15</v>
      </c>
      <c r="D269" s="192" t="s">
        <v>262</v>
      </c>
      <c r="E269" s="187" t="s">
        <v>36</v>
      </c>
      <c r="F269" s="185"/>
      <c r="G269" s="185"/>
      <c r="H269" s="185"/>
      <c r="I269" s="189">
        <f t="shared" si="65"/>
        <v>0.44</v>
      </c>
      <c r="J269" s="189">
        <v>0.44</v>
      </c>
      <c r="K269" s="189"/>
      <c r="L269" s="189">
        <f t="shared" si="66"/>
        <v>0.44</v>
      </c>
      <c r="M269" s="189"/>
      <c r="N269" s="189"/>
      <c r="O269" s="189"/>
      <c r="P269" s="189"/>
      <c r="Q269" s="189"/>
      <c r="R269" s="189"/>
      <c r="S269" s="189"/>
      <c r="T269" s="189"/>
      <c r="U269" s="189"/>
      <c r="V269" s="189"/>
      <c r="W269" s="189"/>
      <c r="X269" s="189"/>
      <c r="Y269" s="189"/>
      <c r="Z269" s="189"/>
      <c r="AA269" s="189"/>
      <c r="AB269" s="189"/>
      <c r="AC269" s="189"/>
      <c r="AD269" s="189"/>
      <c r="AE269" s="189">
        <f t="shared" si="87"/>
        <v>0</v>
      </c>
      <c r="AF269" s="190">
        <f t="shared" si="88"/>
        <v>0.44</v>
      </c>
      <c r="AG269" s="190">
        <f t="shared" si="89"/>
        <v>0</v>
      </c>
      <c r="AH269" s="191">
        <v>34.1</v>
      </c>
      <c r="AI269" s="191">
        <f t="shared" si="90"/>
        <v>28.984999999999999</v>
      </c>
      <c r="AJ269" s="191"/>
      <c r="AK269" s="191"/>
      <c r="AL269" s="191">
        <v>150</v>
      </c>
      <c r="AM269" s="184">
        <f t="shared" si="91"/>
        <v>75</v>
      </c>
      <c r="AN269" s="196" t="s">
        <v>245</v>
      </c>
      <c r="AO269" s="187" t="str">
        <f t="shared" si="80"/>
        <v xml:space="preserve">
Thạch Ngọc</v>
      </c>
      <c r="AP269" s="192" t="s">
        <v>260</v>
      </c>
      <c r="AQ269" s="193">
        <f t="shared" si="92"/>
        <v>0.42011200000000004</v>
      </c>
      <c r="AR269" s="193">
        <f t="shared" si="93"/>
        <v>0</v>
      </c>
      <c r="AS269" s="193">
        <f t="shared" si="94"/>
        <v>0</v>
      </c>
      <c r="AT269" s="193">
        <f t="shared" si="95"/>
        <v>0</v>
      </c>
      <c r="AU269" s="193">
        <f t="shared" si="96"/>
        <v>0</v>
      </c>
      <c r="AV269" s="193">
        <f t="shared" si="97"/>
        <v>0.42011200000000004</v>
      </c>
      <c r="AW269" s="184"/>
      <c r="AX269" s="184"/>
      <c r="AY269" s="184"/>
      <c r="AZ269" s="184"/>
      <c r="BA269" s="184"/>
      <c r="BB269" s="179">
        <v>253</v>
      </c>
    </row>
    <row r="270" spans="1:54" ht="30">
      <c r="A270" s="179">
        <v>250</v>
      </c>
      <c r="B270" s="185" t="s">
        <v>624</v>
      </c>
      <c r="C270" s="186">
        <v>15</v>
      </c>
      <c r="D270" s="192" t="s">
        <v>262</v>
      </c>
      <c r="E270" s="187" t="s">
        <v>36</v>
      </c>
      <c r="F270" s="185"/>
      <c r="G270" s="185"/>
      <c r="H270" s="185"/>
      <c r="I270" s="189">
        <f t="shared" si="65"/>
        <v>0.42</v>
      </c>
      <c r="J270" s="189">
        <v>0.42</v>
      </c>
      <c r="K270" s="189"/>
      <c r="L270" s="189">
        <f t="shared" si="66"/>
        <v>0.42</v>
      </c>
      <c r="M270" s="189"/>
      <c r="N270" s="189"/>
      <c r="O270" s="189"/>
      <c r="P270" s="189"/>
      <c r="Q270" s="189"/>
      <c r="R270" s="189"/>
      <c r="S270" s="189"/>
      <c r="T270" s="189"/>
      <c r="U270" s="189"/>
      <c r="V270" s="189"/>
      <c r="W270" s="189"/>
      <c r="X270" s="189"/>
      <c r="Y270" s="189"/>
      <c r="Z270" s="189"/>
      <c r="AA270" s="189"/>
      <c r="AB270" s="189"/>
      <c r="AC270" s="189"/>
      <c r="AD270" s="189"/>
      <c r="AE270" s="189">
        <f t="shared" si="87"/>
        <v>0</v>
      </c>
      <c r="AF270" s="190">
        <f t="shared" si="88"/>
        <v>0.42</v>
      </c>
      <c r="AG270" s="190">
        <f t="shared" si="89"/>
        <v>0</v>
      </c>
      <c r="AH270" s="191">
        <v>34.1</v>
      </c>
      <c r="AI270" s="191">
        <f t="shared" si="90"/>
        <v>28.984999999999999</v>
      </c>
      <c r="AJ270" s="191"/>
      <c r="AK270" s="191"/>
      <c r="AL270" s="191">
        <v>150</v>
      </c>
      <c r="AM270" s="184">
        <f t="shared" si="91"/>
        <v>75</v>
      </c>
      <c r="AN270" s="196" t="s">
        <v>245</v>
      </c>
      <c r="AO270" s="187" t="str">
        <f t="shared" si="80"/>
        <v xml:space="preserve">
Thạch Ngọc</v>
      </c>
      <c r="AP270" s="192" t="s">
        <v>260</v>
      </c>
      <c r="AQ270" s="193">
        <f t="shared" si="92"/>
        <v>0.40101600000000004</v>
      </c>
      <c r="AR270" s="193">
        <f t="shared" si="93"/>
        <v>0</v>
      </c>
      <c r="AS270" s="193">
        <f t="shared" si="94"/>
        <v>0</v>
      </c>
      <c r="AT270" s="193">
        <f t="shared" si="95"/>
        <v>0</v>
      </c>
      <c r="AU270" s="193">
        <f t="shared" si="96"/>
        <v>0</v>
      </c>
      <c r="AV270" s="193">
        <f t="shared" si="97"/>
        <v>0.40101600000000004</v>
      </c>
      <c r="AW270" s="184"/>
      <c r="AX270" s="184"/>
      <c r="AY270" s="184"/>
      <c r="AZ270" s="184"/>
      <c r="BA270" s="184"/>
      <c r="BB270" s="179">
        <v>254</v>
      </c>
    </row>
    <row r="271" spans="1:54" ht="30">
      <c r="A271" s="179">
        <v>251</v>
      </c>
      <c r="B271" s="185" t="s">
        <v>649</v>
      </c>
      <c r="C271" s="186">
        <v>15</v>
      </c>
      <c r="D271" s="196" t="s">
        <v>262</v>
      </c>
      <c r="E271" s="187" t="s">
        <v>36</v>
      </c>
      <c r="F271" s="201"/>
      <c r="G271" s="201"/>
      <c r="H271" s="201"/>
      <c r="I271" s="189">
        <f t="shared" si="65"/>
        <v>0.75</v>
      </c>
      <c r="J271" s="195">
        <v>0.55000000000000004</v>
      </c>
      <c r="K271" s="195"/>
      <c r="L271" s="189">
        <f t="shared" si="66"/>
        <v>0.55000000000000004</v>
      </c>
      <c r="M271" s="189"/>
      <c r="N271" s="189"/>
      <c r="O271" s="189"/>
      <c r="P271" s="189"/>
      <c r="Q271" s="189"/>
      <c r="R271" s="189"/>
      <c r="S271" s="189">
        <v>0.2</v>
      </c>
      <c r="T271" s="189"/>
      <c r="U271" s="189"/>
      <c r="V271" s="189"/>
      <c r="W271" s="189"/>
      <c r="X271" s="189"/>
      <c r="Y271" s="189"/>
      <c r="Z271" s="189"/>
      <c r="AA271" s="189"/>
      <c r="AB271" s="189"/>
      <c r="AC271" s="189"/>
      <c r="AD271" s="189"/>
      <c r="AE271" s="189">
        <f t="shared" si="87"/>
        <v>0.2</v>
      </c>
      <c r="AF271" s="190">
        <f t="shared" si="88"/>
        <v>0.55000000000000004</v>
      </c>
      <c r="AG271" s="190">
        <f t="shared" si="89"/>
        <v>0.2</v>
      </c>
      <c r="AH271" s="191">
        <v>42.6</v>
      </c>
      <c r="AI271" s="191">
        <f t="shared" si="90"/>
        <v>36.21</v>
      </c>
      <c r="AJ271" s="191"/>
      <c r="AK271" s="191"/>
      <c r="AL271" s="191">
        <v>150</v>
      </c>
      <c r="AM271" s="184">
        <f t="shared" si="91"/>
        <v>75</v>
      </c>
      <c r="AN271" s="196" t="s">
        <v>246</v>
      </c>
      <c r="AO271" s="187" t="str">
        <f t="shared" si="80"/>
        <v xml:space="preserve">
Thạch Sơn</v>
      </c>
      <c r="AP271" s="192" t="s">
        <v>260</v>
      </c>
      <c r="AQ271" s="193">
        <f t="shared" si="92"/>
        <v>0.65604000000000018</v>
      </c>
      <c r="AR271" s="193">
        <f t="shared" si="93"/>
        <v>0</v>
      </c>
      <c r="AS271" s="193">
        <f t="shared" si="94"/>
        <v>0</v>
      </c>
      <c r="AT271" s="193">
        <f t="shared" si="95"/>
        <v>0.3</v>
      </c>
      <c r="AU271" s="193">
        <f t="shared" si="96"/>
        <v>0</v>
      </c>
      <c r="AV271" s="193">
        <f t="shared" si="97"/>
        <v>0.95604000000000022</v>
      </c>
      <c r="AW271" s="184"/>
      <c r="AX271" s="184"/>
      <c r="AY271" s="184"/>
      <c r="AZ271" s="184"/>
      <c r="BA271" s="184"/>
      <c r="BB271" s="179">
        <v>255</v>
      </c>
    </row>
    <row r="272" spans="1:54" ht="30">
      <c r="A272" s="179">
        <v>252</v>
      </c>
      <c r="B272" s="185" t="s">
        <v>686</v>
      </c>
      <c r="C272" s="186">
        <v>15</v>
      </c>
      <c r="D272" s="179" t="s">
        <v>262</v>
      </c>
      <c r="E272" s="187" t="s">
        <v>36</v>
      </c>
      <c r="F272" s="184"/>
      <c r="G272" s="184"/>
      <c r="H272" s="184"/>
      <c r="I272" s="189">
        <f t="shared" si="65"/>
        <v>5</v>
      </c>
      <c r="J272" s="195">
        <v>1.5</v>
      </c>
      <c r="K272" s="195"/>
      <c r="L272" s="189">
        <f t="shared" si="66"/>
        <v>1.5</v>
      </c>
      <c r="M272" s="189"/>
      <c r="N272" s="189"/>
      <c r="O272" s="189"/>
      <c r="P272" s="189"/>
      <c r="Q272" s="189"/>
      <c r="R272" s="189"/>
      <c r="S272" s="189"/>
      <c r="T272" s="189"/>
      <c r="U272" s="189"/>
      <c r="V272" s="189"/>
      <c r="W272" s="189"/>
      <c r="X272" s="189"/>
      <c r="Y272" s="189"/>
      <c r="Z272" s="195"/>
      <c r="AA272" s="195"/>
      <c r="AB272" s="189"/>
      <c r="AC272" s="189">
        <v>3.5</v>
      </c>
      <c r="AD272" s="195"/>
      <c r="AE272" s="189">
        <f t="shared" si="87"/>
        <v>3.5</v>
      </c>
      <c r="AF272" s="190">
        <f t="shared" si="88"/>
        <v>1.5</v>
      </c>
      <c r="AG272" s="190">
        <f t="shared" si="89"/>
        <v>0</v>
      </c>
      <c r="AH272" s="191">
        <v>42.6</v>
      </c>
      <c r="AI272" s="191">
        <f t="shared" si="90"/>
        <v>36.21</v>
      </c>
      <c r="AJ272" s="191"/>
      <c r="AK272" s="191"/>
      <c r="AL272" s="191">
        <v>150</v>
      </c>
      <c r="AM272" s="184">
        <f t="shared" si="91"/>
        <v>75</v>
      </c>
      <c r="AN272" s="196" t="s">
        <v>248</v>
      </c>
      <c r="AO272" s="187" t="str">
        <f t="shared" si="80"/>
        <v xml:space="preserve">
Thạch Thắng</v>
      </c>
      <c r="AP272" s="192" t="s">
        <v>260</v>
      </c>
      <c r="AQ272" s="193">
        <f t="shared" si="92"/>
        <v>1.7892000000000003</v>
      </c>
      <c r="AR272" s="193">
        <f t="shared" si="93"/>
        <v>0</v>
      </c>
      <c r="AS272" s="193">
        <f t="shared" si="94"/>
        <v>0</v>
      </c>
      <c r="AT272" s="193">
        <f t="shared" si="95"/>
        <v>0</v>
      </c>
      <c r="AU272" s="193">
        <f t="shared" si="96"/>
        <v>0</v>
      </c>
      <c r="AV272" s="193">
        <f t="shared" si="97"/>
        <v>1.7892000000000003</v>
      </c>
      <c r="AW272" s="184"/>
      <c r="AX272" s="184"/>
      <c r="AY272" s="184"/>
      <c r="AZ272" s="184"/>
      <c r="BA272" s="184"/>
      <c r="BB272" s="179">
        <v>256</v>
      </c>
    </row>
    <row r="273" spans="1:54" ht="30">
      <c r="A273" s="179">
        <v>253</v>
      </c>
      <c r="B273" s="185" t="s">
        <v>687</v>
      </c>
      <c r="C273" s="186">
        <v>15</v>
      </c>
      <c r="D273" s="179" t="s">
        <v>262</v>
      </c>
      <c r="E273" s="187" t="s">
        <v>36</v>
      </c>
      <c r="F273" s="184"/>
      <c r="G273" s="184"/>
      <c r="H273" s="184"/>
      <c r="I273" s="189">
        <f t="shared" si="65"/>
        <v>5</v>
      </c>
      <c r="J273" s="195">
        <v>4</v>
      </c>
      <c r="K273" s="195"/>
      <c r="L273" s="189">
        <f t="shared" si="66"/>
        <v>4</v>
      </c>
      <c r="M273" s="189"/>
      <c r="N273" s="189"/>
      <c r="O273" s="189"/>
      <c r="P273" s="189"/>
      <c r="Q273" s="189"/>
      <c r="R273" s="189"/>
      <c r="S273" s="189"/>
      <c r="T273" s="189"/>
      <c r="U273" s="189"/>
      <c r="V273" s="189"/>
      <c r="W273" s="189"/>
      <c r="X273" s="189"/>
      <c r="Y273" s="189"/>
      <c r="Z273" s="195"/>
      <c r="AA273" s="195"/>
      <c r="AB273" s="189">
        <v>1</v>
      </c>
      <c r="AC273" s="189"/>
      <c r="AD273" s="195"/>
      <c r="AE273" s="189">
        <f t="shared" si="87"/>
        <v>1</v>
      </c>
      <c r="AF273" s="190">
        <f t="shared" si="88"/>
        <v>4</v>
      </c>
      <c r="AG273" s="190">
        <f t="shared" si="89"/>
        <v>0</v>
      </c>
      <c r="AH273" s="191">
        <v>42.6</v>
      </c>
      <c r="AI273" s="191">
        <f t="shared" si="90"/>
        <v>36.21</v>
      </c>
      <c r="AJ273" s="191"/>
      <c r="AK273" s="191"/>
      <c r="AL273" s="191">
        <v>150</v>
      </c>
      <c r="AM273" s="184">
        <f t="shared" si="91"/>
        <v>75</v>
      </c>
      <c r="AN273" s="196" t="s">
        <v>248</v>
      </c>
      <c r="AO273" s="187" t="str">
        <f t="shared" si="80"/>
        <v xml:space="preserve">
Thạch Thắng</v>
      </c>
      <c r="AP273" s="192" t="s">
        <v>260</v>
      </c>
      <c r="AQ273" s="193">
        <f t="shared" si="92"/>
        <v>4.7712000000000003</v>
      </c>
      <c r="AR273" s="193">
        <f t="shared" si="93"/>
        <v>0</v>
      </c>
      <c r="AS273" s="193">
        <f t="shared" si="94"/>
        <v>0</v>
      </c>
      <c r="AT273" s="193">
        <f t="shared" si="95"/>
        <v>0</v>
      </c>
      <c r="AU273" s="193">
        <f t="shared" si="96"/>
        <v>0</v>
      </c>
      <c r="AV273" s="193">
        <f t="shared" si="97"/>
        <v>4.7712000000000003</v>
      </c>
      <c r="AW273" s="184"/>
      <c r="AX273" s="184"/>
      <c r="AY273" s="184"/>
      <c r="AZ273" s="184"/>
      <c r="BA273" s="184"/>
      <c r="BB273" s="179">
        <v>257</v>
      </c>
    </row>
    <row r="274" spans="1:54" ht="45">
      <c r="A274" s="179">
        <v>254</v>
      </c>
      <c r="B274" s="186" t="s">
        <v>860</v>
      </c>
      <c r="C274" s="186">
        <v>15</v>
      </c>
      <c r="D274" s="200" t="s">
        <v>262</v>
      </c>
      <c r="E274" s="187" t="s">
        <v>36</v>
      </c>
      <c r="F274" s="188"/>
      <c r="G274" s="188"/>
      <c r="H274" s="188"/>
      <c r="I274" s="189">
        <f t="shared" si="65"/>
        <v>2</v>
      </c>
      <c r="J274" s="195">
        <v>2</v>
      </c>
      <c r="K274" s="195"/>
      <c r="L274" s="189">
        <f t="shared" si="66"/>
        <v>2</v>
      </c>
      <c r="M274" s="189"/>
      <c r="N274" s="189"/>
      <c r="O274" s="189"/>
      <c r="P274" s="189"/>
      <c r="Q274" s="189"/>
      <c r="R274" s="189"/>
      <c r="S274" s="189"/>
      <c r="T274" s="189"/>
      <c r="U274" s="189"/>
      <c r="V274" s="189"/>
      <c r="W274" s="189"/>
      <c r="X274" s="189"/>
      <c r="Y274" s="189"/>
      <c r="Z274" s="189"/>
      <c r="AA274" s="189"/>
      <c r="AB274" s="189"/>
      <c r="AC274" s="189"/>
      <c r="AD274" s="189"/>
      <c r="AE274" s="189">
        <f t="shared" si="87"/>
        <v>0</v>
      </c>
      <c r="AF274" s="190">
        <f t="shared" si="88"/>
        <v>2</v>
      </c>
      <c r="AG274" s="190">
        <f t="shared" si="89"/>
        <v>0</v>
      </c>
      <c r="AH274" s="191">
        <v>42.6</v>
      </c>
      <c r="AI274" s="191">
        <f t="shared" si="90"/>
        <v>36.21</v>
      </c>
      <c r="AJ274" s="191"/>
      <c r="AK274" s="191"/>
      <c r="AL274" s="191">
        <v>150</v>
      </c>
      <c r="AM274" s="184">
        <f t="shared" si="91"/>
        <v>75</v>
      </c>
      <c r="AN274" s="200" t="s">
        <v>248</v>
      </c>
      <c r="AO274" s="187" t="str">
        <f t="shared" si="80"/>
        <v xml:space="preserve">
Thạch Thắng</v>
      </c>
      <c r="AP274" s="192" t="s">
        <v>265</v>
      </c>
      <c r="AQ274" s="193">
        <f t="shared" si="92"/>
        <v>2.3856000000000002</v>
      </c>
      <c r="AR274" s="193">
        <f t="shared" si="93"/>
        <v>0</v>
      </c>
      <c r="AS274" s="193">
        <f>AK274*N274*1000*10000/1000000000</f>
        <v>0</v>
      </c>
      <c r="AT274" s="193">
        <f t="shared" si="95"/>
        <v>0</v>
      </c>
      <c r="AU274" s="193">
        <f t="shared" si="96"/>
        <v>0</v>
      </c>
      <c r="AV274" s="193">
        <f t="shared" si="97"/>
        <v>2.3856000000000002</v>
      </c>
      <c r="AW274" s="184"/>
      <c r="AX274" s="184"/>
      <c r="AY274" s="184"/>
      <c r="AZ274" s="184"/>
      <c r="BA274" s="184"/>
      <c r="BB274" s="179">
        <v>258</v>
      </c>
    </row>
    <row r="275" spans="1:54" ht="30">
      <c r="A275" s="179">
        <v>255</v>
      </c>
      <c r="B275" s="185" t="s">
        <v>706</v>
      </c>
      <c r="C275" s="186">
        <v>15</v>
      </c>
      <c r="D275" s="192" t="s">
        <v>262</v>
      </c>
      <c r="E275" s="187" t="s">
        <v>36</v>
      </c>
      <c r="F275" s="185"/>
      <c r="G275" s="185"/>
      <c r="H275" s="185"/>
      <c r="I275" s="189">
        <f t="shared" si="65"/>
        <v>3</v>
      </c>
      <c r="J275" s="195">
        <v>3</v>
      </c>
      <c r="K275" s="195"/>
      <c r="L275" s="189">
        <f t="shared" si="66"/>
        <v>3</v>
      </c>
      <c r="M275" s="189"/>
      <c r="N275" s="189"/>
      <c r="O275" s="189"/>
      <c r="P275" s="189"/>
      <c r="Q275" s="189"/>
      <c r="R275" s="189"/>
      <c r="S275" s="189"/>
      <c r="T275" s="189"/>
      <c r="U275" s="189"/>
      <c r="V275" s="189"/>
      <c r="W275" s="189"/>
      <c r="X275" s="189"/>
      <c r="Y275" s="189"/>
      <c r="Z275" s="195"/>
      <c r="AA275" s="195"/>
      <c r="AB275" s="189"/>
      <c r="AC275" s="189"/>
      <c r="AD275" s="195"/>
      <c r="AE275" s="189">
        <f t="shared" si="87"/>
        <v>0</v>
      </c>
      <c r="AF275" s="190">
        <f t="shared" si="88"/>
        <v>3</v>
      </c>
      <c r="AG275" s="190">
        <f t="shared" si="89"/>
        <v>0</v>
      </c>
      <c r="AH275" s="191">
        <v>42.6</v>
      </c>
      <c r="AI275" s="191">
        <f t="shared" si="90"/>
        <v>36.21</v>
      </c>
      <c r="AJ275" s="191"/>
      <c r="AK275" s="191"/>
      <c r="AL275" s="191">
        <v>200</v>
      </c>
      <c r="AM275" s="184">
        <f t="shared" si="91"/>
        <v>100</v>
      </c>
      <c r="AN275" s="196" t="s">
        <v>249</v>
      </c>
      <c r="AO275" s="187" t="str">
        <f t="shared" si="80"/>
        <v xml:space="preserve">
Thạch Thanh</v>
      </c>
      <c r="AP275" s="192" t="s">
        <v>260</v>
      </c>
      <c r="AQ275" s="193">
        <f t="shared" si="92"/>
        <v>3.5784000000000007</v>
      </c>
      <c r="AR275" s="193">
        <f t="shared" si="93"/>
        <v>0</v>
      </c>
      <c r="AS275" s="193">
        <f>AK275*N275*0.01+AK275*N275*0.01*1.5</f>
        <v>0</v>
      </c>
      <c r="AT275" s="193">
        <f t="shared" si="95"/>
        <v>0</v>
      </c>
      <c r="AU275" s="193">
        <f t="shared" si="96"/>
        <v>0</v>
      </c>
      <c r="AV275" s="193">
        <f t="shared" si="97"/>
        <v>3.5784000000000007</v>
      </c>
      <c r="AW275" s="184"/>
      <c r="AX275" s="184"/>
      <c r="AY275" s="184"/>
      <c r="AZ275" s="184"/>
      <c r="BA275" s="184"/>
      <c r="BB275" s="179">
        <v>259</v>
      </c>
    </row>
    <row r="276" spans="1:54" ht="30">
      <c r="A276" s="179">
        <v>256</v>
      </c>
      <c r="B276" s="186" t="s">
        <v>859</v>
      </c>
      <c r="C276" s="186">
        <v>15</v>
      </c>
      <c r="D276" s="200" t="s">
        <v>262</v>
      </c>
      <c r="E276" s="187" t="s">
        <v>36</v>
      </c>
      <c r="F276" s="188"/>
      <c r="G276" s="188"/>
      <c r="H276" s="188"/>
      <c r="I276" s="189">
        <f t="shared" si="65"/>
        <v>2</v>
      </c>
      <c r="J276" s="195">
        <v>2</v>
      </c>
      <c r="K276" s="195"/>
      <c r="L276" s="189">
        <f t="shared" si="66"/>
        <v>2</v>
      </c>
      <c r="M276" s="189"/>
      <c r="N276" s="189"/>
      <c r="O276" s="189"/>
      <c r="P276" s="189"/>
      <c r="Q276" s="189"/>
      <c r="R276" s="189"/>
      <c r="S276" s="189"/>
      <c r="T276" s="189"/>
      <c r="U276" s="189"/>
      <c r="V276" s="189"/>
      <c r="W276" s="189"/>
      <c r="X276" s="189"/>
      <c r="Y276" s="189"/>
      <c r="Z276" s="189"/>
      <c r="AA276" s="189"/>
      <c r="AB276" s="189"/>
      <c r="AC276" s="189"/>
      <c r="AD276" s="189"/>
      <c r="AE276" s="189">
        <f t="shared" si="87"/>
        <v>0</v>
      </c>
      <c r="AF276" s="190">
        <f t="shared" si="88"/>
        <v>2</v>
      </c>
      <c r="AG276" s="190">
        <f t="shared" si="89"/>
        <v>0</v>
      </c>
      <c r="AH276" s="191">
        <v>42.6</v>
      </c>
      <c r="AI276" s="191">
        <f t="shared" si="90"/>
        <v>36.21</v>
      </c>
      <c r="AJ276" s="191"/>
      <c r="AK276" s="191"/>
      <c r="AL276" s="191">
        <v>150</v>
      </c>
      <c r="AM276" s="184">
        <f t="shared" si="91"/>
        <v>75</v>
      </c>
      <c r="AN276" s="200" t="s">
        <v>251</v>
      </c>
      <c r="AO276" s="187" t="str">
        <f t="shared" si="80"/>
        <v xml:space="preserve">
Thạch Trị</v>
      </c>
      <c r="AP276" s="192" t="s">
        <v>265</v>
      </c>
      <c r="AQ276" s="193">
        <f t="shared" si="92"/>
        <v>2.3856000000000002</v>
      </c>
      <c r="AR276" s="193">
        <f t="shared" si="93"/>
        <v>0</v>
      </c>
      <c r="AS276" s="193">
        <f t="shared" ref="AS276:AS290" si="98">AK276*N276*1000*10000/1000000000</f>
        <v>0</v>
      </c>
      <c r="AT276" s="193">
        <f t="shared" si="95"/>
        <v>0</v>
      </c>
      <c r="AU276" s="193">
        <f t="shared" si="96"/>
        <v>0</v>
      </c>
      <c r="AV276" s="193">
        <f t="shared" si="97"/>
        <v>2.3856000000000002</v>
      </c>
      <c r="AW276" s="184"/>
      <c r="AX276" s="184"/>
      <c r="AY276" s="184"/>
      <c r="AZ276" s="184"/>
      <c r="BA276" s="184"/>
      <c r="BB276" s="179">
        <v>260</v>
      </c>
    </row>
    <row r="277" spans="1:54" ht="30">
      <c r="A277" s="179">
        <v>257</v>
      </c>
      <c r="B277" s="186" t="s">
        <v>746</v>
      </c>
      <c r="C277" s="186">
        <v>15</v>
      </c>
      <c r="D277" s="187" t="s">
        <v>262</v>
      </c>
      <c r="E277" s="187" t="s">
        <v>36</v>
      </c>
      <c r="F277" s="188"/>
      <c r="G277" s="188"/>
      <c r="H277" s="188"/>
      <c r="I277" s="189">
        <f t="shared" ref="I277:I339" si="99">SUM(L277:AD277)</f>
        <v>0.24</v>
      </c>
      <c r="J277" s="189"/>
      <c r="K277" s="189">
        <v>0.24</v>
      </c>
      <c r="L277" s="189">
        <f t="shared" ref="L277:L294" si="100">K277+J277</f>
        <v>0.24</v>
      </c>
      <c r="M277" s="189"/>
      <c r="N277" s="189"/>
      <c r="O277" s="189"/>
      <c r="P277" s="189"/>
      <c r="Q277" s="189"/>
      <c r="R277" s="189"/>
      <c r="S277" s="189"/>
      <c r="T277" s="189"/>
      <c r="U277" s="189"/>
      <c r="V277" s="189"/>
      <c r="W277" s="189"/>
      <c r="X277" s="189"/>
      <c r="Y277" s="189"/>
      <c r="Z277" s="189"/>
      <c r="AA277" s="189"/>
      <c r="AB277" s="189"/>
      <c r="AC277" s="189"/>
      <c r="AD277" s="189"/>
      <c r="AE277" s="189">
        <f t="shared" si="87"/>
        <v>0</v>
      </c>
      <c r="AF277" s="190">
        <f t="shared" si="88"/>
        <v>0.24</v>
      </c>
      <c r="AG277" s="190">
        <f t="shared" si="89"/>
        <v>0</v>
      </c>
      <c r="AH277" s="191">
        <v>42.6</v>
      </c>
      <c r="AI277" s="191">
        <f t="shared" si="90"/>
        <v>36.21</v>
      </c>
      <c r="AJ277" s="191"/>
      <c r="AK277" s="191"/>
      <c r="AL277" s="191">
        <v>150</v>
      </c>
      <c r="AM277" s="184">
        <f t="shared" si="91"/>
        <v>75</v>
      </c>
      <c r="AN277" s="187" t="s">
        <v>252</v>
      </c>
      <c r="AO277" s="187" t="str">
        <f t="shared" si="80"/>
        <v xml:space="preserve">
Thạch Văn</v>
      </c>
      <c r="AP277" s="192" t="s">
        <v>260</v>
      </c>
      <c r="AQ277" s="193">
        <f t="shared" si="92"/>
        <v>0.28627200000000003</v>
      </c>
      <c r="AR277" s="193">
        <f t="shared" si="93"/>
        <v>0</v>
      </c>
      <c r="AS277" s="193">
        <f t="shared" si="98"/>
        <v>0</v>
      </c>
      <c r="AT277" s="193">
        <f t="shared" si="95"/>
        <v>0</v>
      </c>
      <c r="AU277" s="193">
        <f t="shared" si="96"/>
        <v>0</v>
      </c>
      <c r="AV277" s="193">
        <f t="shared" si="97"/>
        <v>0.28627200000000003</v>
      </c>
      <c r="AW277" s="184"/>
      <c r="AX277" s="184"/>
      <c r="AY277" s="184"/>
      <c r="AZ277" s="184"/>
      <c r="BA277" s="184"/>
      <c r="BB277" s="179">
        <v>261</v>
      </c>
    </row>
    <row r="278" spans="1:54" ht="30">
      <c r="A278" s="179">
        <v>258</v>
      </c>
      <c r="B278" s="186" t="s">
        <v>748</v>
      </c>
      <c r="C278" s="186">
        <v>15</v>
      </c>
      <c r="D278" s="187" t="s">
        <v>262</v>
      </c>
      <c r="E278" s="187" t="s">
        <v>36</v>
      </c>
      <c r="F278" s="188"/>
      <c r="G278" s="188"/>
      <c r="H278" s="188"/>
      <c r="I278" s="189">
        <f t="shared" si="99"/>
        <v>0.1</v>
      </c>
      <c r="J278" s="189"/>
      <c r="K278" s="189"/>
      <c r="L278" s="189">
        <f t="shared" si="100"/>
        <v>0</v>
      </c>
      <c r="M278" s="189"/>
      <c r="N278" s="189">
        <v>0.1</v>
      </c>
      <c r="O278" s="189"/>
      <c r="P278" s="189"/>
      <c r="Q278" s="189"/>
      <c r="R278" s="189"/>
      <c r="S278" s="189"/>
      <c r="T278" s="189"/>
      <c r="U278" s="189"/>
      <c r="V278" s="189"/>
      <c r="W278" s="189"/>
      <c r="X278" s="189"/>
      <c r="Y278" s="189"/>
      <c r="Z278" s="189"/>
      <c r="AA278" s="189"/>
      <c r="AB278" s="189"/>
      <c r="AC278" s="189"/>
      <c r="AD278" s="189"/>
      <c r="AE278" s="189">
        <f t="shared" si="87"/>
        <v>0.1</v>
      </c>
      <c r="AF278" s="190">
        <f t="shared" si="88"/>
        <v>0</v>
      </c>
      <c r="AG278" s="190">
        <f t="shared" si="89"/>
        <v>0</v>
      </c>
      <c r="AH278" s="191">
        <v>42.6</v>
      </c>
      <c r="AI278" s="191">
        <f t="shared" si="90"/>
        <v>36.21</v>
      </c>
      <c r="AJ278" s="191"/>
      <c r="AK278" s="191">
        <v>5</v>
      </c>
      <c r="AL278" s="191">
        <v>150</v>
      </c>
      <c r="AM278" s="184">
        <f t="shared" si="91"/>
        <v>75</v>
      </c>
      <c r="AN278" s="187" t="s">
        <v>252</v>
      </c>
      <c r="AO278" s="187" t="str">
        <f t="shared" si="80"/>
        <v xml:space="preserve">
Thạch Văn</v>
      </c>
      <c r="AP278" s="192" t="s">
        <v>260</v>
      </c>
      <c r="AQ278" s="193">
        <f t="shared" si="92"/>
        <v>0</v>
      </c>
      <c r="AR278" s="193">
        <f t="shared" si="93"/>
        <v>0</v>
      </c>
      <c r="AS278" s="193">
        <f t="shared" si="98"/>
        <v>5.0000000000000001E-3</v>
      </c>
      <c r="AT278" s="193">
        <f t="shared" si="95"/>
        <v>0</v>
      </c>
      <c r="AU278" s="193">
        <f t="shared" si="96"/>
        <v>0</v>
      </c>
      <c r="AV278" s="193">
        <f t="shared" si="97"/>
        <v>5.0000000000000001E-3</v>
      </c>
      <c r="AW278" s="184"/>
      <c r="AX278" s="184"/>
      <c r="AY278" s="184"/>
      <c r="AZ278" s="184"/>
      <c r="BA278" s="184"/>
      <c r="BB278" s="179">
        <v>262</v>
      </c>
    </row>
    <row r="279" spans="1:54" ht="30">
      <c r="A279" s="179">
        <v>259</v>
      </c>
      <c r="B279" s="185" t="s">
        <v>773</v>
      </c>
      <c r="C279" s="186">
        <v>15</v>
      </c>
      <c r="D279" s="192" t="s">
        <v>262</v>
      </c>
      <c r="E279" s="187" t="s">
        <v>36</v>
      </c>
      <c r="F279" s="185"/>
      <c r="G279" s="185"/>
      <c r="H279" s="185"/>
      <c r="I279" s="189">
        <f t="shared" si="99"/>
        <v>0.6</v>
      </c>
      <c r="J279" s="195">
        <v>0.6</v>
      </c>
      <c r="K279" s="195"/>
      <c r="L279" s="189">
        <f t="shared" si="100"/>
        <v>0.6</v>
      </c>
      <c r="M279" s="189"/>
      <c r="N279" s="189"/>
      <c r="O279" s="189"/>
      <c r="P279" s="189"/>
      <c r="Q279" s="189"/>
      <c r="R279" s="189"/>
      <c r="S279" s="189"/>
      <c r="T279" s="189"/>
      <c r="U279" s="189"/>
      <c r="V279" s="189"/>
      <c r="W279" s="189"/>
      <c r="X279" s="189"/>
      <c r="Y279" s="189"/>
      <c r="Z279" s="189"/>
      <c r="AA279" s="189"/>
      <c r="AB279" s="189"/>
      <c r="AC279" s="189"/>
      <c r="AD279" s="189"/>
      <c r="AE279" s="189">
        <f t="shared" si="87"/>
        <v>0</v>
      </c>
      <c r="AF279" s="190">
        <f t="shared" si="88"/>
        <v>0.6</v>
      </c>
      <c r="AG279" s="190">
        <f t="shared" si="89"/>
        <v>0</v>
      </c>
      <c r="AH279" s="191">
        <v>27.3</v>
      </c>
      <c r="AI279" s="191">
        <f t="shared" si="90"/>
        <v>23.204999999999998</v>
      </c>
      <c r="AJ279" s="191"/>
      <c r="AK279" s="191"/>
      <c r="AL279" s="191">
        <v>150</v>
      </c>
      <c r="AM279" s="184">
        <f t="shared" si="91"/>
        <v>75</v>
      </c>
      <c r="AN279" s="192" t="s">
        <v>254</v>
      </c>
      <c r="AO279" s="187" t="str">
        <f t="shared" si="80"/>
        <v xml:space="preserve">
Thạch Xuân</v>
      </c>
      <c r="AP279" s="192" t="s">
        <v>774</v>
      </c>
      <c r="AQ279" s="193">
        <f t="shared" si="92"/>
        <v>0.45863999999999999</v>
      </c>
      <c r="AR279" s="193">
        <f t="shared" si="93"/>
        <v>0</v>
      </c>
      <c r="AS279" s="193">
        <f t="shared" si="98"/>
        <v>0</v>
      </c>
      <c r="AT279" s="193">
        <f t="shared" si="95"/>
        <v>0</v>
      </c>
      <c r="AU279" s="193">
        <f t="shared" si="96"/>
        <v>0</v>
      </c>
      <c r="AV279" s="193">
        <f t="shared" si="97"/>
        <v>0.45863999999999999</v>
      </c>
      <c r="AW279" s="184"/>
      <c r="AX279" s="184"/>
      <c r="AY279" s="184"/>
      <c r="AZ279" s="184"/>
      <c r="BA279" s="184"/>
      <c r="BB279" s="179">
        <v>263</v>
      </c>
    </row>
    <row r="280" spans="1:54" ht="30">
      <c r="A280" s="179">
        <v>260</v>
      </c>
      <c r="B280" s="186" t="s">
        <v>775</v>
      </c>
      <c r="C280" s="186">
        <v>15</v>
      </c>
      <c r="D280" s="187" t="s">
        <v>262</v>
      </c>
      <c r="E280" s="187" t="s">
        <v>36</v>
      </c>
      <c r="F280" s="184"/>
      <c r="G280" s="184"/>
      <c r="H280" s="184"/>
      <c r="I280" s="189">
        <f t="shared" si="99"/>
        <v>4.4400000000000004</v>
      </c>
      <c r="J280" s="189">
        <v>2.1</v>
      </c>
      <c r="K280" s="189"/>
      <c r="L280" s="189">
        <f t="shared" si="100"/>
        <v>2.1</v>
      </c>
      <c r="M280" s="189"/>
      <c r="N280" s="189"/>
      <c r="O280" s="189"/>
      <c r="P280" s="189">
        <v>2.2999999999999998</v>
      </c>
      <c r="Q280" s="189"/>
      <c r="R280" s="189"/>
      <c r="S280" s="189">
        <v>0.04</v>
      </c>
      <c r="T280" s="189"/>
      <c r="U280" s="189"/>
      <c r="V280" s="189"/>
      <c r="W280" s="189"/>
      <c r="X280" s="189"/>
      <c r="Y280" s="189"/>
      <c r="Z280" s="189"/>
      <c r="AA280" s="189"/>
      <c r="AB280" s="189"/>
      <c r="AC280" s="189"/>
      <c r="AD280" s="189"/>
      <c r="AE280" s="189">
        <f t="shared" si="87"/>
        <v>2.34</v>
      </c>
      <c r="AF280" s="190">
        <f t="shared" si="88"/>
        <v>2.1</v>
      </c>
      <c r="AG280" s="190">
        <f t="shared" si="89"/>
        <v>0.04</v>
      </c>
      <c r="AH280" s="191">
        <v>27.3</v>
      </c>
      <c r="AI280" s="191">
        <f t="shared" si="90"/>
        <v>23.204999999999998</v>
      </c>
      <c r="AJ280" s="191">
        <v>30</v>
      </c>
      <c r="AK280" s="191"/>
      <c r="AL280" s="191">
        <v>150</v>
      </c>
      <c r="AM280" s="184">
        <f t="shared" si="91"/>
        <v>75</v>
      </c>
      <c r="AN280" s="187" t="s">
        <v>254</v>
      </c>
      <c r="AO280" s="187" t="str">
        <f t="shared" si="80"/>
        <v xml:space="preserve">
Thạch Xuân</v>
      </c>
      <c r="AP280" s="192" t="s">
        <v>260</v>
      </c>
      <c r="AQ280" s="193">
        <f t="shared" si="92"/>
        <v>1.6052400000000002</v>
      </c>
      <c r="AR280" s="193">
        <f t="shared" si="93"/>
        <v>1.9319999999999999</v>
      </c>
      <c r="AS280" s="193">
        <f t="shared" si="98"/>
        <v>0</v>
      </c>
      <c r="AT280" s="193">
        <f t="shared" si="95"/>
        <v>0.06</v>
      </c>
      <c r="AU280" s="193">
        <f t="shared" si="96"/>
        <v>0</v>
      </c>
      <c r="AV280" s="193">
        <f t="shared" si="97"/>
        <v>3.5972400000000002</v>
      </c>
      <c r="AW280" s="184"/>
      <c r="AX280" s="184"/>
      <c r="AY280" s="184"/>
      <c r="AZ280" s="184"/>
      <c r="BA280" s="184"/>
      <c r="BB280" s="179">
        <v>264</v>
      </c>
    </row>
    <row r="281" spans="1:54" ht="30">
      <c r="A281" s="179">
        <v>261</v>
      </c>
      <c r="B281" s="186" t="s">
        <v>776</v>
      </c>
      <c r="C281" s="186">
        <v>15</v>
      </c>
      <c r="D281" s="187" t="s">
        <v>262</v>
      </c>
      <c r="E281" s="187" t="s">
        <v>36</v>
      </c>
      <c r="F281" s="184"/>
      <c r="G281" s="184"/>
      <c r="H281" s="184"/>
      <c r="I281" s="189">
        <f t="shared" si="99"/>
        <v>1.3800000000000001</v>
      </c>
      <c r="J281" s="189">
        <v>1.3</v>
      </c>
      <c r="K281" s="189"/>
      <c r="L281" s="189">
        <f t="shared" si="100"/>
        <v>1.3</v>
      </c>
      <c r="M281" s="189"/>
      <c r="N281" s="189"/>
      <c r="O281" s="189"/>
      <c r="P281" s="189"/>
      <c r="Q281" s="189"/>
      <c r="R281" s="189"/>
      <c r="S281" s="189">
        <v>0.08</v>
      </c>
      <c r="T281" s="189"/>
      <c r="U281" s="189"/>
      <c r="V281" s="189"/>
      <c r="W281" s="189"/>
      <c r="X281" s="189"/>
      <c r="Y281" s="189"/>
      <c r="Z281" s="189"/>
      <c r="AA281" s="189"/>
      <c r="AB281" s="189"/>
      <c r="AC281" s="189"/>
      <c r="AD281" s="189"/>
      <c r="AE281" s="189">
        <f t="shared" si="87"/>
        <v>0.08</v>
      </c>
      <c r="AF281" s="190">
        <f t="shared" si="88"/>
        <v>1.3</v>
      </c>
      <c r="AG281" s="190">
        <f t="shared" si="89"/>
        <v>0.08</v>
      </c>
      <c r="AH281" s="191">
        <v>27.3</v>
      </c>
      <c r="AI281" s="191">
        <f t="shared" si="90"/>
        <v>23.204999999999998</v>
      </c>
      <c r="AJ281" s="191"/>
      <c r="AK281" s="191"/>
      <c r="AL281" s="191">
        <v>150</v>
      </c>
      <c r="AM281" s="184">
        <f t="shared" si="91"/>
        <v>75</v>
      </c>
      <c r="AN281" s="187" t="s">
        <v>254</v>
      </c>
      <c r="AO281" s="187" t="str">
        <f t="shared" si="80"/>
        <v xml:space="preserve">
Thạch Xuân</v>
      </c>
      <c r="AP281" s="192" t="s">
        <v>260</v>
      </c>
      <c r="AQ281" s="193">
        <f t="shared" si="92"/>
        <v>0.99372000000000005</v>
      </c>
      <c r="AR281" s="193">
        <f t="shared" si="93"/>
        <v>0</v>
      </c>
      <c r="AS281" s="193">
        <f t="shared" si="98"/>
        <v>0</v>
      </c>
      <c r="AT281" s="193">
        <f t="shared" si="95"/>
        <v>0.12</v>
      </c>
      <c r="AU281" s="193">
        <f t="shared" si="96"/>
        <v>0</v>
      </c>
      <c r="AV281" s="193">
        <f t="shared" si="97"/>
        <v>1.11372</v>
      </c>
      <c r="AW281" s="184"/>
      <c r="AX281" s="184"/>
      <c r="AY281" s="184"/>
      <c r="AZ281" s="184"/>
      <c r="BA281" s="184"/>
      <c r="BB281" s="179">
        <v>265</v>
      </c>
    </row>
    <row r="282" spans="1:54" ht="30">
      <c r="A282" s="179">
        <v>262</v>
      </c>
      <c r="B282" s="186" t="s">
        <v>777</v>
      </c>
      <c r="C282" s="186">
        <v>15</v>
      </c>
      <c r="D282" s="187" t="s">
        <v>262</v>
      </c>
      <c r="E282" s="187" t="s">
        <v>36</v>
      </c>
      <c r="F282" s="188"/>
      <c r="G282" s="188"/>
      <c r="H282" s="188"/>
      <c r="I282" s="189">
        <f t="shared" si="99"/>
        <v>0.95</v>
      </c>
      <c r="J282" s="189">
        <v>0.65</v>
      </c>
      <c r="K282" s="189"/>
      <c r="L282" s="189">
        <f t="shared" si="100"/>
        <v>0.65</v>
      </c>
      <c r="M282" s="189"/>
      <c r="N282" s="189"/>
      <c r="O282" s="189"/>
      <c r="P282" s="189"/>
      <c r="Q282" s="189"/>
      <c r="R282" s="189"/>
      <c r="S282" s="189">
        <v>0.3</v>
      </c>
      <c r="T282" s="189"/>
      <c r="U282" s="189"/>
      <c r="V282" s="189"/>
      <c r="W282" s="189"/>
      <c r="X282" s="189"/>
      <c r="Y282" s="189"/>
      <c r="Z282" s="189"/>
      <c r="AA282" s="189"/>
      <c r="AB282" s="189"/>
      <c r="AC282" s="189"/>
      <c r="AD282" s="189"/>
      <c r="AE282" s="189">
        <f t="shared" si="87"/>
        <v>0.3</v>
      </c>
      <c r="AF282" s="190">
        <f t="shared" si="88"/>
        <v>0.65</v>
      </c>
      <c r="AG282" s="190">
        <f t="shared" si="89"/>
        <v>0.3</v>
      </c>
      <c r="AH282" s="191">
        <v>27.3</v>
      </c>
      <c r="AI282" s="191">
        <f t="shared" si="90"/>
        <v>23.204999999999998</v>
      </c>
      <c r="AJ282" s="191"/>
      <c r="AK282" s="191"/>
      <c r="AL282" s="191">
        <v>150</v>
      </c>
      <c r="AM282" s="184">
        <f t="shared" si="91"/>
        <v>75</v>
      </c>
      <c r="AN282" s="187" t="s">
        <v>254</v>
      </c>
      <c r="AO282" s="187" t="str">
        <f t="shared" si="80"/>
        <v xml:space="preserve">
Thạch Xuân</v>
      </c>
      <c r="AP282" s="192" t="s">
        <v>260</v>
      </c>
      <c r="AQ282" s="193">
        <f t="shared" si="92"/>
        <v>0.49686000000000002</v>
      </c>
      <c r="AR282" s="193">
        <f t="shared" si="93"/>
        <v>0</v>
      </c>
      <c r="AS282" s="193">
        <f t="shared" si="98"/>
        <v>0</v>
      </c>
      <c r="AT282" s="193">
        <f t="shared" si="95"/>
        <v>0.45</v>
      </c>
      <c r="AU282" s="193">
        <f t="shared" si="96"/>
        <v>0</v>
      </c>
      <c r="AV282" s="193">
        <f t="shared" si="97"/>
        <v>0.94686000000000003</v>
      </c>
      <c r="AW282" s="184"/>
      <c r="AX282" s="184"/>
      <c r="AY282" s="184"/>
      <c r="AZ282" s="184"/>
      <c r="BA282" s="184"/>
      <c r="BB282" s="179">
        <v>266</v>
      </c>
    </row>
    <row r="283" spans="1:54" ht="45">
      <c r="A283" s="179">
        <v>263</v>
      </c>
      <c r="B283" s="186" t="s">
        <v>858</v>
      </c>
      <c r="C283" s="186">
        <v>15</v>
      </c>
      <c r="D283" s="200" t="s">
        <v>262</v>
      </c>
      <c r="E283" s="187" t="s">
        <v>36</v>
      </c>
      <c r="F283" s="188"/>
      <c r="G283" s="188"/>
      <c r="H283" s="188"/>
      <c r="I283" s="189">
        <f t="shared" si="99"/>
        <v>4</v>
      </c>
      <c r="J283" s="195">
        <v>4</v>
      </c>
      <c r="K283" s="195"/>
      <c r="L283" s="189">
        <f t="shared" si="100"/>
        <v>4</v>
      </c>
      <c r="M283" s="189"/>
      <c r="N283" s="189"/>
      <c r="O283" s="189"/>
      <c r="P283" s="189"/>
      <c r="Q283" s="189"/>
      <c r="R283" s="189"/>
      <c r="S283" s="189"/>
      <c r="T283" s="189"/>
      <c r="U283" s="189"/>
      <c r="V283" s="189"/>
      <c r="W283" s="189"/>
      <c r="X283" s="189"/>
      <c r="Y283" s="189"/>
      <c r="Z283" s="189"/>
      <c r="AA283" s="189"/>
      <c r="AB283" s="189"/>
      <c r="AC283" s="189"/>
      <c r="AD283" s="189"/>
      <c r="AE283" s="189">
        <f t="shared" si="87"/>
        <v>0</v>
      </c>
      <c r="AF283" s="190">
        <f t="shared" si="88"/>
        <v>4</v>
      </c>
      <c r="AG283" s="190">
        <f t="shared" si="89"/>
        <v>0</v>
      </c>
      <c r="AH283" s="191">
        <v>42.6</v>
      </c>
      <c r="AI283" s="191">
        <f t="shared" si="90"/>
        <v>36.21</v>
      </c>
      <c r="AJ283" s="191"/>
      <c r="AK283" s="191"/>
      <c r="AL283" s="191">
        <v>150</v>
      </c>
      <c r="AM283" s="184">
        <f t="shared" si="91"/>
        <v>75</v>
      </c>
      <c r="AN283" s="200" t="s">
        <v>254</v>
      </c>
      <c r="AO283" s="187" t="str">
        <f t="shared" si="80"/>
        <v xml:space="preserve">
Thạch Xuân</v>
      </c>
      <c r="AP283" s="192" t="s">
        <v>265</v>
      </c>
      <c r="AQ283" s="193">
        <f t="shared" si="92"/>
        <v>4.7712000000000003</v>
      </c>
      <c r="AR283" s="193">
        <f t="shared" si="93"/>
        <v>0</v>
      </c>
      <c r="AS283" s="193">
        <f t="shared" si="98"/>
        <v>0</v>
      </c>
      <c r="AT283" s="193">
        <f t="shared" si="95"/>
        <v>0</v>
      </c>
      <c r="AU283" s="193">
        <f t="shared" si="96"/>
        <v>0</v>
      </c>
      <c r="AV283" s="193">
        <f t="shared" si="97"/>
        <v>4.7712000000000003</v>
      </c>
      <c r="AW283" s="184"/>
      <c r="AX283" s="184"/>
      <c r="AY283" s="184"/>
      <c r="AZ283" s="184"/>
      <c r="BA283" s="184"/>
      <c r="BB283" s="179">
        <v>267</v>
      </c>
    </row>
    <row r="284" spans="1:54" ht="30">
      <c r="A284" s="179">
        <v>264</v>
      </c>
      <c r="B284" s="186" t="s">
        <v>809</v>
      </c>
      <c r="C284" s="186">
        <v>15</v>
      </c>
      <c r="D284" s="179" t="s">
        <v>262</v>
      </c>
      <c r="E284" s="187" t="s">
        <v>36</v>
      </c>
      <c r="F284" s="184"/>
      <c r="G284" s="184"/>
      <c r="H284" s="184"/>
      <c r="I284" s="189">
        <f t="shared" si="99"/>
        <v>0.02</v>
      </c>
      <c r="J284" s="195"/>
      <c r="K284" s="189"/>
      <c r="L284" s="189">
        <f t="shared" si="100"/>
        <v>0</v>
      </c>
      <c r="M284" s="189"/>
      <c r="N284" s="189"/>
      <c r="O284" s="189"/>
      <c r="P284" s="189"/>
      <c r="Q284" s="189"/>
      <c r="R284" s="189"/>
      <c r="S284" s="189"/>
      <c r="T284" s="189">
        <v>0.02</v>
      </c>
      <c r="U284" s="189"/>
      <c r="V284" s="189"/>
      <c r="W284" s="189"/>
      <c r="X284" s="189"/>
      <c r="Y284" s="189"/>
      <c r="Z284" s="189"/>
      <c r="AA284" s="189"/>
      <c r="AB284" s="189"/>
      <c r="AC284" s="189"/>
      <c r="AD284" s="189"/>
      <c r="AE284" s="189">
        <f t="shared" si="87"/>
        <v>0.02</v>
      </c>
      <c r="AF284" s="190">
        <f t="shared" si="88"/>
        <v>0</v>
      </c>
      <c r="AG284" s="190">
        <f t="shared" si="89"/>
        <v>0.02</v>
      </c>
      <c r="AH284" s="191">
        <v>46.86</v>
      </c>
      <c r="AI284" s="191">
        <f t="shared" si="90"/>
        <v>39.830999999999996</v>
      </c>
      <c r="AJ284" s="191"/>
      <c r="AK284" s="191"/>
      <c r="AL284" s="191">
        <v>600</v>
      </c>
      <c r="AM284" s="184">
        <f t="shared" si="91"/>
        <v>300</v>
      </c>
      <c r="AN284" s="187" t="s">
        <v>808</v>
      </c>
      <c r="AO284" s="187" t="str">
        <f t="shared" si="80"/>
        <v xml:space="preserve">
TT Thạch Hà</v>
      </c>
      <c r="AP284" s="192" t="s">
        <v>260</v>
      </c>
      <c r="AQ284" s="193">
        <f>(AF284*AH284*1000+AF284*AH284*2.7*1000)/100000</f>
        <v>0</v>
      </c>
      <c r="AR284" s="193">
        <f>AJ284*P284*1000*10000/1000000000+AJ284*P284*1000*10000/1000000000*2.7</f>
        <v>0</v>
      </c>
      <c r="AS284" s="193">
        <f t="shared" si="98"/>
        <v>0</v>
      </c>
      <c r="AT284" s="193">
        <f t="shared" si="95"/>
        <v>0.12</v>
      </c>
      <c r="AU284" s="193">
        <f t="shared" si="96"/>
        <v>0</v>
      </c>
      <c r="AV284" s="193">
        <f t="shared" si="97"/>
        <v>0.12</v>
      </c>
      <c r="AW284" s="184"/>
      <c r="AX284" s="184"/>
      <c r="AY284" s="184"/>
      <c r="AZ284" s="184"/>
      <c r="BA284" s="184"/>
      <c r="BB284" s="179">
        <v>268</v>
      </c>
    </row>
    <row r="285" spans="1:54" ht="30">
      <c r="A285" s="179">
        <v>265</v>
      </c>
      <c r="B285" s="185" t="s">
        <v>810</v>
      </c>
      <c r="C285" s="186">
        <v>15</v>
      </c>
      <c r="D285" s="179" t="s">
        <v>262</v>
      </c>
      <c r="E285" s="187" t="s">
        <v>36</v>
      </c>
      <c r="F285" s="184"/>
      <c r="G285" s="184"/>
      <c r="H285" s="184"/>
      <c r="I285" s="189">
        <f t="shared" si="99"/>
        <v>1.5</v>
      </c>
      <c r="J285" s="211">
        <v>1.5</v>
      </c>
      <c r="K285" s="189"/>
      <c r="L285" s="189">
        <f t="shared" si="100"/>
        <v>1.5</v>
      </c>
      <c r="M285" s="189"/>
      <c r="N285" s="189"/>
      <c r="O285" s="189"/>
      <c r="P285" s="189"/>
      <c r="Q285" s="189"/>
      <c r="R285" s="189"/>
      <c r="S285" s="189"/>
      <c r="T285" s="189"/>
      <c r="U285" s="189"/>
      <c r="V285" s="189"/>
      <c r="W285" s="189"/>
      <c r="X285" s="189"/>
      <c r="Y285" s="189"/>
      <c r="Z285" s="189"/>
      <c r="AA285" s="189"/>
      <c r="AB285" s="189"/>
      <c r="AC285" s="189"/>
      <c r="AD285" s="189"/>
      <c r="AE285" s="189">
        <f t="shared" si="87"/>
        <v>0</v>
      </c>
      <c r="AF285" s="190">
        <f t="shared" si="88"/>
        <v>1.5</v>
      </c>
      <c r="AG285" s="190">
        <f t="shared" si="89"/>
        <v>0</v>
      </c>
      <c r="AH285" s="191">
        <v>46.86</v>
      </c>
      <c r="AI285" s="191">
        <f t="shared" si="90"/>
        <v>39.830999999999996</v>
      </c>
      <c r="AJ285" s="191"/>
      <c r="AK285" s="191"/>
      <c r="AL285" s="191">
        <v>600</v>
      </c>
      <c r="AM285" s="184">
        <f t="shared" si="91"/>
        <v>300</v>
      </c>
      <c r="AN285" s="196" t="s">
        <v>808</v>
      </c>
      <c r="AO285" s="187" t="str">
        <f t="shared" si="80"/>
        <v xml:space="preserve">
TT Thạch Hà</v>
      </c>
      <c r="AP285" s="192" t="s">
        <v>260</v>
      </c>
      <c r="AQ285" s="193">
        <f>(AF285*AH285*1000+AF285*AH285*2.7*1000)/100000</f>
        <v>2.60073</v>
      </c>
      <c r="AR285" s="193">
        <f>AJ285*P285*1000*10000/1000000000+AJ285*P285*1000*10000/1000000000*2.7</f>
        <v>0</v>
      </c>
      <c r="AS285" s="193">
        <f t="shared" si="98"/>
        <v>0</v>
      </c>
      <c r="AT285" s="193">
        <f t="shared" si="95"/>
        <v>0</v>
      </c>
      <c r="AU285" s="193">
        <f t="shared" si="96"/>
        <v>0</v>
      </c>
      <c r="AV285" s="193">
        <f t="shared" si="97"/>
        <v>2.60073</v>
      </c>
      <c r="AW285" s="184"/>
      <c r="AX285" s="184"/>
      <c r="AY285" s="184"/>
      <c r="AZ285" s="184"/>
      <c r="BA285" s="184"/>
      <c r="BB285" s="179">
        <v>269</v>
      </c>
    </row>
    <row r="286" spans="1:54" ht="30">
      <c r="A286" s="179">
        <v>266</v>
      </c>
      <c r="B286" s="185" t="s">
        <v>811</v>
      </c>
      <c r="C286" s="186">
        <v>15</v>
      </c>
      <c r="D286" s="179" t="s">
        <v>262</v>
      </c>
      <c r="E286" s="187" t="s">
        <v>36</v>
      </c>
      <c r="F286" s="184"/>
      <c r="G286" s="184"/>
      <c r="H286" s="184"/>
      <c r="I286" s="189">
        <f t="shared" si="99"/>
        <v>1.27</v>
      </c>
      <c r="J286" s="211">
        <v>1.27</v>
      </c>
      <c r="K286" s="189"/>
      <c r="L286" s="189">
        <f t="shared" si="100"/>
        <v>1.27</v>
      </c>
      <c r="M286" s="189"/>
      <c r="N286" s="189"/>
      <c r="O286" s="189"/>
      <c r="P286" s="189"/>
      <c r="Q286" s="189"/>
      <c r="R286" s="189"/>
      <c r="S286" s="189"/>
      <c r="T286" s="189"/>
      <c r="U286" s="189"/>
      <c r="V286" s="189"/>
      <c r="W286" s="189"/>
      <c r="X286" s="189"/>
      <c r="Y286" s="189"/>
      <c r="Z286" s="189"/>
      <c r="AA286" s="189"/>
      <c r="AB286" s="189"/>
      <c r="AC286" s="189"/>
      <c r="AD286" s="189"/>
      <c r="AE286" s="189">
        <f t="shared" si="87"/>
        <v>0</v>
      </c>
      <c r="AF286" s="190">
        <f t="shared" si="88"/>
        <v>1.27</v>
      </c>
      <c r="AG286" s="190">
        <f t="shared" si="89"/>
        <v>0</v>
      </c>
      <c r="AH286" s="191">
        <v>46.86</v>
      </c>
      <c r="AI286" s="191">
        <f t="shared" si="90"/>
        <v>39.830999999999996</v>
      </c>
      <c r="AJ286" s="191"/>
      <c r="AK286" s="191"/>
      <c r="AL286" s="191">
        <v>600</v>
      </c>
      <c r="AM286" s="184">
        <f t="shared" si="91"/>
        <v>300</v>
      </c>
      <c r="AN286" s="196" t="s">
        <v>808</v>
      </c>
      <c r="AO286" s="187" t="str">
        <f t="shared" si="80"/>
        <v xml:space="preserve">
TT Thạch Hà</v>
      </c>
      <c r="AP286" s="192" t="s">
        <v>260</v>
      </c>
      <c r="AQ286" s="193">
        <f>(AF286*AH286*1000+AF286*AH286*2.7*1000)/100000</f>
        <v>2.2019514</v>
      </c>
      <c r="AR286" s="193">
        <f>AJ286*P286*1000*10000/1000000000+AJ286*P286*1000*10000/1000000000*2.7</f>
        <v>0</v>
      </c>
      <c r="AS286" s="193">
        <f t="shared" si="98"/>
        <v>0</v>
      </c>
      <c r="AT286" s="193">
        <f t="shared" si="95"/>
        <v>0</v>
      </c>
      <c r="AU286" s="193">
        <f t="shared" si="96"/>
        <v>0</v>
      </c>
      <c r="AV286" s="193">
        <f t="shared" si="97"/>
        <v>2.2019514</v>
      </c>
      <c r="AW286" s="184"/>
      <c r="AX286" s="184"/>
      <c r="AY286" s="184"/>
      <c r="AZ286" s="184"/>
      <c r="BA286" s="184"/>
      <c r="BB286" s="179">
        <v>270</v>
      </c>
    </row>
    <row r="287" spans="1:54" ht="30">
      <c r="A287" s="179">
        <v>267</v>
      </c>
      <c r="B287" s="185" t="s">
        <v>813</v>
      </c>
      <c r="C287" s="186">
        <v>15</v>
      </c>
      <c r="D287" s="179" t="s">
        <v>262</v>
      </c>
      <c r="E287" s="187" t="s">
        <v>36</v>
      </c>
      <c r="F287" s="184"/>
      <c r="G287" s="184"/>
      <c r="H287" s="184"/>
      <c r="I287" s="189">
        <f t="shared" si="99"/>
        <v>8</v>
      </c>
      <c r="J287" s="195">
        <v>7</v>
      </c>
      <c r="K287" s="189"/>
      <c r="L287" s="189">
        <f t="shared" si="100"/>
        <v>7</v>
      </c>
      <c r="M287" s="189"/>
      <c r="N287" s="189"/>
      <c r="O287" s="189"/>
      <c r="P287" s="189"/>
      <c r="Q287" s="189"/>
      <c r="R287" s="189"/>
      <c r="S287" s="189"/>
      <c r="T287" s="189"/>
      <c r="U287" s="189"/>
      <c r="V287" s="189"/>
      <c r="W287" s="189"/>
      <c r="X287" s="189"/>
      <c r="Y287" s="189"/>
      <c r="Z287" s="189"/>
      <c r="AA287" s="189"/>
      <c r="AB287" s="189"/>
      <c r="AC287" s="189">
        <v>1</v>
      </c>
      <c r="AD287" s="189"/>
      <c r="AE287" s="189">
        <f t="shared" si="87"/>
        <v>1</v>
      </c>
      <c r="AF287" s="190">
        <f t="shared" si="88"/>
        <v>7</v>
      </c>
      <c r="AG287" s="190">
        <f t="shared" si="89"/>
        <v>0</v>
      </c>
      <c r="AH287" s="191">
        <v>46.86</v>
      </c>
      <c r="AI287" s="191">
        <f t="shared" si="90"/>
        <v>39.830999999999996</v>
      </c>
      <c r="AJ287" s="191"/>
      <c r="AK287" s="191"/>
      <c r="AL287" s="191">
        <v>600</v>
      </c>
      <c r="AM287" s="184">
        <f t="shared" si="91"/>
        <v>300</v>
      </c>
      <c r="AN287" s="196" t="s">
        <v>808</v>
      </c>
      <c r="AO287" s="187" t="str">
        <f t="shared" si="80"/>
        <v xml:space="preserve">
TT Thạch Hà</v>
      </c>
      <c r="AP287" s="192" t="s">
        <v>260</v>
      </c>
      <c r="AQ287" s="193">
        <f>(AF287*AH287*1000+AF287*AH287*2.7*1000)/100000</f>
        <v>12.13674</v>
      </c>
      <c r="AR287" s="193">
        <f>AJ287*P287*1000*10000/1000000000+AJ287*P287*1000*10000/1000000000*2.7</f>
        <v>0</v>
      </c>
      <c r="AS287" s="193">
        <f t="shared" si="98"/>
        <v>0</v>
      </c>
      <c r="AT287" s="193">
        <f t="shared" si="95"/>
        <v>0</v>
      </c>
      <c r="AU287" s="193">
        <f t="shared" si="96"/>
        <v>0</v>
      </c>
      <c r="AV287" s="193">
        <f t="shared" si="97"/>
        <v>12.13674</v>
      </c>
      <c r="AW287" s="184"/>
      <c r="AX287" s="184"/>
      <c r="AY287" s="184"/>
      <c r="AZ287" s="184"/>
      <c r="BA287" s="184"/>
      <c r="BB287" s="179">
        <v>271</v>
      </c>
    </row>
    <row r="288" spans="1:54" ht="30">
      <c r="A288" s="179">
        <v>268</v>
      </c>
      <c r="B288" s="185" t="s">
        <v>814</v>
      </c>
      <c r="C288" s="186">
        <v>15</v>
      </c>
      <c r="D288" s="179" t="s">
        <v>262</v>
      </c>
      <c r="E288" s="187" t="s">
        <v>36</v>
      </c>
      <c r="F288" s="184"/>
      <c r="G288" s="184"/>
      <c r="H288" s="184"/>
      <c r="I288" s="189">
        <f t="shared" si="99"/>
        <v>9</v>
      </c>
      <c r="J288" s="195">
        <v>8</v>
      </c>
      <c r="K288" s="189"/>
      <c r="L288" s="189">
        <f t="shared" si="100"/>
        <v>8</v>
      </c>
      <c r="M288" s="189"/>
      <c r="N288" s="189"/>
      <c r="O288" s="189"/>
      <c r="P288" s="189"/>
      <c r="Q288" s="189"/>
      <c r="R288" s="189"/>
      <c r="S288" s="189"/>
      <c r="T288" s="189"/>
      <c r="U288" s="189"/>
      <c r="V288" s="189"/>
      <c r="W288" s="189"/>
      <c r="X288" s="189"/>
      <c r="Y288" s="189"/>
      <c r="Z288" s="189"/>
      <c r="AA288" s="189"/>
      <c r="AB288" s="189"/>
      <c r="AC288" s="189">
        <v>1</v>
      </c>
      <c r="AD288" s="189"/>
      <c r="AE288" s="189">
        <f t="shared" si="87"/>
        <v>1</v>
      </c>
      <c r="AF288" s="190">
        <f t="shared" si="88"/>
        <v>8</v>
      </c>
      <c r="AG288" s="190">
        <f t="shared" si="89"/>
        <v>0</v>
      </c>
      <c r="AH288" s="191">
        <v>46.86</v>
      </c>
      <c r="AI288" s="191">
        <f t="shared" si="90"/>
        <v>39.830999999999996</v>
      </c>
      <c r="AJ288" s="191"/>
      <c r="AK288" s="191"/>
      <c r="AL288" s="191">
        <v>600</v>
      </c>
      <c r="AM288" s="184">
        <f t="shared" si="91"/>
        <v>300</v>
      </c>
      <c r="AN288" s="196" t="s">
        <v>808</v>
      </c>
      <c r="AO288" s="187" t="str">
        <f t="shared" si="80"/>
        <v xml:space="preserve">
TT Thạch Hà</v>
      </c>
      <c r="AP288" s="192" t="s">
        <v>260</v>
      </c>
      <c r="AQ288" s="193">
        <f>(AF288*AH288*1000+AF288*AH288*2.7*1000)/100000</f>
        <v>13.870559999999999</v>
      </c>
      <c r="AR288" s="193">
        <f>AJ288*P288*1000*10000/1000000000+AJ288*P288*1000*10000/1000000000*2.7</f>
        <v>0</v>
      </c>
      <c r="AS288" s="193">
        <f t="shared" si="98"/>
        <v>0</v>
      </c>
      <c r="AT288" s="193">
        <f t="shared" si="95"/>
        <v>0</v>
      </c>
      <c r="AU288" s="193">
        <f t="shared" si="96"/>
        <v>0</v>
      </c>
      <c r="AV288" s="193">
        <f t="shared" si="97"/>
        <v>13.870559999999999</v>
      </c>
      <c r="AW288" s="184"/>
      <c r="AX288" s="184"/>
      <c r="AY288" s="184"/>
      <c r="AZ288" s="184"/>
      <c r="BA288" s="184"/>
      <c r="BB288" s="179">
        <v>272</v>
      </c>
    </row>
    <row r="289" spans="1:54" ht="30">
      <c r="A289" s="179">
        <v>269</v>
      </c>
      <c r="B289" s="185" t="s">
        <v>833</v>
      </c>
      <c r="C289" s="186">
        <v>15</v>
      </c>
      <c r="D289" s="179" t="s">
        <v>262</v>
      </c>
      <c r="E289" s="187" t="s">
        <v>36</v>
      </c>
      <c r="F289" s="184"/>
      <c r="G289" s="184"/>
      <c r="H289" s="184"/>
      <c r="I289" s="189">
        <f t="shared" si="99"/>
        <v>4</v>
      </c>
      <c r="J289" s="189"/>
      <c r="K289" s="189"/>
      <c r="L289" s="189">
        <f t="shared" si="100"/>
        <v>0</v>
      </c>
      <c r="M289" s="189"/>
      <c r="N289" s="189"/>
      <c r="O289" s="189"/>
      <c r="P289" s="189"/>
      <c r="Q289" s="189">
        <v>4</v>
      </c>
      <c r="R289" s="189"/>
      <c r="S289" s="189"/>
      <c r="T289" s="189"/>
      <c r="U289" s="189"/>
      <c r="V289" s="189"/>
      <c r="W289" s="189"/>
      <c r="X289" s="189"/>
      <c r="Y289" s="189"/>
      <c r="Z289" s="189"/>
      <c r="AA289" s="189"/>
      <c r="AB289" s="189"/>
      <c r="AC289" s="189"/>
      <c r="AD289" s="189"/>
      <c r="AE289" s="189">
        <f t="shared" si="87"/>
        <v>4</v>
      </c>
      <c r="AF289" s="190">
        <f t="shared" si="88"/>
        <v>0</v>
      </c>
      <c r="AG289" s="190">
        <f t="shared" si="89"/>
        <v>0</v>
      </c>
      <c r="AH289" s="191">
        <v>42.6</v>
      </c>
      <c r="AI289" s="191">
        <f t="shared" si="90"/>
        <v>36.21</v>
      </c>
      <c r="AJ289" s="191"/>
      <c r="AK289" s="191"/>
      <c r="AL289" s="191">
        <v>200</v>
      </c>
      <c r="AM289" s="184">
        <f t="shared" si="91"/>
        <v>100</v>
      </c>
      <c r="AN289" s="179" t="s">
        <v>255</v>
      </c>
      <c r="AO289" s="187" t="str">
        <f t="shared" si="80"/>
        <v xml:space="preserve">
Tượng Sơn</v>
      </c>
      <c r="AP289" s="192" t="s">
        <v>260</v>
      </c>
      <c r="AQ289" s="193">
        <f t="shared" ref="AQ289:AQ294" si="101">(AF289*AH289*1000+AF289*AH289*1.8*1000)/100000</f>
        <v>0</v>
      </c>
      <c r="AR289" s="193">
        <f t="shared" ref="AR289:AR294" si="102">AJ289*P289*1000*10000/1000000000+AJ289*P289*1000*10000/1000000000*1.8</f>
        <v>0</v>
      </c>
      <c r="AS289" s="193">
        <f t="shared" si="98"/>
        <v>0</v>
      </c>
      <c r="AT289" s="193">
        <f t="shared" si="95"/>
        <v>0</v>
      </c>
      <c r="AU289" s="193">
        <f t="shared" si="96"/>
        <v>0</v>
      </c>
      <c r="AV289" s="193">
        <f>AQ289+AR289+AS289+AT289+AU289+8.9*Q289*0.01*1.8</f>
        <v>0.64080000000000004</v>
      </c>
      <c r="AW289" s="184"/>
      <c r="AX289" s="184"/>
      <c r="AY289" s="184"/>
      <c r="AZ289" s="184"/>
      <c r="BA289" s="184"/>
      <c r="BB289" s="179">
        <v>273</v>
      </c>
    </row>
    <row r="290" spans="1:54" ht="30">
      <c r="A290" s="179">
        <v>270</v>
      </c>
      <c r="B290" s="185" t="s">
        <v>834</v>
      </c>
      <c r="C290" s="186">
        <v>15</v>
      </c>
      <c r="D290" s="179" t="s">
        <v>262</v>
      </c>
      <c r="E290" s="187" t="s">
        <v>36</v>
      </c>
      <c r="F290" s="184"/>
      <c r="G290" s="184"/>
      <c r="H290" s="184"/>
      <c r="I290" s="189">
        <f t="shared" si="99"/>
        <v>0.44</v>
      </c>
      <c r="J290" s="189">
        <v>0.2</v>
      </c>
      <c r="K290" s="189"/>
      <c r="L290" s="189">
        <f t="shared" si="100"/>
        <v>0.2</v>
      </c>
      <c r="M290" s="189"/>
      <c r="N290" s="189"/>
      <c r="O290" s="189"/>
      <c r="P290" s="189">
        <v>0.24</v>
      </c>
      <c r="Q290" s="189"/>
      <c r="R290" s="189"/>
      <c r="S290" s="189"/>
      <c r="T290" s="189"/>
      <c r="U290" s="189"/>
      <c r="V290" s="189"/>
      <c r="W290" s="189"/>
      <c r="X290" s="189"/>
      <c r="Y290" s="189"/>
      <c r="Z290" s="189"/>
      <c r="AA290" s="189"/>
      <c r="AB290" s="189"/>
      <c r="AC290" s="189"/>
      <c r="AD290" s="189"/>
      <c r="AE290" s="189">
        <f t="shared" si="87"/>
        <v>0.24</v>
      </c>
      <c r="AF290" s="190">
        <f t="shared" si="88"/>
        <v>0.2</v>
      </c>
      <c r="AG290" s="190">
        <f t="shared" si="89"/>
        <v>0</v>
      </c>
      <c r="AH290" s="191">
        <v>42.6</v>
      </c>
      <c r="AI290" s="191">
        <f t="shared" si="90"/>
        <v>36.21</v>
      </c>
      <c r="AJ290" s="191">
        <v>46.9</v>
      </c>
      <c r="AK290" s="191"/>
      <c r="AL290" s="191">
        <v>200</v>
      </c>
      <c r="AM290" s="184">
        <f t="shared" si="91"/>
        <v>100</v>
      </c>
      <c r="AN290" s="179" t="s">
        <v>255</v>
      </c>
      <c r="AO290" s="187" t="str">
        <f t="shared" si="80"/>
        <v xml:space="preserve">
Tượng Sơn</v>
      </c>
      <c r="AP290" s="192" t="s">
        <v>260</v>
      </c>
      <c r="AQ290" s="193">
        <f t="shared" si="101"/>
        <v>0.23856000000000005</v>
      </c>
      <c r="AR290" s="193">
        <f t="shared" si="102"/>
        <v>0.31516799999999995</v>
      </c>
      <c r="AS290" s="193">
        <f t="shared" si="98"/>
        <v>0</v>
      </c>
      <c r="AT290" s="193">
        <f t="shared" si="95"/>
        <v>0</v>
      </c>
      <c r="AU290" s="193">
        <f t="shared" si="96"/>
        <v>0</v>
      </c>
      <c r="AV290" s="193">
        <f>AQ290+AR290+AS290+AT290+AU290</f>
        <v>0.553728</v>
      </c>
      <c r="AW290" s="184"/>
      <c r="AX290" s="184"/>
      <c r="AY290" s="184"/>
      <c r="AZ290" s="184"/>
      <c r="BA290" s="184"/>
      <c r="BB290" s="179">
        <v>274</v>
      </c>
    </row>
    <row r="291" spans="1:54" ht="31.5">
      <c r="A291" s="179">
        <v>271</v>
      </c>
      <c r="B291" s="202" t="s">
        <v>287</v>
      </c>
      <c r="C291" s="202">
        <v>16</v>
      </c>
      <c r="D291" s="179" t="s">
        <v>305</v>
      </c>
      <c r="E291" s="187" t="s">
        <v>36</v>
      </c>
      <c r="F291" s="184"/>
      <c r="G291" s="184"/>
      <c r="H291" s="184"/>
      <c r="I291" s="189">
        <f t="shared" si="99"/>
        <v>7.64</v>
      </c>
      <c r="J291" s="189">
        <v>6.01</v>
      </c>
      <c r="K291" s="196"/>
      <c r="L291" s="189">
        <f t="shared" si="100"/>
        <v>6.01</v>
      </c>
      <c r="M291" s="196"/>
      <c r="N291" s="196"/>
      <c r="O291" s="196"/>
      <c r="P291" s="196"/>
      <c r="Q291" s="196"/>
      <c r="R291" s="196"/>
      <c r="S291" s="217">
        <v>1.63</v>
      </c>
      <c r="T291" s="196"/>
      <c r="U291" s="196"/>
      <c r="V291" s="196"/>
      <c r="W291" s="196"/>
      <c r="X291" s="196"/>
      <c r="Y291" s="196"/>
      <c r="Z291" s="196"/>
      <c r="AA291" s="196"/>
      <c r="AB291" s="196"/>
      <c r="AC291" s="196"/>
      <c r="AD291" s="196"/>
      <c r="AE291" s="189">
        <v>1.24</v>
      </c>
      <c r="AF291" s="190">
        <f t="shared" si="88"/>
        <v>6.01</v>
      </c>
      <c r="AG291" s="190">
        <f t="shared" si="89"/>
        <v>1.63</v>
      </c>
      <c r="AH291" s="191">
        <v>27.3</v>
      </c>
      <c r="AI291" s="191">
        <f t="shared" si="90"/>
        <v>23.204999999999998</v>
      </c>
      <c r="AJ291" s="191"/>
      <c r="AK291" s="191"/>
      <c r="AL291" s="197">
        <v>150</v>
      </c>
      <c r="AM291" s="184">
        <f t="shared" si="91"/>
        <v>75</v>
      </c>
      <c r="AN291" s="204" t="s">
        <v>228</v>
      </c>
      <c r="AO291" s="187" t="str">
        <f t="shared" si="80"/>
        <v xml:space="preserve">
Nam Hương</v>
      </c>
      <c r="AP291" s="192"/>
      <c r="AQ291" s="193">
        <f t="shared" si="101"/>
        <v>4.5940440000000002</v>
      </c>
      <c r="AR291" s="193">
        <f t="shared" si="102"/>
        <v>0</v>
      </c>
      <c r="AS291" s="193">
        <f>AK291*N291*0.01+AK291*N291*0.01*1.5</f>
        <v>0</v>
      </c>
      <c r="AT291" s="193">
        <f t="shared" si="95"/>
        <v>2.4449999999999998</v>
      </c>
      <c r="AU291" s="193">
        <f t="shared" si="96"/>
        <v>0</v>
      </c>
      <c r="AV291" s="193">
        <v>6.5</v>
      </c>
      <c r="AW291" s="184"/>
      <c r="AX291" s="184">
        <v>6.5</v>
      </c>
      <c r="AY291" s="184"/>
      <c r="AZ291" s="184"/>
      <c r="BA291" s="184"/>
      <c r="BB291" s="179">
        <v>275</v>
      </c>
    </row>
    <row r="292" spans="1:54" ht="30">
      <c r="A292" s="179">
        <v>273</v>
      </c>
      <c r="B292" s="185" t="s">
        <v>333</v>
      </c>
      <c r="C292" s="202">
        <v>16</v>
      </c>
      <c r="D292" s="192" t="s">
        <v>305</v>
      </c>
      <c r="E292" s="187" t="s">
        <v>36</v>
      </c>
      <c r="F292" s="185"/>
      <c r="G292" s="185"/>
      <c r="H292" s="185"/>
      <c r="I292" s="189">
        <f t="shared" si="99"/>
        <v>1.1800000000000002</v>
      </c>
      <c r="J292" s="195">
        <v>0.8</v>
      </c>
      <c r="K292" s="195"/>
      <c r="L292" s="189">
        <f t="shared" si="100"/>
        <v>0.8</v>
      </c>
      <c r="M292" s="189"/>
      <c r="N292" s="189"/>
      <c r="O292" s="189"/>
      <c r="P292" s="189"/>
      <c r="Q292" s="189"/>
      <c r="R292" s="189"/>
      <c r="S292" s="189"/>
      <c r="T292" s="189"/>
      <c r="U292" s="189"/>
      <c r="V292" s="189"/>
      <c r="W292" s="189"/>
      <c r="X292" s="189"/>
      <c r="Y292" s="189"/>
      <c r="Z292" s="189"/>
      <c r="AA292" s="189"/>
      <c r="AB292" s="189"/>
      <c r="AC292" s="189">
        <v>0.38</v>
      </c>
      <c r="AD292" s="189"/>
      <c r="AE292" s="189">
        <f>SUM(N292:AD292)</f>
        <v>0.38</v>
      </c>
      <c r="AF292" s="190">
        <f t="shared" si="88"/>
        <v>0.8</v>
      </c>
      <c r="AG292" s="190">
        <f t="shared" si="89"/>
        <v>0</v>
      </c>
      <c r="AH292" s="191">
        <v>42.6</v>
      </c>
      <c r="AI292" s="191">
        <f t="shared" si="90"/>
        <v>36.21</v>
      </c>
      <c r="AJ292" s="191"/>
      <c r="AK292" s="191"/>
      <c r="AL292" s="191">
        <v>150</v>
      </c>
      <c r="AM292" s="184">
        <f t="shared" si="91"/>
        <v>75</v>
      </c>
      <c r="AN292" s="192" t="s">
        <v>228</v>
      </c>
      <c r="AO292" s="187" t="str">
        <f t="shared" ref="AO292:AO355" si="103">F292&amp;CHAR(10)&amp;AN292</f>
        <v xml:space="preserve">
Nam Hương</v>
      </c>
      <c r="AP292" s="192" t="s">
        <v>265</v>
      </c>
      <c r="AQ292" s="193">
        <f t="shared" si="101"/>
        <v>0.9542400000000002</v>
      </c>
      <c r="AR292" s="193">
        <f t="shared" si="102"/>
        <v>0</v>
      </c>
      <c r="AS292" s="193">
        <f>AK292*N292*0.01+AK292*N292*0.01*1.5</f>
        <v>0</v>
      </c>
      <c r="AT292" s="193">
        <f t="shared" si="95"/>
        <v>0</v>
      </c>
      <c r="AU292" s="193">
        <f t="shared" si="96"/>
        <v>0</v>
      </c>
      <c r="AV292" s="193">
        <f>AQ292+AR292+AS292+AT292+AU292</f>
        <v>0.9542400000000002</v>
      </c>
      <c r="AW292" s="184"/>
      <c r="AX292" s="184"/>
      <c r="AY292" s="184"/>
      <c r="AZ292" s="184"/>
      <c r="BA292" s="184"/>
      <c r="BB292" s="179">
        <v>277</v>
      </c>
    </row>
    <row r="293" spans="1:54" ht="30">
      <c r="A293" s="179">
        <v>274</v>
      </c>
      <c r="B293" s="185" t="s">
        <v>413</v>
      </c>
      <c r="C293" s="185">
        <v>16</v>
      </c>
      <c r="D293" s="196" t="s">
        <v>288</v>
      </c>
      <c r="E293" s="187" t="str">
        <f>D293</f>
        <v>GPMB</v>
      </c>
      <c r="F293" s="201"/>
      <c r="G293" s="201"/>
      <c r="H293" s="201"/>
      <c r="I293" s="189">
        <f t="shared" si="99"/>
        <v>2.4</v>
      </c>
      <c r="J293" s="195">
        <v>2.4</v>
      </c>
      <c r="K293" s="195"/>
      <c r="L293" s="189">
        <f t="shared" si="100"/>
        <v>2.4</v>
      </c>
      <c r="M293" s="189"/>
      <c r="N293" s="189"/>
      <c r="O293" s="189"/>
      <c r="P293" s="189"/>
      <c r="Q293" s="189"/>
      <c r="R293" s="189"/>
      <c r="S293" s="189"/>
      <c r="T293" s="189"/>
      <c r="U293" s="189"/>
      <c r="V293" s="189"/>
      <c r="W293" s="189"/>
      <c r="X293" s="189"/>
      <c r="Y293" s="189"/>
      <c r="Z293" s="189"/>
      <c r="AA293" s="189"/>
      <c r="AB293" s="189"/>
      <c r="AC293" s="189"/>
      <c r="AD293" s="189"/>
      <c r="AE293" s="189">
        <f>SUM(N293:AD293)</f>
        <v>0</v>
      </c>
      <c r="AF293" s="190">
        <f t="shared" si="88"/>
        <v>2.4</v>
      </c>
      <c r="AG293" s="190">
        <f t="shared" si="89"/>
        <v>0</v>
      </c>
      <c r="AH293" s="191">
        <v>27.3</v>
      </c>
      <c r="AI293" s="191">
        <f t="shared" si="90"/>
        <v>23.204999999999998</v>
      </c>
      <c r="AJ293" s="191"/>
      <c r="AK293" s="191"/>
      <c r="AL293" s="191">
        <v>150</v>
      </c>
      <c r="AM293" s="184">
        <f t="shared" si="91"/>
        <v>75</v>
      </c>
      <c r="AN293" s="196" t="s">
        <v>233</v>
      </c>
      <c r="AO293" s="187" t="str">
        <f t="shared" si="103"/>
        <v xml:space="preserve">
Thạch Điền</v>
      </c>
      <c r="AP293" s="192" t="s">
        <v>260</v>
      </c>
      <c r="AQ293" s="193">
        <f t="shared" si="101"/>
        <v>1.83456</v>
      </c>
      <c r="AR293" s="193">
        <f t="shared" si="102"/>
        <v>0</v>
      </c>
      <c r="AS293" s="193">
        <f>AK293*N293*0.01+AK293*N293*0.01*1.5</f>
        <v>0</v>
      </c>
      <c r="AT293" s="193">
        <f t="shared" si="95"/>
        <v>0</v>
      </c>
      <c r="AU293" s="193">
        <f t="shared" si="96"/>
        <v>0</v>
      </c>
      <c r="AV293" s="193">
        <f>AQ293+AR293+AS293+AT293+AU293</f>
        <v>1.83456</v>
      </c>
      <c r="AW293" s="184"/>
      <c r="AX293" s="184"/>
      <c r="AY293" s="184"/>
      <c r="AZ293" s="184"/>
      <c r="BA293" s="184"/>
      <c r="BB293" s="179">
        <v>278</v>
      </c>
    </row>
    <row r="294" spans="1:54" ht="30">
      <c r="A294" s="179">
        <v>275</v>
      </c>
      <c r="B294" s="186" t="s">
        <v>287</v>
      </c>
      <c r="C294" s="202">
        <v>16</v>
      </c>
      <c r="D294" s="179" t="s">
        <v>288</v>
      </c>
      <c r="E294" s="187" t="s">
        <v>36</v>
      </c>
      <c r="F294" s="184"/>
      <c r="G294" s="184"/>
      <c r="H294" s="184"/>
      <c r="I294" s="189">
        <f t="shared" si="99"/>
        <v>6.6999999999999993</v>
      </c>
      <c r="J294" s="196"/>
      <c r="K294" s="196">
        <v>5.0999999999999996</v>
      </c>
      <c r="L294" s="189">
        <f t="shared" si="100"/>
        <v>5.0999999999999996</v>
      </c>
      <c r="M294" s="196"/>
      <c r="N294" s="196"/>
      <c r="O294" s="196"/>
      <c r="P294" s="196"/>
      <c r="Q294" s="196"/>
      <c r="R294" s="196"/>
      <c r="S294" s="217">
        <v>1.6</v>
      </c>
      <c r="T294" s="196"/>
      <c r="U294" s="196"/>
      <c r="V294" s="196"/>
      <c r="W294" s="196"/>
      <c r="X294" s="196"/>
      <c r="Y294" s="196"/>
      <c r="Z294" s="196"/>
      <c r="AA294" s="196"/>
      <c r="AB294" s="196"/>
      <c r="AC294" s="196"/>
      <c r="AD294" s="196"/>
      <c r="AE294" s="189">
        <v>2.7</v>
      </c>
      <c r="AF294" s="190">
        <f t="shared" si="88"/>
        <v>5.0999999999999996</v>
      </c>
      <c r="AG294" s="190">
        <f t="shared" si="89"/>
        <v>1.6</v>
      </c>
      <c r="AH294" s="191">
        <v>27.3</v>
      </c>
      <c r="AI294" s="191">
        <f t="shared" si="90"/>
        <v>23.204999999999998</v>
      </c>
      <c r="AJ294" s="191"/>
      <c r="AK294" s="191"/>
      <c r="AL294" s="191">
        <v>150</v>
      </c>
      <c r="AM294" s="184">
        <f t="shared" si="91"/>
        <v>75</v>
      </c>
      <c r="AN294" s="204" t="s">
        <v>233</v>
      </c>
      <c r="AO294" s="187" t="str">
        <f t="shared" si="103"/>
        <v xml:space="preserve">
Thạch Điền</v>
      </c>
      <c r="AP294" s="192"/>
      <c r="AQ294" s="193">
        <f t="shared" si="101"/>
        <v>3.8984399999999999</v>
      </c>
      <c r="AR294" s="193">
        <f t="shared" si="102"/>
        <v>0</v>
      </c>
      <c r="AS294" s="193">
        <f>AK294*N294*0.01+AK294*N294*0.01*1.5</f>
        <v>0</v>
      </c>
      <c r="AT294" s="193">
        <f t="shared" si="95"/>
        <v>2.4</v>
      </c>
      <c r="AU294" s="193">
        <f t="shared" si="96"/>
        <v>0</v>
      </c>
      <c r="AV294" s="193">
        <v>5.3</v>
      </c>
      <c r="AW294" s="184"/>
      <c r="AX294" s="184">
        <v>5.3</v>
      </c>
      <c r="AY294" s="184"/>
      <c r="AZ294" s="184"/>
      <c r="BA294" s="184"/>
      <c r="BB294" s="179">
        <v>279</v>
      </c>
    </row>
    <row r="295" spans="1:54" ht="30">
      <c r="A295" s="179">
        <v>276</v>
      </c>
      <c r="B295" s="185" t="s">
        <v>414</v>
      </c>
      <c r="C295" s="202">
        <v>16</v>
      </c>
      <c r="D295" s="196" t="s">
        <v>305</v>
      </c>
      <c r="E295" s="187" t="s">
        <v>36</v>
      </c>
      <c r="F295" s="201"/>
      <c r="G295" s="201"/>
      <c r="H295" s="201"/>
      <c r="I295" s="189">
        <f t="shared" si="99"/>
        <v>0.8</v>
      </c>
      <c r="J295" s="195"/>
      <c r="K295" s="195"/>
      <c r="L295" s="189"/>
      <c r="M295" s="189"/>
      <c r="N295" s="189">
        <v>0.8</v>
      </c>
      <c r="O295" s="189"/>
      <c r="P295" s="189"/>
      <c r="Q295" s="189"/>
      <c r="R295" s="189"/>
      <c r="S295" s="189"/>
      <c r="T295" s="189"/>
      <c r="U295" s="189"/>
      <c r="V295" s="189"/>
      <c r="W295" s="189"/>
      <c r="X295" s="189"/>
      <c r="Y295" s="189"/>
      <c r="Z295" s="189"/>
      <c r="AA295" s="189"/>
      <c r="AB295" s="189"/>
      <c r="AC295" s="189"/>
      <c r="AD295" s="189"/>
      <c r="AE295" s="189">
        <f t="shared" ref="AE295:AE314" si="104">SUM(N295:AD295)</f>
        <v>0.8</v>
      </c>
      <c r="AF295" s="190"/>
      <c r="AG295" s="190"/>
      <c r="AH295" s="191"/>
      <c r="AI295" s="191"/>
      <c r="AJ295" s="191"/>
      <c r="AK295" s="191"/>
      <c r="AL295" s="191"/>
      <c r="AM295" s="184"/>
      <c r="AN295" s="192" t="s">
        <v>233</v>
      </c>
      <c r="AO295" s="187" t="str">
        <f t="shared" si="103"/>
        <v xml:space="preserve">
Thạch Điền</v>
      </c>
      <c r="AP295" s="192"/>
      <c r="AQ295" s="193"/>
      <c r="AR295" s="193"/>
      <c r="AS295" s="193"/>
      <c r="AT295" s="193"/>
      <c r="AU295" s="193"/>
      <c r="AV295" s="193"/>
      <c r="AW295" s="184"/>
      <c r="AX295" s="184"/>
      <c r="AY295" s="184"/>
      <c r="AZ295" s="184"/>
      <c r="BA295" s="184"/>
      <c r="BB295" s="179">
        <v>280</v>
      </c>
    </row>
    <row r="296" spans="1:54" ht="30">
      <c r="A296" s="179">
        <v>277</v>
      </c>
      <c r="B296" s="185" t="s">
        <v>434</v>
      </c>
      <c r="C296" s="202">
        <v>16</v>
      </c>
      <c r="D296" s="179" t="s">
        <v>305</v>
      </c>
      <c r="E296" s="187" t="s">
        <v>36</v>
      </c>
      <c r="F296" s="184"/>
      <c r="G296" s="184"/>
      <c r="H296" s="184"/>
      <c r="I296" s="189">
        <f t="shared" si="99"/>
        <v>1</v>
      </c>
      <c r="J296" s="195"/>
      <c r="K296" s="195"/>
      <c r="L296" s="189">
        <f t="shared" ref="L296:L356" si="105">K296+J296</f>
        <v>0</v>
      </c>
      <c r="M296" s="189"/>
      <c r="N296" s="189"/>
      <c r="O296" s="189"/>
      <c r="P296" s="189"/>
      <c r="Q296" s="189"/>
      <c r="R296" s="189"/>
      <c r="S296" s="189">
        <v>0.2</v>
      </c>
      <c r="T296" s="189"/>
      <c r="U296" s="189">
        <v>0.3</v>
      </c>
      <c r="V296" s="189"/>
      <c r="W296" s="189"/>
      <c r="X296" s="189"/>
      <c r="Y296" s="189"/>
      <c r="Z296" s="195"/>
      <c r="AA296" s="195"/>
      <c r="AB296" s="189"/>
      <c r="AC296" s="189">
        <v>0.5</v>
      </c>
      <c r="AD296" s="195"/>
      <c r="AE296" s="189">
        <f t="shared" si="104"/>
        <v>1</v>
      </c>
      <c r="AF296" s="190">
        <f t="shared" ref="AF296:AF314" si="106">L296+O296</f>
        <v>0</v>
      </c>
      <c r="AG296" s="190">
        <f t="shared" ref="AG296:AG314" si="107">S296+T296+U296+X296+Y296+Z296</f>
        <v>0.5</v>
      </c>
      <c r="AH296" s="191">
        <v>42.6</v>
      </c>
      <c r="AI296" s="191">
        <f t="shared" ref="AI296:AI314" si="108">AH296*0.85</f>
        <v>36.21</v>
      </c>
      <c r="AJ296" s="191"/>
      <c r="AK296" s="191"/>
      <c r="AL296" s="191">
        <v>150</v>
      </c>
      <c r="AM296" s="184">
        <f t="shared" ref="AM296:AM314" si="109">AL296*0.5</f>
        <v>75</v>
      </c>
      <c r="AN296" s="196" t="s">
        <v>234</v>
      </c>
      <c r="AO296" s="187" t="str">
        <f t="shared" si="103"/>
        <v xml:space="preserve">
Thạch Đỉnh</v>
      </c>
      <c r="AP296" s="192" t="s">
        <v>260</v>
      </c>
      <c r="AQ296" s="193">
        <f t="shared" ref="AQ296:AQ314" si="110">(AF296*AH296*1000+AF296*AH296*1.8*1000)/100000</f>
        <v>0</v>
      </c>
      <c r="AR296" s="193">
        <f t="shared" ref="AR296:AR330" si="111">AJ296*P296*1000*10000/1000000000+AJ296*P296*1000*10000/1000000000*1.8</f>
        <v>0</v>
      </c>
      <c r="AS296" s="193">
        <f t="shared" ref="AS296:AS309" si="112">AK296*N296*0.01+AK296*N296*0.01*1.5</f>
        <v>0</v>
      </c>
      <c r="AT296" s="193">
        <f t="shared" ref="AT296:AT314" si="113">AL296*AG296*0.01</f>
        <v>0.75</v>
      </c>
      <c r="AU296" s="193">
        <f t="shared" ref="AU296:AU314" si="114">V296*AM296*0.01</f>
        <v>0</v>
      </c>
      <c r="AV296" s="193">
        <f>AQ296+AR296+AS296+AT296+AU296</f>
        <v>0.75</v>
      </c>
      <c r="AW296" s="184"/>
      <c r="AX296" s="184"/>
      <c r="AY296" s="184"/>
      <c r="AZ296" s="184"/>
      <c r="BA296" s="184"/>
      <c r="BB296" s="179">
        <v>281</v>
      </c>
    </row>
    <row r="297" spans="1:54" ht="30">
      <c r="A297" s="179">
        <v>278</v>
      </c>
      <c r="B297" s="185" t="s">
        <v>453</v>
      </c>
      <c r="C297" s="202">
        <v>16</v>
      </c>
      <c r="D297" s="192" t="s">
        <v>305</v>
      </c>
      <c r="E297" s="187" t="s">
        <v>36</v>
      </c>
      <c r="F297" s="185"/>
      <c r="G297" s="185"/>
      <c r="H297" s="185"/>
      <c r="I297" s="189">
        <f t="shared" si="99"/>
        <v>0.2</v>
      </c>
      <c r="J297" s="195"/>
      <c r="K297" s="195"/>
      <c r="L297" s="189">
        <f t="shared" si="105"/>
        <v>0</v>
      </c>
      <c r="M297" s="189"/>
      <c r="N297" s="189">
        <v>0.2</v>
      </c>
      <c r="O297" s="189"/>
      <c r="P297" s="189"/>
      <c r="Q297" s="189"/>
      <c r="R297" s="189"/>
      <c r="S297" s="189"/>
      <c r="T297" s="189"/>
      <c r="U297" s="189"/>
      <c r="V297" s="189"/>
      <c r="W297" s="189"/>
      <c r="X297" s="189"/>
      <c r="Y297" s="189"/>
      <c r="Z297" s="189"/>
      <c r="AA297" s="189"/>
      <c r="AB297" s="189"/>
      <c r="AC297" s="189"/>
      <c r="AD297" s="189"/>
      <c r="AE297" s="189">
        <f t="shared" si="104"/>
        <v>0.2</v>
      </c>
      <c r="AF297" s="190">
        <f t="shared" si="106"/>
        <v>0</v>
      </c>
      <c r="AG297" s="190">
        <f t="shared" si="107"/>
        <v>0</v>
      </c>
      <c r="AH297" s="191">
        <v>42.6</v>
      </c>
      <c r="AI297" s="191">
        <f t="shared" si="108"/>
        <v>36.21</v>
      </c>
      <c r="AJ297" s="191"/>
      <c r="AK297" s="191">
        <v>5</v>
      </c>
      <c r="AL297" s="191">
        <v>150</v>
      </c>
      <c r="AM297" s="184">
        <f t="shared" si="109"/>
        <v>75</v>
      </c>
      <c r="AN297" s="196" t="s">
        <v>235</v>
      </c>
      <c r="AO297" s="187" t="str">
        <f t="shared" si="103"/>
        <v xml:space="preserve">
Thạch Hải</v>
      </c>
      <c r="AP297" s="192" t="s">
        <v>265</v>
      </c>
      <c r="AQ297" s="193">
        <f t="shared" si="110"/>
        <v>0</v>
      </c>
      <c r="AR297" s="193">
        <f t="shared" si="111"/>
        <v>0</v>
      </c>
      <c r="AS297" s="193">
        <f t="shared" si="112"/>
        <v>2.5000000000000001E-2</v>
      </c>
      <c r="AT297" s="193">
        <f t="shared" si="113"/>
        <v>0</v>
      </c>
      <c r="AU297" s="193">
        <f t="shared" si="114"/>
        <v>0</v>
      </c>
      <c r="AV297" s="193">
        <f>AQ297+AR297+AS297+AT297+AU297</f>
        <v>2.5000000000000001E-2</v>
      </c>
      <c r="AW297" s="184"/>
      <c r="AX297" s="184"/>
      <c r="AY297" s="184"/>
      <c r="AZ297" s="184"/>
      <c r="BA297" s="184"/>
      <c r="BB297" s="179">
        <v>282</v>
      </c>
    </row>
    <row r="298" spans="1:54" ht="30">
      <c r="A298" s="179">
        <v>279</v>
      </c>
      <c r="B298" s="185" t="s">
        <v>487</v>
      </c>
      <c r="C298" s="202">
        <v>16</v>
      </c>
      <c r="D298" s="196" t="s">
        <v>305</v>
      </c>
      <c r="E298" s="187" t="s">
        <v>36</v>
      </c>
      <c r="F298" s="201"/>
      <c r="G298" s="201"/>
      <c r="H298" s="201"/>
      <c r="I298" s="189">
        <f t="shared" si="99"/>
        <v>0.3</v>
      </c>
      <c r="J298" s="195">
        <v>0.3</v>
      </c>
      <c r="K298" s="195"/>
      <c r="L298" s="189">
        <f t="shared" si="105"/>
        <v>0.3</v>
      </c>
      <c r="M298" s="189"/>
      <c r="N298" s="189"/>
      <c r="O298" s="189"/>
      <c r="P298" s="189"/>
      <c r="Q298" s="189"/>
      <c r="R298" s="189"/>
      <c r="S298" s="189"/>
      <c r="T298" s="189"/>
      <c r="U298" s="189"/>
      <c r="V298" s="189"/>
      <c r="W298" s="189"/>
      <c r="X298" s="189"/>
      <c r="Y298" s="189"/>
      <c r="Z298" s="195"/>
      <c r="AA298" s="195"/>
      <c r="AB298" s="189"/>
      <c r="AC298" s="189"/>
      <c r="AD298" s="195"/>
      <c r="AE298" s="189">
        <f t="shared" si="104"/>
        <v>0</v>
      </c>
      <c r="AF298" s="190">
        <f t="shared" si="106"/>
        <v>0.3</v>
      </c>
      <c r="AG298" s="190">
        <f t="shared" si="107"/>
        <v>0</v>
      </c>
      <c r="AH298" s="191">
        <v>42.6</v>
      </c>
      <c r="AI298" s="191">
        <f t="shared" si="108"/>
        <v>36.21</v>
      </c>
      <c r="AJ298" s="191"/>
      <c r="AK298" s="191"/>
      <c r="AL298" s="191">
        <v>150</v>
      </c>
      <c r="AM298" s="184">
        <f t="shared" si="109"/>
        <v>75</v>
      </c>
      <c r="AN298" s="196" t="s">
        <v>238</v>
      </c>
      <c r="AO298" s="187" t="str">
        <f t="shared" si="103"/>
        <v xml:space="preserve">
Thạch Kênh</v>
      </c>
      <c r="AP298" s="192" t="s">
        <v>482</v>
      </c>
      <c r="AQ298" s="193">
        <f t="shared" si="110"/>
        <v>0.35783999999999999</v>
      </c>
      <c r="AR298" s="193">
        <f t="shared" si="111"/>
        <v>0</v>
      </c>
      <c r="AS298" s="193">
        <f t="shared" si="112"/>
        <v>0</v>
      </c>
      <c r="AT298" s="193">
        <f t="shared" si="113"/>
        <v>0</v>
      </c>
      <c r="AU298" s="193">
        <f t="shared" si="114"/>
        <v>0</v>
      </c>
      <c r="AV298" s="193">
        <f>AQ298+AR298+AS298+AT298+AU298</f>
        <v>0.35783999999999999</v>
      </c>
      <c r="AW298" s="184"/>
      <c r="AX298" s="184"/>
      <c r="AY298" s="184"/>
      <c r="AZ298" s="184"/>
      <c r="BA298" s="184"/>
      <c r="BB298" s="179">
        <v>283</v>
      </c>
    </row>
    <row r="299" spans="1:54" ht="30">
      <c r="A299" s="179">
        <v>280</v>
      </c>
      <c r="B299" s="185" t="s">
        <v>488</v>
      </c>
      <c r="C299" s="202">
        <v>16</v>
      </c>
      <c r="D299" s="196" t="s">
        <v>305</v>
      </c>
      <c r="E299" s="187" t="s">
        <v>36</v>
      </c>
      <c r="F299" s="201"/>
      <c r="G299" s="201"/>
      <c r="H299" s="201"/>
      <c r="I299" s="189">
        <f t="shared" si="99"/>
        <v>15.25</v>
      </c>
      <c r="J299" s="195">
        <v>1.8</v>
      </c>
      <c r="K299" s="195"/>
      <c r="L299" s="189">
        <f t="shared" si="105"/>
        <v>1.8</v>
      </c>
      <c r="M299" s="189"/>
      <c r="N299" s="189"/>
      <c r="O299" s="189">
        <v>6.7</v>
      </c>
      <c r="P299" s="189"/>
      <c r="Q299" s="189">
        <v>3.5</v>
      </c>
      <c r="R299" s="189"/>
      <c r="S299" s="189"/>
      <c r="T299" s="189"/>
      <c r="U299" s="189"/>
      <c r="V299" s="189"/>
      <c r="W299" s="189"/>
      <c r="X299" s="189"/>
      <c r="Y299" s="189"/>
      <c r="Z299" s="189"/>
      <c r="AA299" s="189"/>
      <c r="AB299" s="189"/>
      <c r="AC299" s="189">
        <v>3.25</v>
      </c>
      <c r="AD299" s="189"/>
      <c r="AE299" s="189">
        <f t="shared" si="104"/>
        <v>13.45</v>
      </c>
      <c r="AF299" s="190">
        <f t="shared" si="106"/>
        <v>8.5</v>
      </c>
      <c r="AG299" s="190">
        <f t="shared" si="107"/>
        <v>0</v>
      </c>
      <c r="AH299" s="191">
        <v>42.6</v>
      </c>
      <c r="AI299" s="191">
        <f t="shared" si="108"/>
        <v>36.21</v>
      </c>
      <c r="AJ299" s="191"/>
      <c r="AK299" s="191"/>
      <c r="AL299" s="191">
        <v>150</v>
      </c>
      <c r="AM299" s="184">
        <f t="shared" si="109"/>
        <v>75</v>
      </c>
      <c r="AN299" s="196" t="s">
        <v>238</v>
      </c>
      <c r="AO299" s="187" t="str">
        <f t="shared" si="103"/>
        <v xml:space="preserve">
Thạch Kênh</v>
      </c>
      <c r="AP299" s="192" t="s">
        <v>260</v>
      </c>
      <c r="AQ299" s="193">
        <f t="shared" si="110"/>
        <v>10.138800000000002</v>
      </c>
      <c r="AR299" s="193">
        <f t="shared" si="111"/>
        <v>0</v>
      </c>
      <c r="AS299" s="193">
        <f t="shared" si="112"/>
        <v>0</v>
      </c>
      <c r="AT299" s="193">
        <f t="shared" si="113"/>
        <v>0</v>
      </c>
      <c r="AU299" s="193">
        <f t="shared" si="114"/>
        <v>0</v>
      </c>
      <c r="AV299" s="193">
        <f>AQ299+AR299+AS299+AT299+AU299+15.6*Q299*0.01</f>
        <v>10.684800000000001</v>
      </c>
      <c r="AW299" s="184"/>
      <c r="AX299" s="184"/>
      <c r="AY299" s="184"/>
      <c r="AZ299" s="184"/>
      <c r="BA299" s="184"/>
      <c r="BB299" s="179">
        <v>284</v>
      </c>
    </row>
    <row r="300" spans="1:54" ht="30">
      <c r="A300" s="179">
        <v>281</v>
      </c>
      <c r="B300" s="185" t="s">
        <v>504</v>
      </c>
      <c r="C300" s="202">
        <v>16</v>
      </c>
      <c r="D300" s="192" t="s">
        <v>305</v>
      </c>
      <c r="E300" s="187" t="s">
        <v>36</v>
      </c>
      <c r="F300" s="185"/>
      <c r="G300" s="185"/>
      <c r="H300" s="185"/>
      <c r="I300" s="189">
        <f t="shared" si="99"/>
        <v>0.5</v>
      </c>
      <c r="J300" s="195">
        <v>0.5</v>
      </c>
      <c r="K300" s="195"/>
      <c r="L300" s="189">
        <f t="shared" si="105"/>
        <v>0.5</v>
      </c>
      <c r="M300" s="189"/>
      <c r="N300" s="189"/>
      <c r="O300" s="189"/>
      <c r="P300" s="189"/>
      <c r="Q300" s="189"/>
      <c r="R300" s="189"/>
      <c r="S300" s="189"/>
      <c r="T300" s="189"/>
      <c r="U300" s="189"/>
      <c r="V300" s="189"/>
      <c r="W300" s="189"/>
      <c r="X300" s="189"/>
      <c r="Y300" s="189"/>
      <c r="Z300" s="195"/>
      <c r="AA300" s="195"/>
      <c r="AB300" s="189"/>
      <c r="AC300" s="189"/>
      <c r="AD300" s="195"/>
      <c r="AE300" s="189">
        <f t="shared" si="104"/>
        <v>0</v>
      </c>
      <c r="AF300" s="190">
        <f t="shared" si="106"/>
        <v>0.5</v>
      </c>
      <c r="AG300" s="190">
        <f t="shared" si="107"/>
        <v>0</v>
      </c>
      <c r="AH300" s="191">
        <v>42.6</v>
      </c>
      <c r="AI300" s="191">
        <f t="shared" si="108"/>
        <v>36.21</v>
      </c>
      <c r="AJ300" s="191"/>
      <c r="AK300" s="191"/>
      <c r="AL300" s="191">
        <v>150</v>
      </c>
      <c r="AM300" s="184">
        <f t="shared" si="109"/>
        <v>75</v>
      </c>
      <c r="AN300" s="196" t="s">
        <v>239</v>
      </c>
      <c r="AO300" s="187" t="str">
        <f t="shared" si="103"/>
        <v xml:space="preserve">
Thạch Khê</v>
      </c>
      <c r="AP300" s="192" t="s">
        <v>265</v>
      </c>
      <c r="AQ300" s="193">
        <f t="shared" si="110"/>
        <v>0.59640000000000004</v>
      </c>
      <c r="AR300" s="193">
        <f t="shared" si="111"/>
        <v>0</v>
      </c>
      <c r="AS300" s="193">
        <f t="shared" si="112"/>
        <v>0</v>
      </c>
      <c r="AT300" s="193">
        <f t="shared" si="113"/>
        <v>0</v>
      </c>
      <c r="AU300" s="193">
        <f t="shared" si="114"/>
        <v>0</v>
      </c>
      <c r="AV300" s="193">
        <f t="shared" ref="AV300:AV306" si="115">AQ300+AR300+AS300+AT300+AU300</f>
        <v>0.59640000000000004</v>
      </c>
      <c r="AW300" s="184"/>
      <c r="AX300" s="184"/>
      <c r="AY300" s="184"/>
      <c r="AZ300" s="184"/>
      <c r="BA300" s="184"/>
      <c r="BB300" s="179">
        <v>285</v>
      </c>
    </row>
    <row r="301" spans="1:54" ht="30">
      <c r="A301" s="179">
        <v>282</v>
      </c>
      <c r="B301" s="185" t="s">
        <v>562</v>
      </c>
      <c r="C301" s="202">
        <v>16</v>
      </c>
      <c r="D301" s="179" t="s">
        <v>305</v>
      </c>
      <c r="E301" s="187" t="s">
        <v>36</v>
      </c>
      <c r="F301" s="184"/>
      <c r="G301" s="184"/>
      <c r="H301" s="184"/>
      <c r="I301" s="189">
        <f t="shared" si="99"/>
        <v>10</v>
      </c>
      <c r="J301" s="189"/>
      <c r="K301" s="189"/>
      <c r="L301" s="189">
        <f t="shared" si="105"/>
        <v>0</v>
      </c>
      <c r="M301" s="189"/>
      <c r="N301" s="189"/>
      <c r="O301" s="189"/>
      <c r="P301" s="189">
        <v>6</v>
      </c>
      <c r="Q301" s="189"/>
      <c r="R301" s="189"/>
      <c r="S301" s="189"/>
      <c r="T301" s="189"/>
      <c r="U301" s="189"/>
      <c r="V301" s="189"/>
      <c r="W301" s="189"/>
      <c r="X301" s="189"/>
      <c r="Y301" s="189"/>
      <c r="Z301" s="189"/>
      <c r="AA301" s="189"/>
      <c r="AB301" s="189"/>
      <c r="AC301" s="189">
        <v>4</v>
      </c>
      <c r="AD301" s="189"/>
      <c r="AE301" s="189">
        <f t="shared" si="104"/>
        <v>10</v>
      </c>
      <c r="AF301" s="190">
        <f t="shared" si="106"/>
        <v>0</v>
      </c>
      <c r="AG301" s="190">
        <f t="shared" si="107"/>
        <v>0</v>
      </c>
      <c r="AH301" s="191">
        <v>46.86</v>
      </c>
      <c r="AI301" s="191">
        <f t="shared" si="108"/>
        <v>39.830999999999996</v>
      </c>
      <c r="AJ301" s="191">
        <v>51.59</v>
      </c>
      <c r="AK301" s="191"/>
      <c r="AL301" s="191">
        <v>300</v>
      </c>
      <c r="AM301" s="184">
        <f t="shared" si="109"/>
        <v>150</v>
      </c>
      <c r="AN301" s="196" t="s">
        <v>241</v>
      </c>
      <c r="AO301" s="187" t="str">
        <f t="shared" si="103"/>
        <v xml:space="preserve">
Thạch Lâm</v>
      </c>
      <c r="AP301" s="192" t="s">
        <v>260</v>
      </c>
      <c r="AQ301" s="193">
        <f t="shared" si="110"/>
        <v>0</v>
      </c>
      <c r="AR301" s="193">
        <f t="shared" si="111"/>
        <v>8.6671200000000006</v>
      </c>
      <c r="AS301" s="193">
        <f t="shared" si="112"/>
        <v>0</v>
      </c>
      <c r="AT301" s="193">
        <f t="shared" si="113"/>
        <v>0</v>
      </c>
      <c r="AU301" s="193">
        <f t="shared" si="114"/>
        <v>0</v>
      </c>
      <c r="AV301" s="193">
        <f t="shared" si="115"/>
        <v>8.6671200000000006</v>
      </c>
      <c r="AW301" s="184"/>
      <c r="AX301" s="184"/>
      <c r="AY301" s="184"/>
      <c r="AZ301" s="184"/>
      <c r="BA301" s="184"/>
      <c r="BB301" s="179">
        <v>286</v>
      </c>
    </row>
    <row r="302" spans="1:54" ht="45">
      <c r="A302" s="179">
        <v>283</v>
      </c>
      <c r="B302" s="185" t="s">
        <v>314</v>
      </c>
      <c r="C302" s="202">
        <v>16</v>
      </c>
      <c r="D302" s="187" t="s">
        <v>305</v>
      </c>
      <c r="E302" s="187" t="s">
        <v>36</v>
      </c>
      <c r="F302" s="188"/>
      <c r="G302" s="188"/>
      <c r="H302" s="188"/>
      <c r="I302" s="189">
        <f t="shared" si="99"/>
        <v>0.32</v>
      </c>
      <c r="J302" s="189"/>
      <c r="K302" s="189"/>
      <c r="L302" s="189">
        <f t="shared" si="105"/>
        <v>0</v>
      </c>
      <c r="M302" s="189"/>
      <c r="N302" s="189"/>
      <c r="O302" s="189"/>
      <c r="P302" s="189"/>
      <c r="Q302" s="189"/>
      <c r="R302" s="189"/>
      <c r="S302" s="189">
        <v>0.32</v>
      </c>
      <c r="T302" s="189"/>
      <c r="U302" s="189"/>
      <c r="V302" s="189"/>
      <c r="W302" s="189"/>
      <c r="X302" s="189"/>
      <c r="Y302" s="189"/>
      <c r="Z302" s="189"/>
      <c r="AA302" s="189"/>
      <c r="AB302" s="189"/>
      <c r="AC302" s="189"/>
      <c r="AD302" s="189"/>
      <c r="AE302" s="189">
        <f t="shared" si="104"/>
        <v>0.32</v>
      </c>
      <c r="AF302" s="190">
        <f t="shared" si="106"/>
        <v>0</v>
      </c>
      <c r="AG302" s="190">
        <f t="shared" si="107"/>
        <v>0.32</v>
      </c>
      <c r="AH302" s="191">
        <v>46.86</v>
      </c>
      <c r="AI302" s="191">
        <f t="shared" si="108"/>
        <v>39.830999999999996</v>
      </c>
      <c r="AJ302" s="191"/>
      <c r="AK302" s="191"/>
      <c r="AL302" s="191">
        <v>300</v>
      </c>
      <c r="AM302" s="184">
        <f t="shared" si="109"/>
        <v>150</v>
      </c>
      <c r="AN302" s="187" t="s">
        <v>243</v>
      </c>
      <c r="AO302" s="187" t="str">
        <f t="shared" si="103"/>
        <v xml:space="preserve">
Thạch Long</v>
      </c>
      <c r="AP302" s="192" t="s">
        <v>260</v>
      </c>
      <c r="AQ302" s="193">
        <f t="shared" si="110"/>
        <v>0</v>
      </c>
      <c r="AR302" s="193">
        <f t="shared" si="111"/>
        <v>0</v>
      </c>
      <c r="AS302" s="193">
        <f t="shared" si="112"/>
        <v>0</v>
      </c>
      <c r="AT302" s="193">
        <f t="shared" si="113"/>
        <v>0.96</v>
      </c>
      <c r="AU302" s="193">
        <f t="shared" si="114"/>
        <v>0</v>
      </c>
      <c r="AV302" s="193">
        <f t="shared" si="115"/>
        <v>0.96</v>
      </c>
      <c r="AW302" s="184"/>
      <c r="AX302" s="184"/>
      <c r="AY302" s="184"/>
      <c r="AZ302" s="184"/>
      <c r="BA302" s="184"/>
      <c r="BB302" s="179">
        <v>287</v>
      </c>
    </row>
    <row r="303" spans="1:54" ht="30">
      <c r="A303" s="179">
        <v>284</v>
      </c>
      <c r="B303" s="185" t="s">
        <v>613</v>
      </c>
      <c r="C303" s="202">
        <v>16</v>
      </c>
      <c r="D303" s="179" t="s">
        <v>305</v>
      </c>
      <c r="E303" s="187" t="s">
        <v>36</v>
      </c>
      <c r="F303" s="184"/>
      <c r="G303" s="184"/>
      <c r="H303" s="184"/>
      <c r="I303" s="189">
        <f t="shared" si="99"/>
        <v>0.3</v>
      </c>
      <c r="J303" s="195">
        <v>0.3</v>
      </c>
      <c r="K303" s="195"/>
      <c r="L303" s="189">
        <f t="shared" si="105"/>
        <v>0.3</v>
      </c>
      <c r="M303" s="189"/>
      <c r="N303" s="189"/>
      <c r="O303" s="189"/>
      <c r="P303" s="189"/>
      <c r="Q303" s="189"/>
      <c r="R303" s="189"/>
      <c r="S303" s="189"/>
      <c r="T303" s="189"/>
      <c r="U303" s="189"/>
      <c r="V303" s="189"/>
      <c r="W303" s="189"/>
      <c r="X303" s="189"/>
      <c r="Y303" s="189"/>
      <c r="Z303" s="195"/>
      <c r="AA303" s="195"/>
      <c r="AB303" s="189"/>
      <c r="AC303" s="189"/>
      <c r="AD303" s="195"/>
      <c r="AE303" s="189">
        <f t="shared" si="104"/>
        <v>0</v>
      </c>
      <c r="AF303" s="190">
        <f t="shared" si="106"/>
        <v>0.3</v>
      </c>
      <c r="AG303" s="190">
        <f t="shared" si="107"/>
        <v>0</v>
      </c>
      <c r="AH303" s="191">
        <v>42.6</v>
      </c>
      <c r="AI303" s="191">
        <f t="shared" si="108"/>
        <v>36.21</v>
      </c>
      <c r="AJ303" s="191"/>
      <c r="AK303" s="191"/>
      <c r="AL303" s="191">
        <v>150</v>
      </c>
      <c r="AM303" s="184">
        <f t="shared" si="109"/>
        <v>75</v>
      </c>
      <c r="AN303" s="196" t="s">
        <v>244</v>
      </c>
      <c r="AO303" s="187" t="str">
        <f t="shared" si="103"/>
        <v xml:space="preserve">
Thạch Lưu</v>
      </c>
      <c r="AP303" s="192" t="s">
        <v>260</v>
      </c>
      <c r="AQ303" s="193">
        <f t="shared" si="110"/>
        <v>0.35783999999999999</v>
      </c>
      <c r="AR303" s="193">
        <f t="shared" si="111"/>
        <v>0</v>
      </c>
      <c r="AS303" s="193">
        <f t="shared" si="112"/>
        <v>0</v>
      </c>
      <c r="AT303" s="193">
        <f t="shared" si="113"/>
        <v>0</v>
      </c>
      <c r="AU303" s="193">
        <f t="shared" si="114"/>
        <v>0</v>
      </c>
      <c r="AV303" s="193">
        <f t="shared" si="115"/>
        <v>0.35783999999999999</v>
      </c>
      <c r="AW303" s="184"/>
      <c r="AX303" s="184"/>
      <c r="AY303" s="184"/>
      <c r="AZ303" s="184"/>
      <c r="BA303" s="184"/>
      <c r="BB303" s="179">
        <v>288</v>
      </c>
    </row>
    <row r="304" spans="1:54" ht="30">
      <c r="A304" s="179">
        <v>285</v>
      </c>
      <c r="B304" s="182" t="s">
        <v>629</v>
      </c>
      <c r="C304" s="202">
        <v>16</v>
      </c>
      <c r="D304" s="183" t="s">
        <v>305</v>
      </c>
      <c r="E304" s="187" t="s">
        <v>36</v>
      </c>
      <c r="F304" s="182"/>
      <c r="G304" s="182"/>
      <c r="H304" s="182"/>
      <c r="I304" s="189">
        <f t="shared" si="99"/>
        <v>25</v>
      </c>
      <c r="J304" s="195">
        <v>12.7</v>
      </c>
      <c r="K304" s="195">
        <v>2</v>
      </c>
      <c r="L304" s="189">
        <f t="shared" si="105"/>
        <v>14.7</v>
      </c>
      <c r="M304" s="189"/>
      <c r="N304" s="189"/>
      <c r="O304" s="189"/>
      <c r="P304" s="189"/>
      <c r="Q304" s="189"/>
      <c r="R304" s="189"/>
      <c r="S304" s="195"/>
      <c r="T304" s="195"/>
      <c r="U304" s="189"/>
      <c r="V304" s="189"/>
      <c r="W304" s="189"/>
      <c r="X304" s="189"/>
      <c r="Y304" s="189"/>
      <c r="Z304" s="195"/>
      <c r="AA304" s="195">
        <v>7.8</v>
      </c>
      <c r="AB304" s="189"/>
      <c r="AC304" s="195">
        <v>2.5</v>
      </c>
      <c r="AD304" s="195"/>
      <c r="AE304" s="189">
        <f t="shared" si="104"/>
        <v>10.3</v>
      </c>
      <c r="AF304" s="190">
        <f t="shared" si="106"/>
        <v>14.7</v>
      </c>
      <c r="AG304" s="190">
        <f t="shared" si="107"/>
        <v>0</v>
      </c>
      <c r="AH304" s="191">
        <v>34.1</v>
      </c>
      <c r="AI304" s="191">
        <f t="shared" si="108"/>
        <v>28.984999999999999</v>
      </c>
      <c r="AJ304" s="191"/>
      <c r="AK304" s="191"/>
      <c r="AL304" s="191">
        <v>150</v>
      </c>
      <c r="AM304" s="184">
        <f t="shared" si="109"/>
        <v>75</v>
      </c>
      <c r="AN304" s="196" t="s">
        <v>245</v>
      </c>
      <c r="AO304" s="187" t="str">
        <f t="shared" si="103"/>
        <v xml:space="preserve">
Thạch Ngọc</v>
      </c>
      <c r="AP304" s="192" t="s">
        <v>260</v>
      </c>
      <c r="AQ304" s="193">
        <f t="shared" si="110"/>
        <v>14.03556</v>
      </c>
      <c r="AR304" s="193">
        <f t="shared" si="111"/>
        <v>0</v>
      </c>
      <c r="AS304" s="193">
        <f t="shared" si="112"/>
        <v>0</v>
      </c>
      <c r="AT304" s="193">
        <f t="shared" si="113"/>
        <v>0</v>
      </c>
      <c r="AU304" s="193">
        <f t="shared" si="114"/>
        <v>0</v>
      </c>
      <c r="AV304" s="193">
        <f t="shared" si="115"/>
        <v>14.03556</v>
      </c>
      <c r="AW304" s="184"/>
      <c r="AX304" s="184"/>
      <c r="AY304" s="184"/>
      <c r="AZ304" s="184"/>
      <c r="BA304" s="184"/>
      <c r="BB304" s="179">
        <v>289</v>
      </c>
    </row>
    <row r="305" spans="1:54" ht="30">
      <c r="A305" s="179">
        <v>286</v>
      </c>
      <c r="B305" s="185" t="s">
        <v>630</v>
      </c>
      <c r="C305" s="202">
        <v>16</v>
      </c>
      <c r="D305" s="192" t="s">
        <v>305</v>
      </c>
      <c r="E305" s="187" t="s">
        <v>36</v>
      </c>
      <c r="F305" s="185"/>
      <c r="G305" s="185"/>
      <c r="H305" s="185"/>
      <c r="I305" s="189">
        <f t="shared" si="99"/>
        <v>0.5</v>
      </c>
      <c r="J305" s="189">
        <v>0.5</v>
      </c>
      <c r="K305" s="189"/>
      <c r="L305" s="189">
        <f t="shared" si="105"/>
        <v>0.5</v>
      </c>
      <c r="M305" s="189"/>
      <c r="N305" s="189"/>
      <c r="O305" s="189"/>
      <c r="P305" s="189"/>
      <c r="Q305" s="189"/>
      <c r="R305" s="189"/>
      <c r="S305" s="189"/>
      <c r="T305" s="189"/>
      <c r="U305" s="189"/>
      <c r="V305" s="189"/>
      <c r="W305" s="189"/>
      <c r="X305" s="189"/>
      <c r="Y305" s="189"/>
      <c r="Z305" s="189"/>
      <c r="AA305" s="189"/>
      <c r="AB305" s="189"/>
      <c r="AC305" s="189"/>
      <c r="AD305" s="189"/>
      <c r="AE305" s="189">
        <f t="shared" si="104"/>
        <v>0</v>
      </c>
      <c r="AF305" s="190">
        <f t="shared" si="106"/>
        <v>0.5</v>
      </c>
      <c r="AG305" s="190">
        <f t="shared" si="107"/>
        <v>0</v>
      </c>
      <c r="AH305" s="191">
        <v>34.1</v>
      </c>
      <c r="AI305" s="191">
        <f t="shared" si="108"/>
        <v>28.984999999999999</v>
      </c>
      <c r="AJ305" s="191"/>
      <c r="AK305" s="191"/>
      <c r="AL305" s="191">
        <v>150</v>
      </c>
      <c r="AM305" s="184">
        <f t="shared" si="109"/>
        <v>75</v>
      </c>
      <c r="AN305" s="196" t="s">
        <v>245</v>
      </c>
      <c r="AO305" s="187" t="str">
        <f t="shared" si="103"/>
        <v xml:space="preserve">
Thạch Ngọc</v>
      </c>
      <c r="AP305" s="192" t="s">
        <v>260</v>
      </c>
      <c r="AQ305" s="193">
        <f t="shared" si="110"/>
        <v>0.47739999999999999</v>
      </c>
      <c r="AR305" s="193">
        <f t="shared" si="111"/>
        <v>0</v>
      </c>
      <c r="AS305" s="193">
        <f t="shared" si="112"/>
        <v>0</v>
      </c>
      <c r="AT305" s="193">
        <f t="shared" si="113"/>
        <v>0</v>
      </c>
      <c r="AU305" s="193">
        <f t="shared" si="114"/>
        <v>0</v>
      </c>
      <c r="AV305" s="193">
        <f t="shared" si="115"/>
        <v>0.47739999999999999</v>
      </c>
      <c r="AW305" s="184"/>
      <c r="AX305" s="184"/>
      <c r="AY305" s="184"/>
      <c r="AZ305" s="184"/>
      <c r="BA305" s="184"/>
      <c r="BB305" s="179">
        <v>290</v>
      </c>
    </row>
    <row r="306" spans="1:54" ht="45">
      <c r="A306" s="179">
        <v>287</v>
      </c>
      <c r="B306" s="185" t="s">
        <v>314</v>
      </c>
      <c r="C306" s="202">
        <v>16</v>
      </c>
      <c r="D306" s="187" t="s">
        <v>305</v>
      </c>
      <c r="E306" s="187" t="s">
        <v>36</v>
      </c>
      <c r="F306" s="210"/>
      <c r="G306" s="210"/>
      <c r="H306" s="210"/>
      <c r="I306" s="189">
        <f t="shared" si="99"/>
        <v>0.33999999999999997</v>
      </c>
      <c r="J306" s="209">
        <v>0.3</v>
      </c>
      <c r="K306" s="209"/>
      <c r="L306" s="189">
        <f t="shared" si="105"/>
        <v>0.3</v>
      </c>
      <c r="M306" s="209"/>
      <c r="N306" s="209"/>
      <c r="O306" s="209"/>
      <c r="P306" s="209"/>
      <c r="Q306" s="209"/>
      <c r="R306" s="209"/>
      <c r="S306" s="209">
        <v>0.04</v>
      </c>
      <c r="T306" s="209"/>
      <c r="U306" s="209"/>
      <c r="V306" s="209"/>
      <c r="W306" s="209"/>
      <c r="X306" s="209"/>
      <c r="Y306" s="209"/>
      <c r="Z306" s="209"/>
      <c r="AA306" s="209"/>
      <c r="AB306" s="209"/>
      <c r="AC306" s="209"/>
      <c r="AD306" s="209"/>
      <c r="AE306" s="189">
        <f t="shared" si="104"/>
        <v>0.04</v>
      </c>
      <c r="AF306" s="190">
        <f t="shared" si="106"/>
        <v>0.3</v>
      </c>
      <c r="AG306" s="190">
        <f t="shared" si="107"/>
        <v>0.04</v>
      </c>
      <c r="AH306" s="191">
        <v>27.3</v>
      </c>
      <c r="AI306" s="191">
        <f t="shared" si="108"/>
        <v>23.204999999999998</v>
      </c>
      <c r="AJ306" s="191"/>
      <c r="AK306" s="191"/>
      <c r="AL306" s="191">
        <v>150</v>
      </c>
      <c r="AM306" s="184">
        <f t="shared" si="109"/>
        <v>75</v>
      </c>
      <c r="AN306" s="196" t="s">
        <v>245</v>
      </c>
      <c r="AO306" s="187" t="str">
        <f t="shared" si="103"/>
        <v xml:space="preserve">
Thạch Ngọc</v>
      </c>
      <c r="AP306" s="207" t="s">
        <v>265</v>
      </c>
      <c r="AQ306" s="193">
        <f t="shared" si="110"/>
        <v>0.22932</v>
      </c>
      <c r="AR306" s="193">
        <f t="shared" si="111"/>
        <v>0</v>
      </c>
      <c r="AS306" s="193">
        <f t="shared" si="112"/>
        <v>0</v>
      </c>
      <c r="AT306" s="193">
        <f t="shared" si="113"/>
        <v>0.06</v>
      </c>
      <c r="AU306" s="193">
        <f t="shared" si="114"/>
        <v>0</v>
      </c>
      <c r="AV306" s="193">
        <f t="shared" si="115"/>
        <v>0.28932000000000002</v>
      </c>
      <c r="AW306" s="184"/>
      <c r="AX306" s="184"/>
      <c r="AY306" s="184"/>
      <c r="AZ306" s="184"/>
      <c r="BA306" s="184"/>
      <c r="BB306" s="179">
        <v>291</v>
      </c>
    </row>
    <row r="307" spans="1:54" ht="30">
      <c r="A307" s="179">
        <v>288</v>
      </c>
      <c r="B307" s="185" t="s">
        <v>488</v>
      </c>
      <c r="C307" s="202">
        <v>16</v>
      </c>
      <c r="D307" s="196" t="s">
        <v>305</v>
      </c>
      <c r="E307" s="187" t="s">
        <v>36</v>
      </c>
      <c r="F307" s="201"/>
      <c r="G307" s="201"/>
      <c r="H307" s="201"/>
      <c r="I307" s="189">
        <f t="shared" si="99"/>
        <v>15.25</v>
      </c>
      <c r="J307" s="195">
        <v>1.8</v>
      </c>
      <c r="K307" s="195"/>
      <c r="L307" s="189">
        <f t="shared" si="105"/>
        <v>1.8</v>
      </c>
      <c r="M307" s="189"/>
      <c r="N307" s="189"/>
      <c r="O307" s="189">
        <v>6.7</v>
      </c>
      <c r="P307" s="189"/>
      <c r="Q307" s="189">
        <v>3.5</v>
      </c>
      <c r="R307" s="189"/>
      <c r="S307" s="189"/>
      <c r="T307" s="189"/>
      <c r="U307" s="189"/>
      <c r="V307" s="189"/>
      <c r="W307" s="189"/>
      <c r="X307" s="189"/>
      <c r="Y307" s="189"/>
      <c r="Z307" s="189"/>
      <c r="AA307" s="189"/>
      <c r="AB307" s="189"/>
      <c r="AC307" s="189">
        <v>3.25</v>
      </c>
      <c r="AD307" s="189"/>
      <c r="AE307" s="189">
        <f t="shared" si="104"/>
        <v>13.45</v>
      </c>
      <c r="AF307" s="190">
        <f t="shared" si="106"/>
        <v>8.5</v>
      </c>
      <c r="AG307" s="190">
        <f t="shared" si="107"/>
        <v>0</v>
      </c>
      <c r="AH307" s="191">
        <v>42.6</v>
      </c>
      <c r="AI307" s="191">
        <f t="shared" si="108"/>
        <v>36.21</v>
      </c>
      <c r="AJ307" s="191"/>
      <c r="AK307" s="191"/>
      <c r="AL307" s="191">
        <v>150</v>
      </c>
      <c r="AM307" s="184">
        <f t="shared" si="109"/>
        <v>75</v>
      </c>
      <c r="AN307" s="196" t="s">
        <v>246</v>
      </c>
      <c r="AO307" s="187" t="str">
        <f t="shared" si="103"/>
        <v xml:space="preserve">
Thạch Sơn</v>
      </c>
      <c r="AP307" s="192"/>
      <c r="AQ307" s="193">
        <f t="shared" si="110"/>
        <v>10.138800000000002</v>
      </c>
      <c r="AR307" s="193">
        <f t="shared" si="111"/>
        <v>0</v>
      </c>
      <c r="AS307" s="193">
        <f t="shared" si="112"/>
        <v>0</v>
      </c>
      <c r="AT307" s="193">
        <f t="shared" si="113"/>
        <v>0</v>
      </c>
      <c r="AU307" s="193">
        <f t="shared" si="114"/>
        <v>0</v>
      </c>
      <c r="AV307" s="193">
        <f>AQ307+AR307+AS307+AT307+AU307+15.6*Q307*0.01</f>
        <v>10.684800000000001</v>
      </c>
      <c r="AW307" s="184"/>
      <c r="AX307" s="184"/>
      <c r="AY307" s="184"/>
      <c r="AZ307" s="184"/>
      <c r="BA307" s="184"/>
      <c r="BB307" s="179">
        <v>292</v>
      </c>
    </row>
    <row r="308" spans="1:54" ht="45">
      <c r="A308" s="179">
        <v>289</v>
      </c>
      <c r="B308" s="185" t="s">
        <v>662</v>
      </c>
      <c r="C308" s="202">
        <v>16</v>
      </c>
      <c r="D308" s="179" t="s">
        <v>305</v>
      </c>
      <c r="E308" s="187" t="s">
        <v>36</v>
      </c>
      <c r="F308" s="184"/>
      <c r="G308" s="184"/>
      <c r="H308" s="184"/>
      <c r="I308" s="189">
        <f t="shared" si="99"/>
        <v>0.03</v>
      </c>
      <c r="J308" s="196"/>
      <c r="K308" s="196"/>
      <c r="L308" s="189">
        <f t="shared" si="105"/>
        <v>0</v>
      </c>
      <c r="M308" s="196"/>
      <c r="N308" s="196"/>
      <c r="O308" s="196"/>
      <c r="P308" s="196"/>
      <c r="Q308" s="196"/>
      <c r="R308" s="196"/>
      <c r="S308" s="196">
        <v>0.03</v>
      </c>
      <c r="T308" s="196"/>
      <c r="U308" s="196"/>
      <c r="V308" s="196"/>
      <c r="W308" s="196"/>
      <c r="X308" s="196"/>
      <c r="Y308" s="196"/>
      <c r="Z308" s="196"/>
      <c r="AA308" s="196"/>
      <c r="AB308" s="196"/>
      <c r="AC308" s="196"/>
      <c r="AD308" s="196"/>
      <c r="AE308" s="189">
        <f t="shared" si="104"/>
        <v>0.03</v>
      </c>
      <c r="AF308" s="190">
        <f t="shared" si="106"/>
        <v>0</v>
      </c>
      <c r="AG308" s="190">
        <f t="shared" si="107"/>
        <v>0.03</v>
      </c>
      <c r="AH308" s="191">
        <v>46.86</v>
      </c>
      <c r="AI308" s="191">
        <f t="shared" si="108"/>
        <v>39.830999999999996</v>
      </c>
      <c r="AJ308" s="191"/>
      <c r="AK308" s="191"/>
      <c r="AL308" s="191">
        <v>300</v>
      </c>
      <c r="AM308" s="184">
        <f t="shared" si="109"/>
        <v>150</v>
      </c>
      <c r="AN308" s="196" t="s">
        <v>247</v>
      </c>
      <c r="AO308" s="187" t="str">
        <f t="shared" si="103"/>
        <v xml:space="preserve">
Thạch Tân</v>
      </c>
      <c r="AP308" s="192" t="s">
        <v>265</v>
      </c>
      <c r="AQ308" s="193">
        <f t="shared" si="110"/>
        <v>0</v>
      </c>
      <c r="AR308" s="193">
        <f t="shared" si="111"/>
        <v>0</v>
      </c>
      <c r="AS308" s="193">
        <f t="shared" si="112"/>
        <v>0</v>
      </c>
      <c r="AT308" s="193">
        <f t="shared" si="113"/>
        <v>0.09</v>
      </c>
      <c r="AU308" s="193">
        <f t="shared" si="114"/>
        <v>0</v>
      </c>
      <c r="AV308" s="193">
        <f t="shared" ref="AV308:AV314" si="116">AQ308+AR308+AS308+AT308+AU308</f>
        <v>0.09</v>
      </c>
      <c r="AW308" s="184"/>
      <c r="AX308" s="184"/>
      <c r="AY308" s="184"/>
      <c r="AZ308" s="184"/>
      <c r="BA308" s="184"/>
      <c r="BB308" s="179">
        <v>293</v>
      </c>
    </row>
    <row r="309" spans="1:54" ht="60">
      <c r="A309" s="179">
        <v>290</v>
      </c>
      <c r="B309" s="185" t="s">
        <v>708</v>
      </c>
      <c r="C309" s="202">
        <v>16</v>
      </c>
      <c r="D309" s="192" t="s">
        <v>305</v>
      </c>
      <c r="E309" s="187" t="s">
        <v>36</v>
      </c>
      <c r="F309" s="185"/>
      <c r="G309" s="185"/>
      <c r="H309" s="185"/>
      <c r="I309" s="189">
        <f t="shared" si="99"/>
        <v>12.12</v>
      </c>
      <c r="J309" s="195">
        <v>2</v>
      </c>
      <c r="K309" s="195"/>
      <c r="L309" s="189">
        <f t="shared" si="105"/>
        <v>2</v>
      </c>
      <c r="M309" s="189"/>
      <c r="N309" s="189"/>
      <c r="O309" s="189">
        <v>4.76</v>
      </c>
      <c r="P309" s="189">
        <v>2.96</v>
      </c>
      <c r="Q309" s="189">
        <v>7.0000000000000007E-2</v>
      </c>
      <c r="R309" s="189"/>
      <c r="S309" s="189"/>
      <c r="T309" s="189"/>
      <c r="U309" s="189"/>
      <c r="V309" s="189"/>
      <c r="W309" s="189"/>
      <c r="X309" s="189"/>
      <c r="Y309" s="189"/>
      <c r="Z309" s="195"/>
      <c r="AA309" s="195"/>
      <c r="AB309" s="189"/>
      <c r="AC309" s="189">
        <v>2.33</v>
      </c>
      <c r="AD309" s="195"/>
      <c r="AE309" s="189">
        <f t="shared" si="104"/>
        <v>10.120000000000001</v>
      </c>
      <c r="AF309" s="190">
        <f t="shared" si="106"/>
        <v>6.76</v>
      </c>
      <c r="AG309" s="190">
        <f t="shared" si="107"/>
        <v>0</v>
      </c>
      <c r="AH309" s="191">
        <v>42.6</v>
      </c>
      <c r="AI309" s="191">
        <f t="shared" si="108"/>
        <v>36.21</v>
      </c>
      <c r="AJ309" s="191"/>
      <c r="AK309" s="191"/>
      <c r="AL309" s="191">
        <v>200</v>
      </c>
      <c r="AM309" s="184">
        <f t="shared" si="109"/>
        <v>100</v>
      </c>
      <c r="AN309" s="196" t="s">
        <v>249</v>
      </c>
      <c r="AO309" s="187" t="str">
        <f t="shared" si="103"/>
        <v xml:space="preserve">
Thạch Thanh</v>
      </c>
      <c r="AP309" s="192" t="s">
        <v>260</v>
      </c>
      <c r="AQ309" s="193">
        <f t="shared" si="110"/>
        <v>8.0633280000000003</v>
      </c>
      <c r="AR309" s="193">
        <f t="shared" si="111"/>
        <v>0</v>
      </c>
      <c r="AS309" s="193">
        <f t="shared" si="112"/>
        <v>0</v>
      </c>
      <c r="AT309" s="193">
        <f t="shared" si="113"/>
        <v>0</v>
      </c>
      <c r="AU309" s="193">
        <f t="shared" si="114"/>
        <v>0</v>
      </c>
      <c r="AV309" s="193">
        <f t="shared" si="116"/>
        <v>8.0633280000000003</v>
      </c>
      <c r="AW309" s="184"/>
      <c r="AX309" s="184"/>
      <c r="AY309" s="184"/>
      <c r="AZ309" s="184"/>
      <c r="BA309" s="184"/>
      <c r="BB309" s="179">
        <v>294</v>
      </c>
    </row>
    <row r="310" spans="1:54" ht="45">
      <c r="A310" s="179">
        <v>291</v>
      </c>
      <c r="B310" s="185" t="s">
        <v>314</v>
      </c>
      <c r="C310" s="202">
        <v>16</v>
      </c>
      <c r="D310" s="192" t="s">
        <v>305</v>
      </c>
      <c r="E310" s="187" t="s">
        <v>36</v>
      </c>
      <c r="F310" s="185"/>
      <c r="G310" s="185"/>
      <c r="H310" s="185"/>
      <c r="I310" s="189">
        <f t="shared" si="99"/>
        <v>8.1999999999999993</v>
      </c>
      <c r="J310" s="195">
        <v>8.1999999999999993</v>
      </c>
      <c r="K310" s="189"/>
      <c r="L310" s="189">
        <f t="shared" si="105"/>
        <v>8.1999999999999993</v>
      </c>
      <c r="M310" s="189"/>
      <c r="N310" s="189"/>
      <c r="O310" s="189"/>
      <c r="P310" s="189"/>
      <c r="Q310" s="189"/>
      <c r="R310" s="189"/>
      <c r="S310" s="189">
        <v>0</v>
      </c>
      <c r="T310" s="189"/>
      <c r="U310" s="189"/>
      <c r="V310" s="189"/>
      <c r="W310" s="189"/>
      <c r="X310" s="189"/>
      <c r="Y310" s="189"/>
      <c r="Z310" s="189"/>
      <c r="AA310" s="189"/>
      <c r="AB310" s="189"/>
      <c r="AC310" s="189"/>
      <c r="AD310" s="189"/>
      <c r="AE310" s="189">
        <f t="shared" si="104"/>
        <v>0</v>
      </c>
      <c r="AF310" s="190">
        <f t="shared" si="106"/>
        <v>8.1999999999999993</v>
      </c>
      <c r="AG310" s="190">
        <f t="shared" si="107"/>
        <v>0</v>
      </c>
      <c r="AH310" s="191">
        <v>34.1</v>
      </c>
      <c r="AI310" s="191">
        <f t="shared" si="108"/>
        <v>28.984999999999999</v>
      </c>
      <c r="AJ310" s="191"/>
      <c r="AK310" s="191"/>
      <c r="AL310" s="191">
        <v>150</v>
      </c>
      <c r="AM310" s="184">
        <f t="shared" si="109"/>
        <v>75</v>
      </c>
      <c r="AN310" s="196" t="s">
        <v>250</v>
      </c>
      <c r="AO310" s="187" t="str">
        <f t="shared" si="103"/>
        <v xml:space="preserve">
Thạch Tiến</v>
      </c>
      <c r="AP310" s="192" t="s">
        <v>260</v>
      </c>
      <c r="AQ310" s="193">
        <f t="shared" si="110"/>
        <v>7.8293600000000003</v>
      </c>
      <c r="AR310" s="193">
        <f t="shared" si="111"/>
        <v>0</v>
      </c>
      <c r="AS310" s="193">
        <f>AK310*N310*1000*10000/1000000000</f>
        <v>0</v>
      </c>
      <c r="AT310" s="193">
        <f t="shared" si="113"/>
        <v>0</v>
      </c>
      <c r="AU310" s="193">
        <f t="shared" si="114"/>
        <v>0</v>
      </c>
      <c r="AV310" s="193">
        <f t="shared" si="116"/>
        <v>7.8293600000000003</v>
      </c>
      <c r="AW310" s="184"/>
      <c r="AX310" s="184"/>
      <c r="AY310" s="184"/>
      <c r="AZ310" s="184"/>
      <c r="BA310" s="184"/>
      <c r="BB310" s="179">
        <v>295</v>
      </c>
    </row>
    <row r="311" spans="1:54" ht="30">
      <c r="A311" s="179">
        <v>292</v>
      </c>
      <c r="B311" s="185" t="s">
        <v>332</v>
      </c>
      <c r="C311" s="202">
        <v>16</v>
      </c>
      <c r="D311" s="192" t="s">
        <v>305</v>
      </c>
      <c r="E311" s="187" t="s">
        <v>36</v>
      </c>
      <c r="F311" s="185"/>
      <c r="G311" s="185"/>
      <c r="H311" s="185"/>
      <c r="I311" s="189">
        <f t="shared" si="99"/>
        <v>17</v>
      </c>
      <c r="J311" s="195">
        <v>17</v>
      </c>
      <c r="K311" s="195"/>
      <c r="L311" s="189">
        <f t="shared" si="105"/>
        <v>17</v>
      </c>
      <c r="M311" s="189"/>
      <c r="N311" s="189"/>
      <c r="O311" s="189"/>
      <c r="P311" s="189"/>
      <c r="Q311" s="189"/>
      <c r="R311" s="189"/>
      <c r="S311" s="189"/>
      <c r="T311" s="189"/>
      <c r="U311" s="189"/>
      <c r="V311" s="189"/>
      <c r="W311" s="189"/>
      <c r="X311" s="189"/>
      <c r="Y311" s="189"/>
      <c r="Z311" s="189"/>
      <c r="AA311" s="189"/>
      <c r="AB311" s="189"/>
      <c r="AC311" s="189"/>
      <c r="AD311" s="189"/>
      <c r="AE311" s="189">
        <f t="shared" si="104"/>
        <v>0</v>
      </c>
      <c r="AF311" s="190">
        <f t="shared" si="106"/>
        <v>17</v>
      </c>
      <c r="AG311" s="190">
        <f t="shared" si="107"/>
        <v>0</v>
      </c>
      <c r="AH311" s="191">
        <v>42.6</v>
      </c>
      <c r="AI311" s="191">
        <f t="shared" si="108"/>
        <v>36.21</v>
      </c>
      <c r="AJ311" s="191"/>
      <c r="AK311" s="191"/>
      <c r="AL311" s="191">
        <v>150</v>
      </c>
      <c r="AM311" s="184">
        <f t="shared" si="109"/>
        <v>75</v>
      </c>
      <c r="AN311" s="196" t="s">
        <v>253</v>
      </c>
      <c r="AO311" s="187" t="str">
        <f t="shared" si="103"/>
        <v xml:space="preserve">
Thạch Vĩnh</v>
      </c>
      <c r="AP311" s="192" t="s">
        <v>265</v>
      </c>
      <c r="AQ311" s="193">
        <f t="shared" si="110"/>
        <v>20.277600000000003</v>
      </c>
      <c r="AR311" s="193">
        <f t="shared" si="111"/>
        <v>0</v>
      </c>
      <c r="AS311" s="193">
        <f>AK311*N311*0.01+AK311*N311*0.01*1.5</f>
        <v>0</v>
      </c>
      <c r="AT311" s="193">
        <f t="shared" si="113"/>
        <v>0</v>
      </c>
      <c r="AU311" s="193">
        <f t="shared" si="114"/>
        <v>0</v>
      </c>
      <c r="AV311" s="193">
        <f t="shared" si="116"/>
        <v>20.277600000000003</v>
      </c>
      <c r="AW311" s="184"/>
      <c r="AX311" s="184"/>
      <c r="AY311" s="184"/>
      <c r="AZ311" s="184"/>
      <c r="BA311" s="184"/>
      <c r="BB311" s="179">
        <v>296</v>
      </c>
    </row>
    <row r="312" spans="1:54" ht="30">
      <c r="A312" s="179">
        <v>293</v>
      </c>
      <c r="B312" s="185" t="s">
        <v>333</v>
      </c>
      <c r="C312" s="202">
        <v>16</v>
      </c>
      <c r="D312" s="192" t="s">
        <v>305</v>
      </c>
      <c r="E312" s="187" t="s">
        <v>36</v>
      </c>
      <c r="F312" s="185"/>
      <c r="G312" s="185"/>
      <c r="H312" s="185"/>
      <c r="I312" s="189">
        <f t="shared" si="99"/>
        <v>1.1600000000000001</v>
      </c>
      <c r="J312" s="195">
        <v>0.78</v>
      </c>
      <c r="K312" s="195"/>
      <c r="L312" s="189">
        <f t="shared" si="105"/>
        <v>0.78</v>
      </c>
      <c r="M312" s="189"/>
      <c r="N312" s="189"/>
      <c r="O312" s="189"/>
      <c r="P312" s="189"/>
      <c r="Q312" s="189"/>
      <c r="R312" s="189"/>
      <c r="S312" s="189"/>
      <c r="T312" s="189"/>
      <c r="U312" s="189"/>
      <c r="V312" s="189"/>
      <c r="W312" s="189"/>
      <c r="X312" s="189"/>
      <c r="Y312" s="189"/>
      <c r="Z312" s="189"/>
      <c r="AA312" s="189"/>
      <c r="AB312" s="189"/>
      <c r="AC312" s="189">
        <v>0.38</v>
      </c>
      <c r="AD312" s="189"/>
      <c r="AE312" s="189">
        <f t="shared" si="104"/>
        <v>0.38</v>
      </c>
      <c r="AF312" s="190">
        <f t="shared" si="106"/>
        <v>0.78</v>
      </c>
      <c r="AG312" s="190">
        <f t="shared" si="107"/>
        <v>0</v>
      </c>
      <c r="AH312" s="191">
        <v>42.6</v>
      </c>
      <c r="AI312" s="191">
        <f t="shared" si="108"/>
        <v>36.21</v>
      </c>
      <c r="AJ312" s="191"/>
      <c r="AK312" s="191"/>
      <c r="AL312" s="191">
        <v>150</v>
      </c>
      <c r="AM312" s="184">
        <f t="shared" si="109"/>
        <v>75</v>
      </c>
      <c r="AN312" s="192" t="s">
        <v>254</v>
      </c>
      <c r="AO312" s="187" t="str">
        <f t="shared" si="103"/>
        <v xml:space="preserve">
Thạch Xuân</v>
      </c>
      <c r="AP312" s="192" t="s">
        <v>265</v>
      </c>
      <c r="AQ312" s="193">
        <f t="shared" si="110"/>
        <v>0.93038399999999999</v>
      </c>
      <c r="AR312" s="193">
        <f t="shared" si="111"/>
        <v>0</v>
      </c>
      <c r="AS312" s="193">
        <f>AK312*N312*0.01+AK312*N312*0.01*1.5</f>
        <v>0</v>
      </c>
      <c r="AT312" s="193">
        <f t="shared" si="113"/>
        <v>0</v>
      </c>
      <c r="AU312" s="193">
        <f t="shared" si="114"/>
        <v>0</v>
      </c>
      <c r="AV312" s="193">
        <f t="shared" si="116"/>
        <v>0.93038399999999999</v>
      </c>
      <c r="AW312" s="184"/>
      <c r="AX312" s="184"/>
      <c r="AY312" s="184"/>
      <c r="AZ312" s="184"/>
      <c r="BA312" s="184"/>
      <c r="BB312" s="179">
        <v>297</v>
      </c>
    </row>
    <row r="313" spans="1:54" ht="30">
      <c r="A313" s="179">
        <v>294</v>
      </c>
      <c r="B313" s="185" t="s">
        <v>785</v>
      </c>
      <c r="C313" s="202">
        <v>16</v>
      </c>
      <c r="D313" s="192" t="s">
        <v>305</v>
      </c>
      <c r="E313" s="187" t="s">
        <v>36</v>
      </c>
      <c r="F313" s="185"/>
      <c r="G313" s="185"/>
      <c r="H313" s="185"/>
      <c r="I313" s="189">
        <f t="shared" si="99"/>
        <v>0.45</v>
      </c>
      <c r="J313" s="195">
        <v>0.45</v>
      </c>
      <c r="K313" s="195"/>
      <c r="L313" s="189">
        <f t="shared" si="105"/>
        <v>0.45</v>
      </c>
      <c r="M313" s="189"/>
      <c r="N313" s="189"/>
      <c r="O313" s="189"/>
      <c r="P313" s="189"/>
      <c r="Q313" s="189"/>
      <c r="R313" s="189"/>
      <c r="S313" s="189"/>
      <c r="T313" s="189"/>
      <c r="U313" s="189"/>
      <c r="V313" s="189"/>
      <c r="W313" s="189"/>
      <c r="X313" s="189"/>
      <c r="Y313" s="189"/>
      <c r="Z313" s="189"/>
      <c r="AA313" s="189"/>
      <c r="AB313" s="189"/>
      <c r="AC313" s="189"/>
      <c r="AD313" s="189"/>
      <c r="AE313" s="189">
        <f t="shared" si="104"/>
        <v>0</v>
      </c>
      <c r="AF313" s="190">
        <f t="shared" si="106"/>
        <v>0.45</v>
      </c>
      <c r="AG313" s="190">
        <f t="shared" si="107"/>
        <v>0</v>
      </c>
      <c r="AH313" s="191">
        <v>27.3</v>
      </c>
      <c r="AI313" s="191">
        <f t="shared" si="108"/>
        <v>23.204999999999998</v>
      </c>
      <c r="AJ313" s="191"/>
      <c r="AK313" s="191"/>
      <c r="AL313" s="191">
        <v>150</v>
      </c>
      <c r="AM313" s="184">
        <f t="shared" si="109"/>
        <v>75</v>
      </c>
      <c r="AN313" s="196" t="s">
        <v>254</v>
      </c>
      <c r="AO313" s="187" t="str">
        <f t="shared" si="103"/>
        <v xml:space="preserve">
Thạch Xuân</v>
      </c>
      <c r="AP313" s="192" t="s">
        <v>786</v>
      </c>
      <c r="AQ313" s="193">
        <f t="shared" si="110"/>
        <v>0.34398000000000001</v>
      </c>
      <c r="AR313" s="193">
        <f t="shared" si="111"/>
        <v>0</v>
      </c>
      <c r="AS313" s="193">
        <f>AK313*N313*1000*10000/1000000000</f>
        <v>0</v>
      </c>
      <c r="AT313" s="193">
        <f t="shared" si="113"/>
        <v>0</v>
      </c>
      <c r="AU313" s="193">
        <f t="shared" si="114"/>
        <v>0</v>
      </c>
      <c r="AV313" s="193">
        <f t="shared" si="116"/>
        <v>0.34398000000000001</v>
      </c>
      <c r="AW313" s="184"/>
      <c r="AX313" s="184"/>
      <c r="AY313" s="184"/>
      <c r="AZ313" s="184"/>
      <c r="BA313" s="184"/>
      <c r="BB313" s="179">
        <v>298</v>
      </c>
    </row>
    <row r="314" spans="1:54" ht="30">
      <c r="A314" s="179">
        <v>295</v>
      </c>
      <c r="B314" s="185" t="s">
        <v>835</v>
      </c>
      <c r="C314" s="202">
        <v>16</v>
      </c>
      <c r="D314" s="179" t="s">
        <v>305</v>
      </c>
      <c r="E314" s="187" t="s">
        <v>36</v>
      </c>
      <c r="F314" s="184" t="s">
        <v>836</v>
      </c>
      <c r="G314" s="184"/>
      <c r="H314" s="184"/>
      <c r="I314" s="189">
        <f t="shared" si="99"/>
        <v>0.06</v>
      </c>
      <c r="J314" s="189">
        <v>0.06</v>
      </c>
      <c r="K314" s="189"/>
      <c r="L314" s="189">
        <f t="shared" si="105"/>
        <v>0.06</v>
      </c>
      <c r="M314" s="189"/>
      <c r="N314" s="189"/>
      <c r="O314" s="189"/>
      <c r="P314" s="189"/>
      <c r="Q314" s="189"/>
      <c r="R314" s="189"/>
      <c r="S314" s="189"/>
      <c r="T314" s="189"/>
      <c r="U314" s="189"/>
      <c r="V314" s="189"/>
      <c r="W314" s="189"/>
      <c r="X314" s="189"/>
      <c r="Y314" s="189"/>
      <c r="Z314" s="189"/>
      <c r="AA314" s="189"/>
      <c r="AB314" s="189"/>
      <c r="AC314" s="189"/>
      <c r="AD314" s="189"/>
      <c r="AE314" s="189">
        <f t="shared" si="104"/>
        <v>0</v>
      </c>
      <c r="AF314" s="190">
        <f t="shared" si="106"/>
        <v>0.06</v>
      </c>
      <c r="AG314" s="190">
        <f t="shared" si="107"/>
        <v>0</v>
      </c>
      <c r="AH314" s="191">
        <v>42.6</v>
      </c>
      <c r="AI314" s="191">
        <f t="shared" si="108"/>
        <v>36.21</v>
      </c>
      <c r="AJ314" s="191"/>
      <c r="AK314" s="191"/>
      <c r="AL314" s="191">
        <v>200</v>
      </c>
      <c r="AM314" s="184">
        <f t="shared" si="109"/>
        <v>100</v>
      </c>
      <c r="AN314" s="179" t="s">
        <v>255</v>
      </c>
      <c r="AO314" s="187" t="str">
        <f t="shared" si="103"/>
        <v>Đồng Sác Hà
Tượng Sơn</v>
      </c>
      <c r="AP314" s="192" t="s">
        <v>260</v>
      </c>
      <c r="AQ314" s="193">
        <f t="shared" si="110"/>
        <v>7.1568000000000007E-2</v>
      </c>
      <c r="AR314" s="193">
        <f t="shared" si="111"/>
        <v>0</v>
      </c>
      <c r="AS314" s="193">
        <f>AK314*N314*1000*10000/1000000000</f>
        <v>0</v>
      </c>
      <c r="AT314" s="193">
        <f t="shared" si="113"/>
        <v>0</v>
      </c>
      <c r="AU314" s="193">
        <f t="shared" si="114"/>
        <v>0</v>
      </c>
      <c r="AV314" s="193">
        <f t="shared" si="116"/>
        <v>7.1568000000000007E-2</v>
      </c>
      <c r="AW314" s="184"/>
      <c r="AX314" s="184"/>
      <c r="AY314" s="184"/>
      <c r="AZ314" s="184"/>
      <c r="BA314" s="184"/>
      <c r="BB314" s="179">
        <v>299</v>
      </c>
    </row>
    <row r="315" spans="1:54" ht="45">
      <c r="A315" s="179">
        <v>296</v>
      </c>
      <c r="B315" s="185" t="s">
        <v>314</v>
      </c>
      <c r="C315" s="202">
        <v>16</v>
      </c>
      <c r="D315" s="209" t="s">
        <v>305</v>
      </c>
      <c r="E315" s="187" t="s">
        <v>36</v>
      </c>
      <c r="F315" s="210"/>
      <c r="G315" s="210"/>
      <c r="H315" s="210"/>
      <c r="I315" s="189">
        <f t="shared" si="99"/>
        <v>0.7</v>
      </c>
      <c r="J315" s="209">
        <v>0.3</v>
      </c>
      <c r="K315" s="209"/>
      <c r="L315" s="189">
        <f t="shared" si="105"/>
        <v>0.3</v>
      </c>
      <c r="M315" s="209"/>
      <c r="N315" s="209"/>
      <c r="O315" s="209"/>
      <c r="P315" s="209"/>
      <c r="Q315" s="209"/>
      <c r="R315" s="209"/>
      <c r="S315" s="209">
        <v>0.4</v>
      </c>
      <c r="T315" s="209"/>
      <c r="U315" s="209"/>
      <c r="V315" s="209"/>
      <c r="W315" s="209"/>
      <c r="X315" s="209"/>
      <c r="Y315" s="209"/>
      <c r="Z315" s="209"/>
      <c r="AA315" s="209"/>
      <c r="AB315" s="209"/>
      <c r="AC315" s="209"/>
      <c r="AD315" s="209"/>
      <c r="AE315" s="189"/>
      <c r="AF315" s="190"/>
      <c r="AG315" s="190"/>
      <c r="AH315" s="191"/>
      <c r="AI315" s="191"/>
      <c r="AJ315" s="191"/>
      <c r="AK315" s="191"/>
      <c r="AL315" s="191"/>
      <c r="AM315" s="184"/>
      <c r="AN315" s="209" t="s">
        <v>256</v>
      </c>
      <c r="AO315" s="187" t="str">
        <f t="shared" si="103"/>
        <v xml:space="preserve">
Việt Xuyên</v>
      </c>
      <c r="AP315" s="207"/>
      <c r="AQ315" s="193"/>
      <c r="AR315" s="193">
        <f t="shared" si="111"/>
        <v>0</v>
      </c>
      <c r="AS315" s="193"/>
      <c r="AT315" s="193"/>
      <c r="AU315" s="193"/>
      <c r="AV315" s="193"/>
      <c r="AW315" s="184"/>
      <c r="AX315" s="184"/>
      <c r="AY315" s="184"/>
      <c r="AZ315" s="184"/>
      <c r="BA315" s="184"/>
      <c r="BB315" s="179">
        <v>300</v>
      </c>
    </row>
    <row r="316" spans="1:54" ht="30">
      <c r="A316" s="179">
        <v>297</v>
      </c>
      <c r="B316" s="186" t="s">
        <v>335</v>
      </c>
      <c r="C316" s="185">
        <v>18</v>
      </c>
      <c r="D316" s="187" t="s">
        <v>160</v>
      </c>
      <c r="E316" s="187" t="str">
        <f t="shared" ref="E316:E334" si="117">D316</f>
        <v>DSH</v>
      </c>
      <c r="F316" s="188"/>
      <c r="G316" s="188"/>
      <c r="H316" s="188"/>
      <c r="I316" s="189">
        <f t="shared" si="99"/>
        <v>0.1</v>
      </c>
      <c r="J316" s="189"/>
      <c r="K316" s="189"/>
      <c r="L316" s="189">
        <f t="shared" si="105"/>
        <v>0</v>
      </c>
      <c r="M316" s="189"/>
      <c r="N316" s="189"/>
      <c r="O316" s="189"/>
      <c r="P316" s="189"/>
      <c r="Q316" s="189"/>
      <c r="R316" s="189"/>
      <c r="S316" s="189"/>
      <c r="T316" s="189"/>
      <c r="U316" s="189">
        <v>0.1</v>
      </c>
      <c r="V316" s="189"/>
      <c r="W316" s="189"/>
      <c r="X316" s="189"/>
      <c r="Y316" s="189"/>
      <c r="Z316" s="189"/>
      <c r="AA316" s="189"/>
      <c r="AB316" s="189"/>
      <c r="AC316" s="189"/>
      <c r="AD316" s="189"/>
      <c r="AE316" s="189">
        <f t="shared" ref="AE316:AE346" si="118">SUM(N316:AD316)</f>
        <v>0.1</v>
      </c>
      <c r="AF316" s="190">
        <f t="shared" ref="AF316:AF356" si="119">L316+O316</f>
        <v>0</v>
      </c>
      <c r="AG316" s="190">
        <f t="shared" ref="AG316:AG346" si="120">S316+T316+U316+X316+Y316+Z316</f>
        <v>0.1</v>
      </c>
      <c r="AH316" s="191">
        <v>42.6</v>
      </c>
      <c r="AI316" s="191">
        <f t="shared" ref="AI316:AI346" si="121">AH316*0.85</f>
        <v>36.21</v>
      </c>
      <c r="AJ316" s="191"/>
      <c r="AK316" s="191"/>
      <c r="AL316" s="191">
        <v>150</v>
      </c>
      <c r="AM316" s="184">
        <f t="shared" ref="AM316:AM346" si="122">AL316*0.5</f>
        <v>75</v>
      </c>
      <c r="AN316" s="187" t="s">
        <v>231</v>
      </c>
      <c r="AO316" s="187" t="str">
        <f t="shared" si="103"/>
        <v xml:space="preserve">
Thạch Bàn</v>
      </c>
      <c r="AP316" s="192" t="s">
        <v>260</v>
      </c>
      <c r="AQ316" s="193">
        <f t="shared" ref="AQ316:AQ330" si="123">(AF316*AH316*1000+AF316*AH316*1.8*1000)/100000</f>
        <v>0</v>
      </c>
      <c r="AR316" s="193">
        <f t="shared" si="111"/>
        <v>0</v>
      </c>
      <c r="AS316" s="193">
        <f t="shared" ref="AS316:AS326" si="124">AK316*N316*0.01+AK316*N316*0.01*1.5</f>
        <v>0</v>
      </c>
      <c r="AT316" s="193">
        <f t="shared" ref="AT316:AT346" si="125">AL316*AG316*0.01</f>
        <v>0.15</v>
      </c>
      <c r="AU316" s="193">
        <f t="shared" ref="AU316:AU346" si="126">V316*AM316*0.01</f>
        <v>0</v>
      </c>
      <c r="AV316" s="193">
        <f t="shared" ref="AV316:AV346" si="127">AQ316+AR316+AS316+AT316+AU316</f>
        <v>0.15</v>
      </c>
      <c r="AW316" s="184"/>
      <c r="AX316" s="184"/>
      <c r="AY316" s="184"/>
      <c r="AZ316" s="184"/>
      <c r="BA316" s="184"/>
      <c r="BB316" s="179">
        <v>301</v>
      </c>
    </row>
    <row r="317" spans="1:54" ht="30">
      <c r="A317" s="179">
        <v>298</v>
      </c>
      <c r="B317" s="206" t="s">
        <v>433</v>
      </c>
      <c r="C317" s="185">
        <v>18</v>
      </c>
      <c r="D317" s="209" t="s">
        <v>160</v>
      </c>
      <c r="E317" s="187" t="str">
        <f t="shared" si="117"/>
        <v>DSH</v>
      </c>
      <c r="F317" s="210"/>
      <c r="G317" s="210"/>
      <c r="H317" s="210"/>
      <c r="I317" s="189">
        <f t="shared" si="99"/>
        <v>0.2</v>
      </c>
      <c r="J317" s="195"/>
      <c r="K317" s="195">
        <v>0.15</v>
      </c>
      <c r="L317" s="189">
        <f t="shared" si="105"/>
        <v>0.15</v>
      </c>
      <c r="M317" s="189"/>
      <c r="N317" s="189"/>
      <c r="O317" s="189"/>
      <c r="P317" s="189"/>
      <c r="Q317" s="189"/>
      <c r="R317" s="189"/>
      <c r="S317" s="189"/>
      <c r="T317" s="189"/>
      <c r="U317" s="189"/>
      <c r="V317" s="189"/>
      <c r="W317" s="189"/>
      <c r="X317" s="189"/>
      <c r="Y317" s="189"/>
      <c r="Z317" s="195"/>
      <c r="AA317" s="195"/>
      <c r="AB317" s="189"/>
      <c r="AC317" s="189">
        <v>0.05</v>
      </c>
      <c r="AD317" s="195"/>
      <c r="AE317" s="189">
        <f t="shared" si="118"/>
        <v>0.05</v>
      </c>
      <c r="AF317" s="190">
        <f t="shared" si="119"/>
        <v>0.15</v>
      </c>
      <c r="AG317" s="190">
        <f t="shared" si="120"/>
        <v>0</v>
      </c>
      <c r="AH317" s="191">
        <v>42.6</v>
      </c>
      <c r="AI317" s="191">
        <f t="shared" si="121"/>
        <v>36.21</v>
      </c>
      <c r="AJ317" s="191"/>
      <c r="AK317" s="191"/>
      <c r="AL317" s="191">
        <v>150</v>
      </c>
      <c r="AM317" s="184">
        <f t="shared" si="122"/>
        <v>75</v>
      </c>
      <c r="AN317" s="192" t="s">
        <v>234</v>
      </c>
      <c r="AO317" s="187" t="str">
        <f t="shared" si="103"/>
        <v xml:space="preserve">
Thạch Đỉnh</v>
      </c>
      <c r="AP317" s="192" t="s">
        <v>310</v>
      </c>
      <c r="AQ317" s="193">
        <f t="shared" si="123"/>
        <v>0.17892</v>
      </c>
      <c r="AR317" s="193">
        <f t="shared" si="111"/>
        <v>0</v>
      </c>
      <c r="AS317" s="193">
        <f t="shared" si="124"/>
        <v>0</v>
      </c>
      <c r="AT317" s="193">
        <f t="shared" si="125"/>
        <v>0</v>
      </c>
      <c r="AU317" s="193">
        <f t="shared" si="126"/>
        <v>0</v>
      </c>
      <c r="AV317" s="193">
        <f t="shared" si="127"/>
        <v>0.17892</v>
      </c>
      <c r="AW317" s="184"/>
      <c r="AX317" s="184"/>
      <c r="AY317" s="184"/>
      <c r="AZ317" s="184"/>
      <c r="BA317" s="184"/>
      <c r="BB317" s="179">
        <v>302</v>
      </c>
    </row>
    <row r="318" spans="1:54" ht="30">
      <c r="A318" s="179">
        <v>299</v>
      </c>
      <c r="B318" s="185" t="s">
        <v>486</v>
      </c>
      <c r="C318" s="185">
        <v>18</v>
      </c>
      <c r="D318" s="196" t="s">
        <v>160</v>
      </c>
      <c r="E318" s="187" t="str">
        <f t="shared" si="117"/>
        <v>DSH</v>
      </c>
      <c r="F318" s="201"/>
      <c r="G318" s="201"/>
      <c r="H318" s="201"/>
      <c r="I318" s="189">
        <f t="shared" si="99"/>
        <v>0.2</v>
      </c>
      <c r="J318" s="195">
        <v>0.2</v>
      </c>
      <c r="K318" s="195"/>
      <c r="L318" s="189">
        <f t="shared" si="105"/>
        <v>0.2</v>
      </c>
      <c r="M318" s="189"/>
      <c r="N318" s="189"/>
      <c r="O318" s="189"/>
      <c r="P318" s="189"/>
      <c r="Q318" s="189"/>
      <c r="R318" s="189"/>
      <c r="S318" s="189"/>
      <c r="T318" s="189"/>
      <c r="U318" s="189"/>
      <c r="V318" s="189"/>
      <c r="W318" s="189"/>
      <c r="X318" s="189"/>
      <c r="Y318" s="189"/>
      <c r="Z318" s="195"/>
      <c r="AA318" s="195"/>
      <c r="AB318" s="189"/>
      <c r="AC318" s="189"/>
      <c r="AD318" s="195"/>
      <c r="AE318" s="189">
        <f t="shared" si="118"/>
        <v>0</v>
      </c>
      <c r="AF318" s="190">
        <f t="shared" si="119"/>
        <v>0.2</v>
      </c>
      <c r="AG318" s="190">
        <f t="shared" si="120"/>
        <v>0</v>
      </c>
      <c r="AH318" s="191">
        <v>42.6</v>
      </c>
      <c r="AI318" s="191">
        <f t="shared" si="121"/>
        <v>36.21</v>
      </c>
      <c r="AJ318" s="191"/>
      <c r="AK318" s="191"/>
      <c r="AL318" s="191">
        <v>150</v>
      </c>
      <c r="AM318" s="184">
        <f t="shared" si="122"/>
        <v>75</v>
      </c>
      <c r="AN318" s="196" t="s">
        <v>238</v>
      </c>
      <c r="AO318" s="187" t="str">
        <f t="shared" si="103"/>
        <v xml:space="preserve">
Thạch Kênh</v>
      </c>
      <c r="AP318" s="192" t="s">
        <v>482</v>
      </c>
      <c r="AQ318" s="193">
        <f t="shared" si="123"/>
        <v>0.23856000000000005</v>
      </c>
      <c r="AR318" s="193">
        <f t="shared" si="111"/>
        <v>0</v>
      </c>
      <c r="AS318" s="193">
        <f t="shared" si="124"/>
        <v>0</v>
      </c>
      <c r="AT318" s="193">
        <f t="shared" si="125"/>
        <v>0</v>
      </c>
      <c r="AU318" s="193">
        <f t="shared" si="126"/>
        <v>0</v>
      </c>
      <c r="AV318" s="193">
        <f t="shared" si="127"/>
        <v>0.23856000000000005</v>
      </c>
      <c r="AW318" s="184"/>
      <c r="AX318" s="184"/>
      <c r="AY318" s="184"/>
      <c r="AZ318" s="184"/>
      <c r="BA318" s="184"/>
      <c r="BB318" s="179">
        <v>303</v>
      </c>
    </row>
    <row r="319" spans="1:54" ht="30">
      <c r="A319" s="179">
        <v>300</v>
      </c>
      <c r="B319" s="186" t="s">
        <v>507</v>
      </c>
      <c r="C319" s="185">
        <v>18</v>
      </c>
      <c r="D319" s="187" t="s">
        <v>160</v>
      </c>
      <c r="E319" s="187" t="str">
        <f t="shared" si="117"/>
        <v>DSH</v>
      </c>
      <c r="F319" s="188"/>
      <c r="G319" s="188"/>
      <c r="H319" s="188"/>
      <c r="I319" s="189">
        <f t="shared" si="99"/>
        <v>0.63</v>
      </c>
      <c r="J319" s="195">
        <v>0.25</v>
      </c>
      <c r="K319" s="189">
        <v>0.38</v>
      </c>
      <c r="L319" s="189">
        <f t="shared" si="105"/>
        <v>0.63</v>
      </c>
      <c r="M319" s="189"/>
      <c r="N319" s="189"/>
      <c r="O319" s="189"/>
      <c r="P319" s="189"/>
      <c r="Q319" s="189"/>
      <c r="R319" s="189"/>
      <c r="S319" s="189"/>
      <c r="T319" s="189"/>
      <c r="U319" s="189"/>
      <c r="V319" s="189"/>
      <c r="W319" s="189"/>
      <c r="X319" s="189"/>
      <c r="Y319" s="189"/>
      <c r="Z319" s="195"/>
      <c r="AA319" s="195"/>
      <c r="AB319" s="189"/>
      <c r="AC319" s="189"/>
      <c r="AD319" s="195"/>
      <c r="AE319" s="189">
        <f t="shared" si="118"/>
        <v>0</v>
      </c>
      <c r="AF319" s="190">
        <f t="shared" si="119"/>
        <v>0.63</v>
      </c>
      <c r="AG319" s="190">
        <f t="shared" si="120"/>
        <v>0</v>
      </c>
      <c r="AH319" s="191">
        <v>42.6</v>
      </c>
      <c r="AI319" s="191">
        <f t="shared" si="121"/>
        <v>36.21</v>
      </c>
      <c r="AJ319" s="191"/>
      <c r="AK319" s="191"/>
      <c r="AL319" s="191">
        <v>150</v>
      </c>
      <c r="AM319" s="184">
        <f t="shared" si="122"/>
        <v>75</v>
      </c>
      <c r="AN319" s="200" t="s">
        <v>239</v>
      </c>
      <c r="AO319" s="187" t="str">
        <f t="shared" si="103"/>
        <v xml:space="preserve">
Thạch Khê</v>
      </c>
      <c r="AP319" s="192" t="s">
        <v>260</v>
      </c>
      <c r="AQ319" s="193">
        <f t="shared" si="123"/>
        <v>0.75146400000000013</v>
      </c>
      <c r="AR319" s="193">
        <f t="shared" si="111"/>
        <v>0</v>
      </c>
      <c r="AS319" s="193">
        <f t="shared" si="124"/>
        <v>0</v>
      </c>
      <c r="AT319" s="193">
        <f t="shared" si="125"/>
        <v>0</v>
      </c>
      <c r="AU319" s="193">
        <f t="shared" si="126"/>
        <v>0</v>
      </c>
      <c r="AV319" s="193">
        <f t="shared" si="127"/>
        <v>0.75146400000000013</v>
      </c>
      <c r="AW319" s="184"/>
      <c r="AX319" s="184"/>
      <c r="AY319" s="184"/>
      <c r="AZ319" s="184"/>
      <c r="BA319" s="184"/>
      <c r="BB319" s="179">
        <v>304</v>
      </c>
    </row>
    <row r="320" spans="1:54" ht="30">
      <c r="A320" s="179">
        <v>301</v>
      </c>
      <c r="B320" s="186" t="s">
        <v>508</v>
      </c>
      <c r="C320" s="185">
        <v>18</v>
      </c>
      <c r="D320" s="187" t="s">
        <v>160</v>
      </c>
      <c r="E320" s="187" t="str">
        <f t="shared" si="117"/>
        <v>DSH</v>
      </c>
      <c r="F320" s="188"/>
      <c r="G320" s="188"/>
      <c r="H320" s="188"/>
      <c r="I320" s="189">
        <f t="shared" si="99"/>
        <v>7.0000000000000007E-2</v>
      </c>
      <c r="J320" s="195"/>
      <c r="K320" s="195"/>
      <c r="L320" s="189">
        <f t="shared" si="105"/>
        <v>0</v>
      </c>
      <c r="M320" s="189"/>
      <c r="N320" s="189">
        <v>7.0000000000000007E-2</v>
      </c>
      <c r="O320" s="189"/>
      <c r="P320" s="189"/>
      <c r="Q320" s="189"/>
      <c r="R320" s="189"/>
      <c r="S320" s="189"/>
      <c r="T320" s="189"/>
      <c r="U320" s="189"/>
      <c r="V320" s="189"/>
      <c r="W320" s="189"/>
      <c r="X320" s="189"/>
      <c r="Y320" s="189"/>
      <c r="Z320" s="195"/>
      <c r="AA320" s="195"/>
      <c r="AB320" s="189"/>
      <c r="AC320" s="189"/>
      <c r="AD320" s="195"/>
      <c r="AE320" s="189">
        <f t="shared" si="118"/>
        <v>7.0000000000000007E-2</v>
      </c>
      <c r="AF320" s="190">
        <f t="shared" si="119"/>
        <v>0</v>
      </c>
      <c r="AG320" s="190">
        <f t="shared" si="120"/>
        <v>0</v>
      </c>
      <c r="AH320" s="191">
        <v>42.6</v>
      </c>
      <c r="AI320" s="191">
        <f t="shared" si="121"/>
        <v>36.21</v>
      </c>
      <c r="AJ320" s="191"/>
      <c r="AK320" s="191">
        <v>3.3</v>
      </c>
      <c r="AL320" s="191">
        <v>150</v>
      </c>
      <c r="AM320" s="184">
        <f t="shared" si="122"/>
        <v>75</v>
      </c>
      <c r="AN320" s="200" t="s">
        <v>239</v>
      </c>
      <c r="AO320" s="187" t="str">
        <f t="shared" si="103"/>
        <v xml:space="preserve">
Thạch Khê</v>
      </c>
      <c r="AP320" s="192" t="s">
        <v>260</v>
      </c>
      <c r="AQ320" s="193">
        <f t="shared" si="123"/>
        <v>0</v>
      </c>
      <c r="AR320" s="193">
        <f t="shared" si="111"/>
        <v>0</v>
      </c>
      <c r="AS320" s="193">
        <f t="shared" si="124"/>
        <v>5.7750000000000006E-3</v>
      </c>
      <c r="AT320" s="193">
        <f t="shared" si="125"/>
        <v>0</v>
      </c>
      <c r="AU320" s="193">
        <f t="shared" si="126"/>
        <v>0</v>
      </c>
      <c r="AV320" s="193">
        <f t="shared" si="127"/>
        <v>5.7750000000000006E-3</v>
      </c>
      <c r="AW320" s="184"/>
      <c r="AX320" s="184"/>
      <c r="AY320" s="184"/>
      <c r="AZ320" s="184"/>
      <c r="BA320" s="184"/>
      <c r="BB320" s="179">
        <v>305</v>
      </c>
    </row>
    <row r="321" spans="1:54" ht="30">
      <c r="A321" s="179">
        <v>302</v>
      </c>
      <c r="B321" s="182" t="s">
        <v>626</v>
      </c>
      <c r="C321" s="185">
        <v>18</v>
      </c>
      <c r="D321" s="183" t="s">
        <v>160</v>
      </c>
      <c r="E321" s="187" t="str">
        <f t="shared" si="117"/>
        <v>DSH</v>
      </c>
      <c r="F321" s="182"/>
      <c r="G321" s="182"/>
      <c r="H321" s="182"/>
      <c r="I321" s="189">
        <f t="shared" si="99"/>
        <v>0.25</v>
      </c>
      <c r="J321" s="195">
        <v>0.15</v>
      </c>
      <c r="K321" s="195"/>
      <c r="L321" s="189">
        <f t="shared" si="105"/>
        <v>0.15</v>
      </c>
      <c r="M321" s="189"/>
      <c r="N321" s="189"/>
      <c r="O321" s="189"/>
      <c r="P321" s="189"/>
      <c r="Q321" s="189"/>
      <c r="R321" s="189"/>
      <c r="S321" s="195"/>
      <c r="T321" s="195"/>
      <c r="U321" s="189"/>
      <c r="V321" s="189"/>
      <c r="W321" s="189"/>
      <c r="X321" s="189"/>
      <c r="Y321" s="189"/>
      <c r="Z321" s="195"/>
      <c r="AA321" s="195"/>
      <c r="AB321" s="189"/>
      <c r="AC321" s="195">
        <v>0.1</v>
      </c>
      <c r="AD321" s="195"/>
      <c r="AE321" s="189">
        <f t="shared" si="118"/>
        <v>0.1</v>
      </c>
      <c r="AF321" s="190">
        <f t="shared" si="119"/>
        <v>0.15</v>
      </c>
      <c r="AG321" s="190">
        <f t="shared" si="120"/>
        <v>0</v>
      </c>
      <c r="AH321" s="191">
        <v>34.1</v>
      </c>
      <c r="AI321" s="191">
        <f t="shared" si="121"/>
        <v>28.984999999999999</v>
      </c>
      <c r="AJ321" s="191"/>
      <c r="AK321" s="191"/>
      <c r="AL321" s="191">
        <v>150</v>
      </c>
      <c r="AM321" s="184">
        <f t="shared" si="122"/>
        <v>75</v>
      </c>
      <c r="AN321" s="196" t="s">
        <v>245</v>
      </c>
      <c r="AO321" s="187" t="str">
        <f t="shared" si="103"/>
        <v xml:space="preserve">
Thạch Ngọc</v>
      </c>
      <c r="AP321" s="192" t="s">
        <v>260</v>
      </c>
      <c r="AQ321" s="193">
        <f t="shared" si="123"/>
        <v>0.14321999999999999</v>
      </c>
      <c r="AR321" s="193">
        <f t="shared" si="111"/>
        <v>0</v>
      </c>
      <c r="AS321" s="193">
        <f t="shared" si="124"/>
        <v>0</v>
      </c>
      <c r="AT321" s="193">
        <f t="shared" si="125"/>
        <v>0</v>
      </c>
      <c r="AU321" s="193">
        <f t="shared" si="126"/>
        <v>0</v>
      </c>
      <c r="AV321" s="193">
        <f t="shared" si="127"/>
        <v>0.14321999999999999</v>
      </c>
      <c r="AW321" s="184"/>
      <c r="AX321" s="184"/>
      <c r="AY321" s="184"/>
      <c r="AZ321" s="184"/>
      <c r="BA321" s="184"/>
      <c r="BB321" s="179">
        <v>306</v>
      </c>
    </row>
    <row r="322" spans="1:54" ht="30">
      <c r="A322" s="179">
        <v>303</v>
      </c>
      <c r="B322" s="182" t="s">
        <v>627</v>
      </c>
      <c r="C322" s="185">
        <v>18</v>
      </c>
      <c r="D322" s="183" t="s">
        <v>160</v>
      </c>
      <c r="E322" s="187" t="str">
        <f t="shared" si="117"/>
        <v>DSH</v>
      </c>
      <c r="F322" s="182"/>
      <c r="G322" s="182"/>
      <c r="H322" s="182"/>
      <c r="I322" s="189">
        <f t="shared" si="99"/>
        <v>0.3</v>
      </c>
      <c r="J322" s="195">
        <v>0.3</v>
      </c>
      <c r="K322" s="195"/>
      <c r="L322" s="189">
        <f t="shared" si="105"/>
        <v>0.3</v>
      </c>
      <c r="M322" s="189"/>
      <c r="N322" s="189"/>
      <c r="O322" s="189"/>
      <c r="P322" s="189"/>
      <c r="Q322" s="189"/>
      <c r="R322" s="189"/>
      <c r="S322" s="195"/>
      <c r="T322" s="195"/>
      <c r="U322" s="189"/>
      <c r="V322" s="189"/>
      <c r="W322" s="189"/>
      <c r="X322" s="189"/>
      <c r="Y322" s="189"/>
      <c r="Z322" s="195"/>
      <c r="AA322" s="195"/>
      <c r="AB322" s="189"/>
      <c r="AC322" s="195"/>
      <c r="AD322" s="195"/>
      <c r="AE322" s="189">
        <f t="shared" si="118"/>
        <v>0</v>
      </c>
      <c r="AF322" s="190">
        <f t="shared" si="119"/>
        <v>0.3</v>
      </c>
      <c r="AG322" s="190">
        <f t="shared" si="120"/>
        <v>0</v>
      </c>
      <c r="AH322" s="191">
        <v>34.1</v>
      </c>
      <c r="AI322" s="191">
        <f t="shared" si="121"/>
        <v>28.984999999999999</v>
      </c>
      <c r="AJ322" s="191"/>
      <c r="AK322" s="191"/>
      <c r="AL322" s="191">
        <v>150</v>
      </c>
      <c r="AM322" s="184">
        <f t="shared" si="122"/>
        <v>75</v>
      </c>
      <c r="AN322" s="196" t="s">
        <v>245</v>
      </c>
      <c r="AO322" s="187" t="str">
        <f t="shared" si="103"/>
        <v xml:space="preserve">
Thạch Ngọc</v>
      </c>
      <c r="AP322" s="192" t="s">
        <v>260</v>
      </c>
      <c r="AQ322" s="193">
        <f t="shared" si="123"/>
        <v>0.28643999999999997</v>
      </c>
      <c r="AR322" s="193">
        <f t="shared" si="111"/>
        <v>0</v>
      </c>
      <c r="AS322" s="193">
        <f t="shared" si="124"/>
        <v>0</v>
      </c>
      <c r="AT322" s="193">
        <f t="shared" si="125"/>
        <v>0</v>
      </c>
      <c r="AU322" s="193">
        <f t="shared" si="126"/>
        <v>0</v>
      </c>
      <c r="AV322" s="193">
        <f t="shared" si="127"/>
        <v>0.28643999999999997</v>
      </c>
      <c r="AW322" s="184"/>
      <c r="AX322" s="184"/>
      <c r="AY322" s="184"/>
      <c r="AZ322" s="184"/>
      <c r="BA322" s="184"/>
      <c r="BB322" s="179">
        <v>307</v>
      </c>
    </row>
    <row r="323" spans="1:54" ht="30">
      <c r="A323" s="179">
        <v>304</v>
      </c>
      <c r="B323" s="182" t="s">
        <v>628</v>
      </c>
      <c r="C323" s="185">
        <v>18</v>
      </c>
      <c r="D323" s="183" t="s">
        <v>160</v>
      </c>
      <c r="E323" s="187" t="str">
        <f t="shared" si="117"/>
        <v>DSH</v>
      </c>
      <c r="F323" s="182"/>
      <c r="G323" s="182"/>
      <c r="H323" s="182"/>
      <c r="I323" s="189">
        <f t="shared" si="99"/>
        <v>0.12</v>
      </c>
      <c r="J323" s="195">
        <v>0.12</v>
      </c>
      <c r="K323" s="195"/>
      <c r="L323" s="189">
        <f t="shared" si="105"/>
        <v>0.12</v>
      </c>
      <c r="M323" s="189"/>
      <c r="N323" s="189"/>
      <c r="O323" s="189"/>
      <c r="P323" s="189"/>
      <c r="Q323" s="189"/>
      <c r="R323" s="189"/>
      <c r="S323" s="195"/>
      <c r="T323" s="195"/>
      <c r="U323" s="189"/>
      <c r="V323" s="189"/>
      <c r="W323" s="189"/>
      <c r="X323" s="189"/>
      <c r="Y323" s="189"/>
      <c r="Z323" s="195"/>
      <c r="AA323" s="195"/>
      <c r="AB323" s="189"/>
      <c r="AC323" s="195"/>
      <c r="AD323" s="195"/>
      <c r="AE323" s="189">
        <f t="shared" si="118"/>
        <v>0</v>
      </c>
      <c r="AF323" s="190">
        <f t="shared" si="119"/>
        <v>0.12</v>
      </c>
      <c r="AG323" s="190">
        <f t="shared" si="120"/>
        <v>0</v>
      </c>
      <c r="AH323" s="191">
        <v>34.1</v>
      </c>
      <c r="AI323" s="191">
        <f t="shared" si="121"/>
        <v>28.984999999999999</v>
      </c>
      <c r="AJ323" s="191"/>
      <c r="AK323" s="191"/>
      <c r="AL323" s="191">
        <v>150</v>
      </c>
      <c r="AM323" s="184">
        <f t="shared" si="122"/>
        <v>75</v>
      </c>
      <c r="AN323" s="196" t="s">
        <v>245</v>
      </c>
      <c r="AO323" s="187" t="str">
        <f t="shared" si="103"/>
        <v xml:space="preserve">
Thạch Ngọc</v>
      </c>
      <c r="AP323" s="192" t="s">
        <v>260</v>
      </c>
      <c r="AQ323" s="193">
        <f t="shared" si="123"/>
        <v>0.11457599999999998</v>
      </c>
      <c r="AR323" s="193">
        <f t="shared" si="111"/>
        <v>0</v>
      </c>
      <c r="AS323" s="193">
        <f t="shared" si="124"/>
        <v>0</v>
      </c>
      <c r="AT323" s="193">
        <f t="shared" si="125"/>
        <v>0</v>
      </c>
      <c r="AU323" s="193">
        <f t="shared" si="126"/>
        <v>0</v>
      </c>
      <c r="AV323" s="193">
        <f t="shared" si="127"/>
        <v>0.11457599999999998</v>
      </c>
      <c r="AW323" s="184"/>
      <c r="AX323" s="184"/>
      <c r="AY323" s="184"/>
      <c r="AZ323" s="184"/>
      <c r="BA323" s="184"/>
      <c r="BB323" s="179">
        <v>308</v>
      </c>
    </row>
    <row r="324" spans="1:54" ht="30">
      <c r="A324" s="179">
        <v>305</v>
      </c>
      <c r="B324" s="206" t="s">
        <v>651</v>
      </c>
      <c r="C324" s="185">
        <v>18</v>
      </c>
      <c r="D324" s="209" t="s">
        <v>160</v>
      </c>
      <c r="E324" s="187" t="str">
        <f t="shared" si="117"/>
        <v>DSH</v>
      </c>
      <c r="F324" s="210"/>
      <c r="G324" s="210"/>
      <c r="H324" s="210"/>
      <c r="I324" s="189">
        <f t="shared" si="99"/>
        <v>0.1</v>
      </c>
      <c r="J324" s="195"/>
      <c r="K324" s="195"/>
      <c r="L324" s="189">
        <f t="shared" si="105"/>
        <v>0</v>
      </c>
      <c r="M324" s="189"/>
      <c r="N324" s="189">
        <v>0.1</v>
      </c>
      <c r="O324" s="189"/>
      <c r="P324" s="189"/>
      <c r="Q324" s="189"/>
      <c r="R324" s="189"/>
      <c r="S324" s="189"/>
      <c r="T324" s="189"/>
      <c r="U324" s="189"/>
      <c r="V324" s="189"/>
      <c r="W324" s="189"/>
      <c r="X324" s="189"/>
      <c r="Y324" s="189"/>
      <c r="Z324" s="189"/>
      <c r="AA324" s="189"/>
      <c r="AB324" s="189"/>
      <c r="AC324" s="189"/>
      <c r="AD324" s="189"/>
      <c r="AE324" s="189">
        <f t="shared" si="118"/>
        <v>0.1</v>
      </c>
      <c r="AF324" s="190">
        <f t="shared" si="119"/>
        <v>0</v>
      </c>
      <c r="AG324" s="190">
        <f t="shared" si="120"/>
        <v>0</v>
      </c>
      <c r="AH324" s="191">
        <v>42.6</v>
      </c>
      <c r="AI324" s="191">
        <f t="shared" si="121"/>
        <v>36.21</v>
      </c>
      <c r="AJ324" s="191"/>
      <c r="AK324" s="191">
        <v>5</v>
      </c>
      <c r="AL324" s="191">
        <v>150</v>
      </c>
      <c r="AM324" s="184">
        <f t="shared" si="122"/>
        <v>75</v>
      </c>
      <c r="AN324" s="192" t="s">
        <v>246</v>
      </c>
      <c r="AO324" s="187" t="str">
        <f t="shared" si="103"/>
        <v xml:space="preserve">
Thạch Sơn</v>
      </c>
      <c r="AP324" s="192" t="s">
        <v>265</v>
      </c>
      <c r="AQ324" s="193">
        <f t="shared" si="123"/>
        <v>0</v>
      </c>
      <c r="AR324" s="193">
        <f t="shared" si="111"/>
        <v>0</v>
      </c>
      <c r="AS324" s="193">
        <f t="shared" si="124"/>
        <v>1.2500000000000001E-2</v>
      </c>
      <c r="AT324" s="193">
        <f t="shared" si="125"/>
        <v>0</v>
      </c>
      <c r="AU324" s="193">
        <f t="shared" si="126"/>
        <v>0</v>
      </c>
      <c r="AV324" s="193">
        <f t="shared" si="127"/>
        <v>1.2500000000000001E-2</v>
      </c>
      <c r="AW324" s="184"/>
      <c r="AX324" s="184"/>
      <c r="AY324" s="184"/>
      <c r="AZ324" s="184"/>
      <c r="BA324" s="184"/>
      <c r="BB324" s="179">
        <v>309</v>
      </c>
    </row>
    <row r="325" spans="1:54" ht="30">
      <c r="A325" s="179">
        <v>306</v>
      </c>
      <c r="B325" s="185" t="s">
        <v>689</v>
      </c>
      <c r="C325" s="185">
        <v>18</v>
      </c>
      <c r="D325" s="179" t="s">
        <v>160</v>
      </c>
      <c r="E325" s="187" t="str">
        <f t="shared" si="117"/>
        <v>DSH</v>
      </c>
      <c r="F325" s="184"/>
      <c r="G325" s="184"/>
      <c r="H325" s="184"/>
      <c r="I325" s="189">
        <f t="shared" si="99"/>
        <v>0.1</v>
      </c>
      <c r="J325" s="195">
        <v>0.1</v>
      </c>
      <c r="K325" s="195"/>
      <c r="L325" s="189">
        <f t="shared" si="105"/>
        <v>0.1</v>
      </c>
      <c r="M325" s="189"/>
      <c r="N325" s="189"/>
      <c r="O325" s="189"/>
      <c r="P325" s="189"/>
      <c r="Q325" s="189"/>
      <c r="R325" s="189"/>
      <c r="S325" s="189"/>
      <c r="T325" s="189"/>
      <c r="U325" s="189"/>
      <c r="V325" s="189"/>
      <c r="W325" s="189"/>
      <c r="X325" s="189"/>
      <c r="Y325" s="189"/>
      <c r="Z325" s="195"/>
      <c r="AA325" s="195"/>
      <c r="AB325" s="189"/>
      <c r="AC325" s="189"/>
      <c r="AD325" s="195"/>
      <c r="AE325" s="189">
        <f t="shared" si="118"/>
        <v>0</v>
      </c>
      <c r="AF325" s="190">
        <f t="shared" si="119"/>
        <v>0.1</v>
      </c>
      <c r="AG325" s="190">
        <f t="shared" si="120"/>
        <v>0</v>
      </c>
      <c r="AH325" s="191">
        <v>42.6</v>
      </c>
      <c r="AI325" s="191">
        <f t="shared" si="121"/>
        <v>36.21</v>
      </c>
      <c r="AJ325" s="191"/>
      <c r="AK325" s="191"/>
      <c r="AL325" s="191">
        <v>150</v>
      </c>
      <c r="AM325" s="184">
        <f t="shared" si="122"/>
        <v>75</v>
      </c>
      <c r="AN325" s="196" t="s">
        <v>248</v>
      </c>
      <c r="AO325" s="187" t="str">
        <f t="shared" si="103"/>
        <v xml:space="preserve">
Thạch Thắng</v>
      </c>
      <c r="AP325" s="192" t="s">
        <v>260</v>
      </c>
      <c r="AQ325" s="193">
        <f t="shared" si="123"/>
        <v>0.11928000000000002</v>
      </c>
      <c r="AR325" s="193">
        <f t="shared" si="111"/>
        <v>0</v>
      </c>
      <c r="AS325" s="193">
        <f t="shared" si="124"/>
        <v>0</v>
      </c>
      <c r="AT325" s="193">
        <f t="shared" si="125"/>
        <v>0</v>
      </c>
      <c r="AU325" s="193">
        <f t="shared" si="126"/>
        <v>0</v>
      </c>
      <c r="AV325" s="193">
        <f t="shared" si="127"/>
        <v>0.11928000000000002</v>
      </c>
      <c r="AW325" s="184"/>
      <c r="AX325" s="184"/>
      <c r="AY325" s="184"/>
      <c r="AZ325" s="184"/>
      <c r="BA325" s="184"/>
      <c r="BB325" s="179">
        <v>310</v>
      </c>
    </row>
    <row r="326" spans="1:54" ht="30">
      <c r="A326" s="179">
        <v>307</v>
      </c>
      <c r="B326" s="185" t="s">
        <v>690</v>
      </c>
      <c r="C326" s="185">
        <v>18</v>
      </c>
      <c r="D326" s="179" t="s">
        <v>160</v>
      </c>
      <c r="E326" s="187" t="str">
        <f t="shared" si="117"/>
        <v>DSH</v>
      </c>
      <c r="F326" s="184"/>
      <c r="G326" s="184"/>
      <c r="H326" s="184"/>
      <c r="I326" s="189">
        <f t="shared" si="99"/>
        <v>0.2</v>
      </c>
      <c r="J326" s="195">
        <v>0.2</v>
      </c>
      <c r="K326" s="195"/>
      <c r="L326" s="189">
        <f t="shared" si="105"/>
        <v>0.2</v>
      </c>
      <c r="M326" s="189"/>
      <c r="N326" s="189"/>
      <c r="O326" s="189"/>
      <c r="P326" s="189"/>
      <c r="Q326" s="189"/>
      <c r="R326" s="189"/>
      <c r="S326" s="189"/>
      <c r="T326" s="189"/>
      <c r="U326" s="189"/>
      <c r="V326" s="189"/>
      <c r="W326" s="189"/>
      <c r="X326" s="189"/>
      <c r="Y326" s="189"/>
      <c r="Z326" s="195"/>
      <c r="AA326" s="195"/>
      <c r="AB326" s="189"/>
      <c r="AC326" s="189"/>
      <c r="AD326" s="195"/>
      <c r="AE326" s="189">
        <f t="shared" si="118"/>
        <v>0</v>
      </c>
      <c r="AF326" s="190">
        <f t="shared" si="119"/>
        <v>0.2</v>
      </c>
      <c r="AG326" s="190">
        <f t="shared" si="120"/>
        <v>0</v>
      </c>
      <c r="AH326" s="191">
        <v>42.6</v>
      </c>
      <c r="AI326" s="191">
        <f t="shared" si="121"/>
        <v>36.21</v>
      </c>
      <c r="AJ326" s="191"/>
      <c r="AK326" s="191"/>
      <c r="AL326" s="191">
        <v>150</v>
      </c>
      <c r="AM326" s="184">
        <f t="shared" si="122"/>
        <v>75</v>
      </c>
      <c r="AN326" s="196" t="s">
        <v>248</v>
      </c>
      <c r="AO326" s="187" t="str">
        <f t="shared" si="103"/>
        <v xml:space="preserve">
Thạch Thắng</v>
      </c>
      <c r="AP326" s="192" t="s">
        <v>260</v>
      </c>
      <c r="AQ326" s="193">
        <f t="shared" si="123"/>
        <v>0.23856000000000005</v>
      </c>
      <c r="AR326" s="193">
        <f t="shared" si="111"/>
        <v>0</v>
      </c>
      <c r="AS326" s="193">
        <f t="shared" si="124"/>
        <v>0</v>
      </c>
      <c r="AT326" s="193">
        <f t="shared" si="125"/>
        <v>0</v>
      </c>
      <c r="AU326" s="193">
        <f t="shared" si="126"/>
        <v>0</v>
      </c>
      <c r="AV326" s="193">
        <f t="shared" si="127"/>
        <v>0.23856000000000005</v>
      </c>
      <c r="AW326" s="184"/>
      <c r="AX326" s="184"/>
      <c r="AY326" s="184"/>
      <c r="AZ326" s="184"/>
      <c r="BA326" s="184"/>
      <c r="BB326" s="179">
        <v>311</v>
      </c>
    </row>
    <row r="327" spans="1:54" ht="30">
      <c r="A327" s="179">
        <v>308</v>
      </c>
      <c r="B327" s="206" t="s">
        <v>741</v>
      </c>
      <c r="C327" s="185">
        <v>18</v>
      </c>
      <c r="D327" s="209" t="s">
        <v>160</v>
      </c>
      <c r="E327" s="187" t="str">
        <f t="shared" si="117"/>
        <v>DSH</v>
      </c>
      <c r="F327" s="210"/>
      <c r="G327" s="210"/>
      <c r="H327" s="210"/>
      <c r="I327" s="189">
        <f t="shared" si="99"/>
        <v>0.2</v>
      </c>
      <c r="J327" s="195">
        <v>0.2</v>
      </c>
      <c r="K327" s="195"/>
      <c r="L327" s="189">
        <f t="shared" si="105"/>
        <v>0.2</v>
      </c>
      <c r="M327" s="189"/>
      <c r="N327" s="189"/>
      <c r="O327" s="189"/>
      <c r="P327" s="189"/>
      <c r="Q327" s="189"/>
      <c r="R327" s="189"/>
      <c r="S327" s="189"/>
      <c r="T327" s="189"/>
      <c r="U327" s="189"/>
      <c r="V327" s="189"/>
      <c r="W327" s="189"/>
      <c r="X327" s="189"/>
      <c r="Y327" s="189"/>
      <c r="Z327" s="189"/>
      <c r="AA327" s="189"/>
      <c r="AB327" s="189"/>
      <c r="AC327" s="189"/>
      <c r="AD327" s="189"/>
      <c r="AE327" s="189">
        <f t="shared" si="118"/>
        <v>0</v>
      </c>
      <c r="AF327" s="190">
        <f t="shared" si="119"/>
        <v>0.2</v>
      </c>
      <c r="AG327" s="190">
        <f t="shared" si="120"/>
        <v>0</v>
      </c>
      <c r="AH327" s="191">
        <v>42.6</v>
      </c>
      <c r="AI327" s="191">
        <f t="shared" si="121"/>
        <v>36.21</v>
      </c>
      <c r="AJ327" s="191"/>
      <c r="AK327" s="191"/>
      <c r="AL327" s="191">
        <v>150</v>
      </c>
      <c r="AM327" s="184">
        <f t="shared" si="122"/>
        <v>75</v>
      </c>
      <c r="AN327" s="192" t="s">
        <v>251</v>
      </c>
      <c r="AO327" s="187" t="str">
        <f t="shared" si="103"/>
        <v xml:space="preserve">
Thạch Trị</v>
      </c>
      <c r="AP327" s="192" t="s">
        <v>265</v>
      </c>
      <c r="AQ327" s="193">
        <f t="shared" si="123"/>
        <v>0.23856000000000005</v>
      </c>
      <c r="AR327" s="193">
        <f t="shared" si="111"/>
        <v>0</v>
      </c>
      <c r="AS327" s="193">
        <f t="shared" ref="AS327:AS334" si="128">AK327*N327*1000*10000/1000000000</f>
        <v>0</v>
      </c>
      <c r="AT327" s="193">
        <f t="shared" si="125"/>
        <v>0</v>
      </c>
      <c r="AU327" s="193">
        <f t="shared" si="126"/>
        <v>0</v>
      </c>
      <c r="AV327" s="193">
        <f t="shared" si="127"/>
        <v>0.23856000000000005</v>
      </c>
      <c r="AW327" s="184"/>
      <c r="AX327" s="184"/>
      <c r="AY327" s="184"/>
      <c r="AZ327" s="184"/>
      <c r="BA327" s="184"/>
      <c r="BB327" s="179">
        <v>312</v>
      </c>
    </row>
    <row r="328" spans="1:54" s="194" customFormat="1" ht="30">
      <c r="A328" s="179">
        <v>309</v>
      </c>
      <c r="B328" s="186" t="s">
        <v>779</v>
      </c>
      <c r="C328" s="185">
        <v>18</v>
      </c>
      <c r="D328" s="187" t="s">
        <v>160</v>
      </c>
      <c r="E328" s="187" t="str">
        <f t="shared" si="117"/>
        <v>DSH</v>
      </c>
      <c r="F328" s="188" t="s">
        <v>780</v>
      </c>
      <c r="G328" s="188"/>
      <c r="H328" s="188"/>
      <c r="I328" s="189">
        <f t="shared" si="99"/>
        <v>0.1</v>
      </c>
      <c r="J328" s="189">
        <v>0.1</v>
      </c>
      <c r="K328" s="189"/>
      <c r="L328" s="189">
        <f t="shared" si="105"/>
        <v>0.1</v>
      </c>
      <c r="M328" s="189"/>
      <c r="N328" s="189"/>
      <c r="O328" s="189"/>
      <c r="P328" s="189"/>
      <c r="Q328" s="189"/>
      <c r="R328" s="189"/>
      <c r="S328" s="189"/>
      <c r="T328" s="189"/>
      <c r="U328" s="189"/>
      <c r="V328" s="189"/>
      <c r="W328" s="189"/>
      <c r="X328" s="189"/>
      <c r="Y328" s="189"/>
      <c r="Z328" s="189"/>
      <c r="AA328" s="189"/>
      <c r="AB328" s="189"/>
      <c r="AC328" s="189"/>
      <c r="AD328" s="189"/>
      <c r="AE328" s="189">
        <f t="shared" si="118"/>
        <v>0</v>
      </c>
      <c r="AF328" s="190">
        <f t="shared" si="119"/>
        <v>0.1</v>
      </c>
      <c r="AG328" s="190">
        <f t="shared" si="120"/>
        <v>0</v>
      </c>
      <c r="AH328" s="191">
        <v>27.3</v>
      </c>
      <c r="AI328" s="191">
        <f t="shared" si="121"/>
        <v>23.204999999999998</v>
      </c>
      <c r="AJ328" s="191"/>
      <c r="AK328" s="191"/>
      <c r="AL328" s="191">
        <v>150</v>
      </c>
      <c r="AM328" s="184">
        <f t="shared" si="122"/>
        <v>75</v>
      </c>
      <c r="AN328" s="187" t="s">
        <v>254</v>
      </c>
      <c r="AO328" s="187" t="str">
        <f t="shared" si="103"/>
        <v>Đông Sơn
Thạch Xuân</v>
      </c>
      <c r="AP328" s="192" t="s">
        <v>260</v>
      </c>
      <c r="AQ328" s="193">
        <f t="shared" si="123"/>
        <v>7.6440000000000022E-2</v>
      </c>
      <c r="AR328" s="193">
        <f t="shared" si="111"/>
        <v>0</v>
      </c>
      <c r="AS328" s="193">
        <f t="shared" si="128"/>
        <v>0</v>
      </c>
      <c r="AT328" s="193">
        <f t="shared" si="125"/>
        <v>0</v>
      </c>
      <c r="AU328" s="193">
        <f t="shared" si="126"/>
        <v>0</v>
      </c>
      <c r="AV328" s="193">
        <f t="shared" si="127"/>
        <v>7.6440000000000022E-2</v>
      </c>
      <c r="AW328" s="184"/>
      <c r="AX328" s="184"/>
      <c r="AY328" s="184"/>
      <c r="AZ328" s="184"/>
      <c r="BA328" s="184"/>
      <c r="BB328" s="179">
        <v>313</v>
      </c>
    </row>
    <row r="329" spans="1:54" ht="30">
      <c r="A329" s="179">
        <v>310</v>
      </c>
      <c r="B329" s="186" t="s">
        <v>781</v>
      </c>
      <c r="C329" s="185">
        <v>18</v>
      </c>
      <c r="D329" s="187" t="s">
        <v>160</v>
      </c>
      <c r="E329" s="187" t="str">
        <f t="shared" si="117"/>
        <v>DSH</v>
      </c>
      <c r="F329" s="188" t="s">
        <v>782</v>
      </c>
      <c r="G329" s="188"/>
      <c r="H329" s="188"/>
      <c r="I329" s="189">
        <f t="shared" si="99"/>
        <v>0.1</v>
      </c>
      <c r="J329" s="189"/>
      <c r="K329" s="189"/>
      <c r="L329" s="189">
        <f t="shared" si="105"/>
        <v>0</v>
      </c>
      <c r="M329" s="189"/>
      <c r="N329" s="189"/>
      <c r="O329" s="189">
        <v>0.1</v>
      </c>
      <c r="P329" s="189"/>
      <c r="Q329" s="189"/>
      <c r="R329" s="189"/>
      <c r="S329" s="189"/>
      <c r="T329" s="189"/>
      <c r="U329" s="189"/>
      <c r="V329" s="189"/>
      <c r="W329" s="189"/>
      <c r="X329" s="189"/>
      <c r="Y329" s="189"/>
      <c r="Z329" s="189"/>
      <c r="AA329" s="189"/>
      <c r="AB329" s="189"/>
      <c r="AC329" s="189"/>
      <c r="AD329" s="189"/>
      <c r="AE329" s="189">
        <f t="shared" si="118"/>
        <v>0.1</v>
      </c>
      <c r="AF329" s="190">
        <f t="shared" si="119"/>
        <v>0.1</v>
      </c>
      <c r="AG329" s="190">
        <f t="shared" si="120"/>
        <v>0</v>
      </c>
      <c r="AH329" s="191">
        <v>27.3</v>
      </c>
      <c r="AI329" s="191">
        <f t="shared" si="121"/>
        <v>23.204999999999998</v>
      </c>
      <c r="AJ329" s="191"/>
      <c r="AK329" s="191"/>
      <c r="AL329" s="191">
        <v>150</v>
      </c>
      <c r="AM329" s="184">
        <f t="shared" si="122"/>
        <v>75</v>
      </c>
      <c r="AN329" s="187" t="s">
        <v>254</v>
      </c>
      <c r="AO329" s="187" t="str">
        <f t="shared" si="103"/>
        <v>Đôồng Sơn
Thạch Xuân</v>
      </c>
      <c r="AP329" s="192" t="s">
        <v>260</v>
      </c>
      <c r="AQ329" s="193">
        <f t="shared" si="123"/>
        <v>7.6440000000000022E-2</v>
      </c>
      <c r="AR329" s="193">
        <f t="shared" si="111"/>
        <v>0</v>
      </c>
      <c r="AS329" s="193">
        <f t="shared" si="128"/>
        <v>0</v>
      </c>
      <c r="AT329" s="193">
        <f t="shared" si="125"/>
        <v>0</v>
      </c>
      <c r="AU329" s="193">
        <f t="shared" si="126"/>
        <v>0</v>
      </c>
      <c r="AV329" s="193">
        <f t="shared" si="127"/>
        <v>7.6440000000000022E-2</v>
      </c>
      <c r="AW329" s="184"/>
      <c r="AX329" s="184"/>
      <c r="AY329" s="184"/>
      <c r="AZ329" s="184"/>
      <c r="BA329" s="184"/>
      <c r="BB329" s="179">
        <v>314</v>
      </c>
    </row>
    <row r="330" spans="1:54" ht="30">
      <c r="A330" s="179">
        <v>311</v>
      </c>
      <c r="B330" s="186" t="s">
        <v>783</v>
      </c>
      <c r="C330" s="185">
        <v>18</v>
      </c>
      <c r="D330" s="187" t="s">
        <v>160</v>
      </c>
      <c r="E330" s="187" t="str">
        <f t="shared" si="117"/>
        <v>DSH</v>
      </c>
      <c r="F330" s="188" t="s">
        <v>784</v>
      </c>
      <c r="G330" s="188"/>
      <c r="H330" s="188"/>
      <c r="I330" s="189">
        <f t="shared" si="99"/>
        <v>0.1</v>
      </c>
      <c r="J330" s="189"/>
      <c r="K330" s="189"/>
      <c r="L330" s="189">
        <f t="shared" si="105"/>
        <v>0</v>
      </c>
      <c r="M330" s="189"/>
      <c r="N330" s="189"/>
      <c r="O330" s="189"/>
      <c r="P330" s="189"/>
      <c r="Q330" s="189"/>
      <c r="R330" s="189"/>
      <c r="S330" s="189"/>
      <c r="T330" s="189"/>
      <c r="U330" s="189"/>
      <c r="V330" s="189"/>
      <c r="W330" s="189"/>
      <c r="X330" s="189"/>
      <c r="Y330" s="189">
        <v>0.1</v>
      </c>
      <c r="Z330" s="189"/>
      <c r="AA330" s="189"/>
      <c r="AB330" s="189"/>
      <c r="AC330" s="189"/>
      <c r="AD330" s="189"/>
      <c r="AE330" s="189">
        <f t="shared" si="118"/>
        <v>0.1</v>
      </c>
      <c r="AF330" s="190">
        <f t="shared" si="119"/>
        <v>0</v>
      </c>
      <c r="AG330" s="190">
        <f t="shared" si="120"/>
        <v>0.1</v>
      </c>
      <c r="AH330" s="191">
        <v>27.3</v>
      </c>
      <c r="AI330" s="191">
        <f t="shared" si="121"/>
        <v>23.204999999999998</v>
      </c>
      <c r="AJ330" s="191"/>
      <c r="AK330" s="191"/>
      <c r="AL330" s="191">
        <v>150</v>
      </c>
      <c r="AM330" s="184">
        <f t="shared" si="122"/>
        <v>75</v>
      </c>
      <c r="AN330" s="187" t="s">
        <v>254</v>
      </c>
      <c r="AO330" s="187" t="str">
        <f t="shared" si="103"/>
        <v>Lộc Nội
Thạch Xuân</v>
      </c>
      <c r="AP330" s="192" t="s">
        <v>260</v>
      </c>
      <c r="AQ330" s="193">
        <f t="shared" si="123"/>
        <v>0</v>
      </c>
      <c r="AR330" s="193">
        <f t="shared" si="111"/>
        <v>0</v>
      </c>
      <c r="AS330" s="193">
        <f t="shared" si="128"/>
        <v>0</v>
      </c>
      <c r="AT330" s="193">
        <f t="shared" si="125"/>
        <v>0.15</v>
      </c>
      <c r="AU330" s="193">
        <f t="shared" si="126"/>
        <v>0</v>
      </c>
      <c r="AV330" s="193">
        <f t="shared" si="127"/>
        <v>0.15</v>
      </c>
      <c r="AW330" s="184"/>
      <c r="AX330" s="184"/>
      <c r="AY330" s="184"/>
      <c r="AZ330" s="184"/>
      <c r="BA330" s="184"/>
      <c r="BB330" s="179">
        <v>315</v>
      </c>
    </row>
    <row r="331" spans="1:54" ht="30">
      <c r="A331" s="179">
        <v>312</v>
      </c>
      <c r="B331" s="185" t="s">
        <v>816</v>
      </c>
      <c r="C331" s="185">
        <v>18</v>
      </c>
      <c r="D331" s="179" t="s">
        <v>160</v>
      </c>
      <c r="E331" s="187" t="str">
        <f t="shared" si="117"/>
        <v>DSH</v>
      </c>
      <c r="F331" s="184"/>
      <c r="G331" s="184"/>
      <c r="H331" s="184"/>
      <c r="I331" s="189">
        <f t="shared" si="99"/>
        <v>0.25</v>
      </c>
      <c r="J331" s="195">
        <v>0.25</v>
      </c>
      <c r="K331" s="189"/>
      <c r="L331" s="189">
        <f t="shared" si="105"/>
        <v>0.25</v>
      </c>
      <c r="M331" s="189"/>
      <c r="N331" s="189"/>
      <c r="O331" s="189"/>
      <c r="P331" s="189"/>
      <c r="Q331" s="189"/>
      <c r="R331" s="189"/>
      <c r="S331" s="189"/>
      <c r="T331" s="189"/>
      <c r="U331" s="189"/>
      <c r="V331" s="189"/>
      <c r="W331" s="189"/>
      <c r="X331" s="189"/>
      <c r="Y331" s="189"/>
      <c r="Z331" s="189"/>
      <c r="AA331" s="189"/>
      <c r="AB331" s="189"/>
      <c r="AC331" s="189"/>
      <c r="AD331" s="189"/>
      <c r="AE331" s="189">
        <f t="shared" si="118"/>
        <v>0</v>
      </c>
      <c r="AF331" s="190">
        <f t="shared" si="119"/>
        <v>0.25</v>
      </c>
      <c r="AG331" s="190">
        <f t="shared" si="120"/>
        <v>0</v>
      </c>
      <c r="AH331" s="191">
        <v>46.86</v>
      </c>
      <c r="AI331" s="191">
        <f t="shared" si="121"/>
        <v>39.830999999999996</v>
      </c>
      <c r="AJ331" s="191"/>
      <c r="AK331" s="191"/>
      <c r="AL331" s="191">
        <v>600</v>
      </c>
      <c r="AM331" s="184">
        <f t="shared" si="122"/>
        <v>300</v>
      </c>
      <c r="AN331" s="192" t="s">
        <v>808</v>
      </c>
      <c r="AO331" s="187" t="str">
        <f t="shared" si="103"/>
        <v xml:space="preserve">
TT Thạch Hà</v>
      </c>
      <c r="AP331" s="192" t="s">
        <v>265</v>
      </c>
      <c r="AQ331" s="193">
        <f>(AF331*AH331*1000+AF331*AH331*2.7*1000)/100000</f>
        <v>0.43345499999999998</v>
      </c>
      <c r="AR331" s="193">
        <f>AJ331*P331*1000*10000/1000000000+AJ331*P331*1000*10000/1000000000*2.7</f>
        <v>0</v>
      </c>
      <c r="AS331" s="193">
        <f t="shared" si="128"/>
        <v>0</v>
      </c>
      <c r="AT331" s="193">
        <f t="shared" si="125"/>
        <v>0</v>
      </c>
      <c r="AU331" s="193">
        <f t="shared" si="126"/>
        <v>0</v>
      </c>
      <c r="AV331" s="193">
        <f t="shared" si="127"/>
        <v>0.43345499999999998</v>
      </c>
      <c r="AW331" s="184"/>
      <c r="AX331" s="184"/>
      <c r="AY331" s="184"/>
      <c r="AZ331" s="184"/>
      <c r="BA331" s="184"/>
      <c r="BB331" s="179">
        <v>316</v>
      </c>
    </row>
    <row r="332" spans="1:54" ht="30">
      <c r="A332" s="179">
        <v>313</v>
      </c>
      <c r="B332" s="206" t="s">
        <v>842</v>
      </c>
      <c r="C332" s="185">
        <v>18</v>
      </c>
      <c r="D332" s="209" t="s">
        <v>160</v>
      </c>
      <c r="E332" s="187" t="str">
        <f t="shared" si="117"/>
        <v>DSH</v>
      </c>
      <c r="F332" s="210"/>
      <c r="G332" s="210"/>
      <c r="H332" s="210"/>
      <c r="I332" s="189">
        <f t="shared" si="99"/>
        <v>0.12</v>
      </c>
      <c r="J332" s="209"/>
      <c r="K332" s="209"/>
      <c r="L332" s="189">
        <f t="shared" si="105"/>
        <v>0</v>
      </c>
      <c r="M332" s="209"/>
      <c r="N332" s="209"/>
      <c r="O332" s="209"/>
      <c r="P332" s="209">
        <v>0.12</v>
      </c>
      <c r="Q332" s="209"/>
      <c r="R332" s="209"/>
      <c r="S332" s="209"/>
      <c r="T332" s="209"/>
      <c r="U332" s="209"/>
      <c r="V332" s="209"/>
      <c r="W332" s="209"/>
      <c r="X332" s="209"/>
      <c r="Y332" s="209"/>
      <c r="Z332" s="209"/>
      <c r="AA332" s="209"/>
      <c r="AB332" s="209"/>
      <c r="AC332" s="209"/>
      <c r="AD332" s="209"/>
      <c r="AE332" s="189">
        <f t="shared" si="118"/>
        <v>0.12</v>
      </c>
      <c r="AF332" s="190">
        <f t="shared" si="119"/>
        <v>0</v>
      </c>
      <c r="AG332" s="190">
        <f t="shared" si="120"/>
        <v>0</v>
      </c>
      <c r="AH332" s="191">
        <v>34.1</v>
      </c>
      <c r="AI332" s="191">
        <f t="shared" si="121"/>
        <v>28.984999999999999</v>
      </c>
      <c r="AJ332" s="191">
        <v>37.5</v>
      </c>
      <c r="AK332" s="191"/>
      <c r="AL332" s="191">
        <v>150</v>
      </c>
      <c r="AM332" s="184">
        <f t="shared" si="122"/>
        <v>75</v>
      </c>
      <c r="AN332" s="209" t="s">
        <v>256</v>
      </c>
      <c r="AO332" s="187" t="str">
        <f t="shared" si="103"/>
        <v xml:space="preserve">
Việt Xuyên</v>
      </c>
      <c r="AP332" s="207" t="s">
        <v>265</v>
      </c>
      <c r="AQ332" s="193">
        <f t="shared" ref="AQ332:AQ338" si="129">(AF332*AH332*1000+AF332*AH332*1.8*1000)/100000</f>
        <v>0</v>
      </c>
      <c r="AR332" s="193">
        <f t="shared" ref="AR332:AR338" si="130">AJ332*P332*1000*10000/1000000000+AJ332*P332*1000*10000/1000000000*1.8</f>
        <v>0.126</v>
      </c>
      <c r="AS332" s="193">
        <f t="shared" si="128"/>
        <v>0</v>
      </c>
      <c r="AT332" s="193">
        <f t="shared" si="125"/>
        <v>0</v>
      </c>
      <c r="AU332" s="193">
        <f t="shared" si="126"/>
        <v>0</v>
      </c>
      <c r="AV332" s="193">
        <f t="shared" si="127"/>
        <v>0.126</v>
      </c>
      <c r="AW332" s="184"/>
      <c r="AX332" s="184"/>
      <c r="AY332" s="184"/>
      <c r="AZ332" s="184"/>
      <c r="BA332" s="184"/>
      <c r="BB332" s="179">
        <v>317</v>
      </c>
    </row>
    <row r="333" spans="1:54" ht="30">
      <c r="A333" s="179">
        <v>314</v>
      </c>
      <c r="B333" s="206" t="s">
        <v>843</v>
      </c>
      <c r="C333" s="185">
        <v>18</v>
      </c>
      <c r="D333" s="209" t="s">
        <v>160</v>
      </c>
      <c r="E333" s="187" t="str">
        <f t="shared" si="117"/>
        <v>DSH</v>
      </c>
      <c r="F333" s="210"/>
      <c r="G333" s="210"/>
      <c r="H333" s="210"/>
      <c r="I333" s="189">
        <f t="shared" si="99"/>
        <v>0.7</v>
      </c>
      <c r="J333" s="209"/>
      <c r="K333" s="209"/>
      <c r="L333" s="189">
        <f t="shared" si="105"/>
        <v>0</v>
      </c>
      <c r="M333" s="209"/>
      <c r="N333" s="209"/>
      <c r="O333" s="209"/>
      <c r="P333" s="209">
        <v>0.7</v>
      </c>
      <c r="Q333" s="209"/>
      <c r="R333" s="209"/>
      <c r="S333" s="209"/>
      <c r="T333" s="209"/>
      <c r="U333" s="209"/>
      <c r="V333" s="209"/>
      <c r="W333" s="209"/>
      <c r="X333" s="209"/>
      <c r="Y333" s="209"/>
      <c r="Z333" s="209"/>
      <c r="AA333" s="209"/>
      <c r="AB333" s="209"/>
      <c r="AC333" s="209"/>
      <c r="AD333" s="209"/>
      <c r="AE333" s="189">
        <f t="shared" si="118"/>
        <v>0.7</v>
      </c>
      <c r="AF333" s="190">
        <f t="shared" si="119"/>
        <v>0</v>
      </c>
      <c r="AG333" s="190">
        <f t="shared" si="120"/>
        <v>0</v>
      </c>
      <c r="AH333" s="191">
        <v>34.1</v>
      </c>
      <c r="AI333" s="191">
        <f t="shared" si="121"/>
        <v>28.984999999999999</v>
      </c>
      <c r="AJ333" s="191">
        <v>37.5</v>
      </c>
      <c r="AK333" s="191"/>
      <c r="AL333" s="191">
        <v>150</v>
      </c>
      <c r="AM333" s="184">
        <f t="shared" si="122"/>
        <v>75</v>
      </c>
      <c r="AN333" s="209" t="s">
        <v>256</v>
      </c>
      <c r="AO333" s="187" t="str">
        <f t="shared" si="103"/>
        <v xml:space="preserve">
Việt Xuyên</v>
      </c>
      <c r="AP333" s="207" t="s">
        <v>265</v>
      </c>
      <c r="AQ333" s="193">
        <f t="shared" si="129"/>
        <v>0</v>
      </c>
      <c r="AR333" s="193">
        <f t="shared" si="130"/>
        <v>0.7350000000000001</v>
      </c>
      <c r="AS333" s="193">
        <f t="shared" si="128"/>
        <v>0</v>
      </c>
      <c r="AT333" s="193">
        <f t="shared" si="125"/>
        <v>0</v>
      </c>
      <c r="AU333" s="193">
        <f t="shared" si="126"/>
        <v>0</v>
      </c>
      <c r="AV333" s="193">
        <f t="shared" si="127"/>
        <v>0.7350000000000001</v>
      </c>
      <c r="AW333" s="184"/>
      <c r="AX333" s="184"/>
      <c r="AY333" s="184"/>
      <c r="AZ333" s="184"/>
      <c r="BA333" s="184"/>
      <c r="BB333" s="179">
        <v>318</v>
      </c>
    </row>
    <row r="334" spans="1:54" ht="30">
      <c r="A334" s="179">
        <v>315</v>
      </c>
      <c r="B334" s="206" t="s">
        <v>844</v>
      </c>
      <c r="C334" s="185">
        <v>18</v>
      </c>
      <c r="D334" s="209" t="s">
        <v>160</v>
      </c>
      <c r="E334" s="187" t="str">
        <f t="shared" si="117"/>
        <v>DSH</v>
      </c>
      <c r="F334" s="210"/>
      <c r="G334" s="210"/>
      <c r="H334" s="210"/>
      <c r="I334" s="189">
        <f t="shared" si="99"/>
        <v>0.4</v>
      </c>
      <c r="J334" s="209"/>
      <c r="K334" s="209"/>
      <c r="L334" s="189">
        <f t="shared" si="105"/>
        <v>0</v>
      </c>
      <c r="M334" s="209"/>
      <c r="N334" s="209"/>
      <c r="O334" s="209"/>
      <c r="P334" s="209">
        <v>0.4</v>
      </c>
      <c r="Q334" s="209"/>
      <c r="R334" s="209"/>
      <c r="S334" s="209"/>
      <c r="T334" s="209"/>
      <c r="U334" s="209"/>
      <c r="V334" s="209"/>
      <c r="W334" s="209"/>
      <c r="X334" s="209"/>
      <c r="Y334" s="209"/>
      <c r="Z334" s="209"/>
      <c r="AA334" s="209"/>
      <c r="AB334" s="209"/>
      <c r="AC334" s="209"/>
      <c r="AD334" s="209"/>
      <c r="AE334" s="189">
        <f t="shared" si="118"/>
        <v>0.4</v>
      </c>
      <c r="AF334" s="190">
        <f t="shared" si="119"/>
        <v>0</v>
      </c>
      <c r="AG334" s="190">
        <f t="shared" si="120"/>
        <v>0</v>
      </c>
      <c r="AH334" s="191">
        <v>34.1</v>
      </c>
      <c r="AI334" s="191">
        <f t="shared" si="121"/>
        <v>28.984999999999999</v>
      </c>
      <c r="AJ334" s="191">
        <v>37.5</v>
      </c>
      <c r="AK334" s="191"/>
      <c r="AL334" s="191">
        <v>150</v>
      </c>
      <c r="AM334" s="184">
        <f t="shared" si="122"/>
        <v>75</v>
      </c>
      <c r="AN334" s="209" t="s">
        <v>256</v>
      </c>
      <c r="AO334" s="187" t="str">
        <f t="shared" si="103"/>
        <v xml:space="preserve">
Việt Xuyên</v>
      </c>
      <c r="AP334" s="207" t="s">
        <v>265</v>
      </c>
      <c r="AQ334" s="193">
        <f t="shared" si="129"/>
        <v>0</v>
      </c>
      <c r="AR334" s="193">
        <f t="shared" si="130"/>
        <v>0.42000000000000004</v>
      </c>
      <c r="AS334" s="193">
        <f t="shared" si="128"/>
        <v>0</v>
      </c>
      <c r="AT334" s="193">
        <f t="shared" si="125"/>
        <v>0</v>
      </c>
      <c r="AU334" s="193">
        <f t="shared" si="126"/>
        <v>0</v>
      </c>
      <c r="AV334" s="193">
        <f t="shared" si="127"/>
        <v>0.42000000000000004</v>
      </c>
      <c r="AW334" s="184"/>
      <c r="AX334" s="184"/>
      <c r="AY334" s="184"/>
      <c r="AZ334" s="184"/>
      <c r="BA334" s="184"/>
      <c r="BB334" s="179">
        <v>319</v>
      </c>
    </row>
    <row r="335" spans="1:54" ht="30">
      <c r="A335" s="179">
        <v>316</v>
      </c>
      <c r="B335" s="185" t="s">
        <v>399</v>
      </c>
      <c r="C335" s="185">
        <v>19</v>
      </c>
      <c r="D335" s="196" t="s">
        <v>400</v>
      </c>
      <c r="E335" s="187" t="s">
        <v>36</v>
      </c>
      <c r="F335" s="201"/>
      <c r="G335" s="201"/>
      <c r="H335" s="201"/>
      <c r="I335" s="189">
        <f t="shared" si="99"/>
        <v>0.30000000000000004</v>
      </c>
      <c r="J335" s="195">
        <v>0.1</v>
      </c>
      <c r="K335" s="195"/>
      <c r="L335" s="189">
        <f t="shared" si="105"/>
        <v>0.1</v>
      </c>
      <c r="M335" s="189"/>
      <c r="N335" s="189">
        <v>0.2</v>
      </c>
      <c r="O335" s="189"/>
      <c r="P335" s="189"/>
      <c r="Q335" s="189"/>
      <c r="R335" s="189"/>
      <c r="S335" s="189"/>
      <c r="T335" s="189"/>
      <c r="U335" s="189"/>
      <c r="V335" s="189"/>
      <c r="W335" s="189"/>
      <c r="X335" s="189"/>
      <c r="Y335" s="189"/>
      <c r="Z335" s="189"/>
      <c r="AA335" s="189"/>
      <c r="AB335" s="189"/>
      <c r="AC335" s="189"/>
      <c r="AD335" s="189"/>
      <c r="AE335" s="189">
        <f t="shared" si="118"/>
        <v>0.2</v>
      </c>
      <c r="AF335" s="190">
        <f t="shared" si="119"/>
        <v>0.1</v>
      </c>
      <c r="AG335" s="190">
        <f t="shared" si="120"/>
        <v>0</v>
      </c>
      <c r="AH335" s="191">
        <v>27.3</v>
      </c>
      <c r="AI335" s="191">
        <f t="shared" si="121"/>
        <v>23.204999999999998</v>
      </c>
      <c r="AJ335" s="191"/>
      <c r="AK335" s="191">
        <v>3.3</v>
      </c>
      <c r="AL335" s="191">
        <v>150</v>
      </c>
      <c r="AM335" s="184">
        <f t="shared" si="122"/>
        <v>75</v>
      </c>
      <c r="AN335" s="196" t="s">
        <v>233</v>
      </c>
      <c r="AO335" s="187" t="str">
        <f t="shared" si="103"/>
        <v xml:space="preserve">
Thạch Điền</v>
      </c>
      <c r="AP335" s="192" t="s">
        <v>260</v>
      </c>
      <c r="AQ335" s="193">
        <f t="shared" si="129"/>
        <v>7.6440000000000022E-2</v>
      </c>
      <c r="AR335" s="193">
        <f t="shared" si="130"/>
        <v>0</v>
      </c>
      <c r="AS335" s="193">
        <f>AK335*N335*0.01+AK335*N335*0.01*1.5</f>
        <v>1.6500000000000001E-2</v>
      </c>
      <c r="AT335" s="193">
        <f t="shared" si="125"/>
        <v>0</v>
      </c>
      <c r="AU335" s="193">
        <f t="shared" si="126"/>
        <v>0</v>
      </c>
      <c r="AV335" s="193">
        <f t="shared" si="127"/>
        <v>9.2940000000000023E-2</v>
      </c>
      <c r="AW335" s="184"/>
      <c r="AX335" s="184"/>
      <c r="AY335" s="184"/>
      <c r="AZ335" s="184"/>
      <c r="BA335" s="184"/>
      <c r="BB335" s="179">
        <v>320</v>
      </c>
    </row>
    <row r="336" spans="1:54" ht="30">
      <c r="A336" s="179">
        <v>317</v>
      </c>
      <c r="B336" s="186" t="s">
        <v>449</v>
      </c>
      <c r="C336" s="186">
        <v>20</v>
      </c>
      <c r="D336" s="187" t="s">
        <v>450</v>
      </c>
      <c r="E336" s="187" t="s">
        <v>36</v>
      </c>
      <c r="F336" s="188"/>
      <c r="G336" s="188"/>
      <c r="H336" s="188"/>
      <c r="I336" s="189">
        <f t="shared" si="99"/>
        <v>0.03</v>
      </c>
      <c r="J336" s="189"/>
      <c r="K336" s="189"/>
      <c r="L336" s="189">
        <f t="shared" si="105"/>
        <v>0</v>
      </c>
      <c r="M336" s="189"/>
      <c r="N336" s="189">
        <v>0.03</v>
      </c>
      <c r="O336" s="189"/>
      <c r="P336" s="189"/>
      <c r="Q336" s="189"/>
      <c r="R336" s="189"/>
      <c r="S336" s="189"/>
      <c r="T336" s="189"/>
      <c r="U336" s="189"/>
      <c r="V336" s="189"/>
      <c r="W336" s="189"/>
      <c r="X336" s="189"/>
      <c r="Y336" s="189"/>
      <c r="Z336" s="189"/>
      <c r="AA336" s="189"/>
      <c r="AB336" s="189"/>
      <c r="AC336" s="189"/>
      <c r="AD336" s="189"/>
      <c r="AE336" s="189">
        <f t="shared" si="118"/>
        <v>0.03</v>
      </c>
      <c r="AF336" s="190">
        <f t="shared" si="119"/>
        <v>0</v>
      </c>
      <c r="AG336" s="190">
        <f t="shared" si="120"/>
        <v>0</v>
      </c>
      <c r="AH336" s="191">
        <v>42.6</v>
      </c>
      <c r="AI336" s="191">
        <f t="shared" si="121"/>
        <v>36.21</v>
      </c>
      <c r="AJ336" s="191"/>
      <c r="AK336" s="191">
        <v>5</v>
      </c>
      <c r="AL336" s="191">
        <v>150</v>
      </c>
      <c r="AM336" s="184">
        <f t="shared" si="122"/>
        <v>75</v>
      </c>
      <c r="AN336" s="187" t="s">
        <v>235</v>
      </c>
      <c r="AO336" s="187" t="str">
        <f t="shared" si="103"/>
        <v xml:space="preserve">
Thạch Hải</v>
      </c>
      <c r="AP336" s="192" t="s">
        <v>265</v>
      </c>
      <c r="AQ336" s="193">
        <f t="shared" si="129"/>
        <v>0</v>
      </c>
      <c r="AR336" s="193">
        <f t="shared" si="130"/>
        <v>0</v>
      </c>
      <c r="AS336" s="193">
        <f>AK336*N336*0.01+AK336*N336*0.01*1.5</f>
        <v>3.7500000000000003E-3</v>
      </c>
      <c r="AT336" s="193">
        <f t="shared" si="125"/>
        <v>0</v>
      </c>
      <c r="AU336" s="193">
        <f t="shared" si="126"/>
        <v>0</v>
      </c>
      <c r="AV336" s="193">
        <f t="shared" si="127"/>
        <v>3.7500000000000003E-3</v>
      </c>
      <c r="AW336" s="184"/>
      <c r="AX336" s="184"/>
      <c r="AY336" s="184"/>
      <c r="AZ336" s="184"/>
      <c r="BA336" s="184"/>
      <c r="BB336" s="179">
        <v>321</v>
      </c>
    </row>
    <row r="337" spans="1:54" ht="30">
      <c r="A337" s="179">
        <v>318</v>
      </c>
      <c r="B337" s="185" t="s">
        <v>480</v>
      </c>
      <c r="C337" s="185">
        <v>21</v>
      </c>
      <c r="D337" s="196" t="s">
        <v>481</v>
      </c>
      <c r="E337" s="187" t="s">
        <v>36</v>
      </c>
      <c r="F337" s="201"/>
      <c r="G337" s="201"/>
      <c r="H337" s="201"/>
      <c r="I337" s="189">
        <f t="shared" si="99"/>
        <v>0.1</v>
      </c>
      <c r="J337" s="195"/>
      <c r="K337" s="195"/>
      <c r="L337" s="189">
        <f t="shared" si="105"/>
        <v>0</v>
      </c>
      <c r="M337" s="189"/>
      <c r="N337" s="189"/>
      <c r="O337" s="189">
        <v>0.1</v>
      </c>
      <c r="P337" s="189"/>
      <c r="Q337" s="189"/>
      <c r="R337" s="189"/>
      <c r="S337" s="189"/>
      <c r="T337" s="189"/>
      <c r="U337" s="189"/>
      <c r="V337" s="189"/>
      <c r="W337" s="189"/>
      <c r="X337" s="189"/>
      <c r="Y337" s="189"/>
      <c r="Z337" s="195"/>
      <c r="AA337" s="195"/>
      <c r="AB337" s="189"/>
      <c r="AC337" s="189"/>
      <c r="AD337" s="195"/>
      <c r="AE337" s="189">
        <f t="shared" si="118"/>
        <v>0.1</v>
      </c>
      <c r="AF337" s="190">
        <f t="shared" si="119"/>
        <v>0.1</v>
      </c>
      <c r="AG337" s="190">
        <f t="shared" si="120"/>
        <v>0</v>
      </c>
      <c r="AH337" s="191">
        <v>42.6</v>
      </c>
      <c r="AI337" s="191">
        <f t="shared" si="121"/>
        <v>36.21</v>
      </c>
      <c r="AJ337" s="191"/>
      <c r="AK337" s="191"/>
      <c r="AL337" s="191">
        <v>150</v>
      </c>
      <c r="AM337" s="184">
        <f t="shared" si="122"/>
        <v>75</v>
      </c>
      <c r="AN337" s="196" t="s">
        <v>238</v>
      </c>
      <c r="AO337" s="187" t="str">
        <f t="shared" si="103"/>
        <v xml:space="preserve">
Thạch Kênh</v>
      </c>
      <c r="AP337" s="192" t="s">
        <v>482</v>
      </c>
      <c r="AQ337" s="193">
        <f t="shared" si="129"/>
        <v>0.11928000000000002</v>
      </c>
      <c r="AR337" s="193">
        <f t="shared" si="130"/>
        <v>0</v>
      </c>
      <c r="AS337" s="193">
        <f>AK337*N337*0.01+AK337*N337*0.01*1.5</f>
        <v>0</v>
      </c>
      <c r="AT337" s="193">
        <f t="shared" si="125"/>
        <v>0</v>
      </c>
      <c r="AU337" s="193">
        <f t="shared" si="126"/>
        <v>0</v>
      </c>
      <c r="AV337" s="193">
        <f t="shared" si="127"/>
        <v>0.11928000000000002</v>
      </c>
      <c r="AW337" s="184"/>
      <c r="AX337" s="184"/>
      <c r="AY337" s="184"/>
      <c r="AZ337" s="184"/>
      <c r="BA337" s="184"/>
      <c r="BB337" s="179">
        <v>322</v>
      </c>
    </row>
    <row r="338" spans="1:54" ht="30">
      <c r="A338" s="179">
        <v>319</v>
      </c>
      <c r="B338" s="182" t="s">
        <v>620</v>
      </c>
      <c r="C338" s="185">
        <v>21</v>
      </c>
      <c r="D338" s="183" t="s">
        <v>481</v>
      </c>
      <c r="E338" s="187" t="s">
        <v>36</v>
      </c>
      <c r="F338" s="182"/>
      <c r="G338" s="182"/>
      <c r="H338" s="182"/>
      <c r="I338" s="189">
        <f t="shared" si="99"/>
        <v>0.8</v>
      </c>
      <c r="J338" s="195">
        <v>0.8</v>
      </c>
      <c r="K338" s="195"/>
      <c r="L338" s="189">
        <f t="shared" si="105"/>
        <v>0.8</v>
      </c>
      <c r="M338" s="189"/>
      <c r="N338" s="189"/>
      <c r="O338" s="189"/>
      <c r="P338" s="189"/>
      <c r="Q338" s="189"/>
      <c r="R338" s="189"/>
      <c r="S338" s="195"/>
      <c r="T338" s="195"/>
      <c r="U338" s="189"/>
      <c r="V338" s="189"/>
      <c r="W338" s="189"/>
      <c r="X338" s="189"/>
      <c r="Y338" s="189"/>
      <c r="Z338" s="195"/>
      <c r="AA338" s="195"/>
      <c r="AB338" s="189"/>
      <c r="AC338" s="195"/>
      <c r="AD338" s="195"/>
      <c r="AE338" s="189">
        <f t="shared" si="118"/>
        <v>0</v>
      </c>
      <c r="AF338" s="190">
        <f t="shared" si="119"/>
        <v>0.8</v>
      </c>
      <c r="AG338" s="190">
        <f t="shared" si="120"/>
        <v>0</v>
      </c>
      <c r="AH338" s="191">
        <v>34.1</v>
      </c>
      <c r="AI338" s="191">
        <f t="shared" si="121"/>
        <v>28.984999999999999</v>
      </c>
      <c r="AJ338" s="191"/>
      <c r="AK338" s="191"/>
      <c r="AL338" s="191">
        <v>150</v>
      </c>
      <c r="AM338" s="184">
        <f t="shared" si="122"/>
        <v>75</v>
      </c>
      <c r="AN338" s="196" t="s">
        <v>245</v>
      </c>
      <c r="AO338" s="187" t="str">
        <f t="shared" si="103"/>
        <v xml:space="preserve">
Thạch Ngọc</v>
      </c>
      <c r="AP338" s="192" t="s">
        <v>260</v>
      </c>
      <c r="AQ338" s="193">
        <f t="shared" si="129"/>
        <v>0.76383999999999996</v>
      </c>
      <c r="AR338" s="193">
        <f t="shared" si="130"/>
        <v>0</v>
      </c>
      <c r="AS338" s="193">
        <f>AK338*N338*0.01+AK338*N338*0.01*1.5</f>
        <v>0</v>
      </c>
      <c r="AT338" s="193">
        <f t="shared" si="125"/>
        <v>0</v>
      </c>
      <c r="AU338" s="193">
        <f t="shared" si="126"/>
        <v>0</v>
      </c>
      <c r="AV338" s="193">
        <f t="shared" si="127"/>
        <v>0.76383999999999996</v>
      </c>
      <c r="AW338" s="184"/>
      <c r="AX338" s="184"/>
      <c r="AY338" s="184"/>
      <c r="AZ338" s="184"/>
      <c r="BA338" s="184"/>
      <c r="BB338" s="179">
        <v>323</v>
      </c>
    </row>
    <row r="339" spans="1:54" ht="30">
      <c r="A339" s="179">
        <v>320</v>
      </c>
      <c r="B339" s="185" t="s">
        <v>807</v>
      </c>
      <c r="C339" s="185">
        <v>21</v>
      </c>
      <c r="D339" s="179" t="s">
        <v>481</v>
      </c>
      <c r="E339" s="187" t="s">
        <v>36</v>
      </c>
      <c r="F339" s="184"/>
      <c r="G339" s="184"/>
      <c r="H339" s="184"/>
      <c r="I339" s="189">
        <f t="shared" si="99"/>
        <v>0.74</v>
      </c>
      <c r="J339" s="195"/>
      <c r="K339" s="189"/>
      <c r="L339" s="189">
        <f t="shared" si="105"/>
        <v>0</v>
      </c>
      <c r="M339" s="189"/>
      <c r="N339" s="189"/>
      <c r="O339" s="189"/>
      <c r="P339" s="189"/>
      <c r="Q339" s="189"/>
      <c r="R339" s="189"/>
      <c r="S339" s="189"/>
      <c r="T339" s="189">
        <v>0.51</v>
      </c>
      <c r="U339" s="189">
        <v>0.23</v>
      </c>
      <c r="V339" s="189"/>
      <c r="W339" s="189"/>
      <c r="X339" s="189"/>
      <c r="Y339" s="189"/>
      <c r="Z339" s="189"/>
      <c r="AA339" s="189"/>
      <c r="AB339" s="189"/>
      <c r="AC339" s="189"/>
      <c r="AD339" s="189"/>
      <c r="AE339" s="189">
        <f t="shared" si="118"/>
        <v>0.74</v>
      </c>
      <c r="AF339" s="190">
        <f t="shared" si="119"/>
        <v>0</v>
      </c>
      <c r="AG339" s="190">
        <f t="shared" si="120"/>
        <v>0.74</v>
      </c>
      <c r="AH339" s="191">
        <v>46.86</v>
      </c>
      <c r="AI339" s="191">
        <f t="shared" si="121"/>
        <v>39.830999999999996</v>
      </c>
      <c r="AJ339" s="191"/>
      <c r="AK339" s="191"/>
      <c r="AL339" s="191">
        <v>600</v>
      </c>
      <c r="AM339" s="184">
        <f t="shared" si="122"/>
        <v>300</v>
      </c>
      <c r="AN339" s="196" t="s">
        <v>808</v>
      </c>
      <c r="AO339" s="187" t="str">
        <f t="shared" si="103"/>
        <v xml:space="preserve">
TT Thạch Hà</v>
      </c>
      <c r="AP339" s="192" t="s">
        <v>265</v>
      </c>
      <c r="AQ339" s="193">
        <f>(AF339*AH339*1000+AF339*AH339*2.7*1000)/100000</f>
        <v>0</v>
      </c>
      <c r="AR339" s="193">
        <f>AJ339*P339*1000*10000/1000000000+AJ339*P339*1000*10000/1000000000*2.7</f>
        <v>0</v>
      </c>
      <c r="AS339" s="193">
        <f>AK339*N339*1000*10000/1000000000</f>
        <v>0</v>
      </c>
      <c r="AT339" s="193">
        <f t="shared" si="125"/>
        <v>4.4400000000000004</v>
      </c>
      <c r="AU339" s="193">
        <f t="shared" si="126"/>
        <v>0</v>
      </c>
      <c r="AV339" s="193">
        <f t="shared" si="127"/>
        <v>4.4400000000000004</v>
      </c>
      <c r="AW339" s="184"/>
      <c r="AX339" s="184"/>
      <c r="AY339" s="184"/>
      <c r="AZ339" s="184"/>
      <c r="BA339" s="184"/>
      <c r="BB339" s="179">
        <v>324</v>
      </c>
    </row>
    <row r="340" spans="1:54" ht="30">
      <c r="A340" s="179">
        <v>321</v>
      </c>
      <c r="B340" s="185" t="s">
        <v>831</v>
      </c>
      <c r="C340" s="185">
        <v>21</v>
      </c>
      <c r="D340" s="196" t="s">
        <v>481</v>
      </c>
      <c r="E340" s="187" t="s">
        <v>36</v>
      </c>
      <c r="F340" s="201"/>
      <c r="G340" s="201"/>
      <c r="H340" s="201"/>
      <c r="I340" s="189">
        <f t="shared" ref="I340:I356" si="131">SUM(L340:AD340)</f>
        <v>3</v>
      </c>
      <c r="J340" s="195">
        <v>1</v>
      </c>
      <c r="K340" s="195"/>
      <c r="L340" s="189">
        <f t="shared" si="105"/>
        <v>1</v>
      </c>
      <c r="M340" s="189"/>
      <c r="N340" s="189"/>
      <c r="O340" s="189">
        <v>2</v>
      </c>
      <c r="P340" s="189"/>
      <c r="Q340" s="189"/>
      <c r="R340" s="189"/>
      <c r="S340" s="189"/>
      <c r="T340" s="189"/>
      <c r="U340" s="189"/>
      <c r="V340" s="189"/>
      <c r="W340" s="189"/>
      <c r="X340" s="189"/>
      <c r="Y340" s="189"/>
      <c r="Z340" s="189"/>
      <c r="AA340" s="189"/>
      <c r="AB340" s="189"/>
      <c r="AC340" s="189"/>
      <c r="AD340" s="189"/>
      <c r="AE340" s="189">
        <f t="shared" si="118"/>
        <v>2</v>
      </c>
      <c r="AF340" s="190">
        <f t="shared" si="119"/>
        <v>3</v>
      </c>
      <c r="AG340" s="190">
        <f t="shared" si="120"/>
        <v>0</v>
      </c>
      <c r="AH340" s="191">
        <v>42.6</v>
      </c>
      <c r="AI340" s="191">
        <f t="shared" si="121"/>
        <v>36.21</v>
      </c>
      <c r="AJ340" s="191"/>
      <c r="AK340" s="191"/>
      <c r="AL340" s="191">
        <v>200</v>
      </c>
      <c r="AM340" s="184">
        <f t="shared" si="122"/>
        <v>100</v>
      </c>
      <c r="AN340" s="196" t="s">
        <v>255</v>
      </c>
      <c r="AO340" s="187" t="str">
        <f t="shared" si="103"/>
        <v xml:space="preserve">
Tượng Sơn</v>
      </c>
      <c r="AP340" s="192" t="s">
        <v>265</v>
      </c>
      <c r="AQ340" s="193">
        <f t="shared" ref="AQ340:AQ356" si="132">(AF340*AH340*1000+AF340*AH340*1.8*1000)/100000</f>
        <v>3.5784000000000007</v>
      </c>
      <c r="AR340" s="193">
        <f t="shared" ref="AR340:AR356" si="133">AJ340*P340*1000*10000/1000000000+AJ340*P340*1000*10000/1000000000*1.8</f>
        <v>0</v>
      </c>
      <c r="AS340" s="193">
        <f>AK340*N340*1000*10000/1000000000</f>
        <v>0</v>
      </c>
      <c r="AT340" s="193">
        <f t="shared" si="125"/>
        <v>0</v>
      </c>
      <c r="AU340" s="193">
        <f t="shared" si="126"/>
        <v>0</v>
      </c>
      <c r="AV340" s="193">
        <f t="shared" si="127"/>
        <v>3.5784000000000007</v>
      </c>
      <c r="AW340" s="184"/>
      <c r="AX340" s="184"/>
      <c r="AY340" s="184"/>
      <c r="AZ340" s="184"/>
      <c r="BA340" s="184"/>
      <c r="BB340" s="179">
        <v>325</v>
      </c>
    </row>
    <row r="341" spans="1:54" ht="30">
      <c r="A341" s="179">
        <v>322</v>
      </c>
      <c r="B341" s="185" t="s">
        <v>432</v>
      </c>
      <c r="C341" s="185">
        <v>22</v>
      </c>
      <c r="D341" s="196" t="s">
        <v>73</v>
      </c>
      <c r="E341" s="187" t="str">
        <f t="shared" ref="E341:E356" si="134">D341</f>
        <v>DRA</v>
      </c>
      <c r="F341" s="201"/>
      <c r="G341" s="201"/>
      <c r="H341" s="201"/>
      <c r="I341" s="189">
        <f t="shared" si="131"/>
        <v>0.04</v>
      </c>
      <c r="J341" s="195">
        <v>0.01</v>
      </c>
      <c r="K341" s="189">
        <v>0.03</v>
      </c>
      <c r="L341" s="189">
        <f t="shared" si="105"/>
        <v>0.04</v>
      </c>
      <c r="M341" s="189"/>
      <c r="N341" s="189"/>
      <c r="O341" s="189"/>
      <c r="P341" s="189"/>
      <c r="Q341" s="189"/>
      <c r="R341" s="189"/>
      <c r="S341" s="189"/>
      <c r="T341" s="189"/>
      <c r="U341" s="189"/>
      <c r="V341" s="189"/>
      <c r="W341" s="189"/>
      <c r="X341" s="189"/>
      <c r="Y341" s="189"/>
      <c r="Z341" s="189"/>
      <c r="AA341" s="189"/>
      <c r="AB341" s="189"/>
      <c r="AC341" s="189"/>
      <c r="AD341" s="189"/>
      <c r="AE341" s="189">
        <f t="shared" si="118"/>
        <v>0</v>
      </c>
      <c r="AF341" s="190">
        <f t="shared" si="119"/>
        <v>0.04</v>
      </c>
      <c r="AG341" s="190">
        <f t="shared" si="120"/>
        <v>0</v>
      </c>
      <c r="AH341" s="191">
        <v>42.6</v>
      </c>
      <c r="AI341" s="191">
        <f t="shared" si="121"/>
        <v>36.21</v>
      </c>
      <c r="AJ341" s="191"/>
      <c r="AK341" s="191"/>
      <c r="AL341" s="191">
        <v>150</v>
      </c>
      <c r="AM341" s="184">
        <f t="shared" si="122"/>
        <v>75</v>
      </c>
      <c r="AN341" s="196" t="s">
        <v>234</v>
      </c>
      <c r="AO341" s="187" t="str">
        <f t="shared" si="103"/>
        <v xml:space="preserve">
Thạch Đỉnh</v>
      </c>
      <c r="AP341" s="192" t="s">
        <v>310</v>
      </c>
      <c r="AQ341" s="193">
        <f t="shared" si="132"/>
        <v>4.7712000000000004E-2</v>
      </c>
      <c r="AR341" s="193">
        <f t="shared" si="133"/>
        <v>0</v>
      </c>
      <c r="AS341" s="193">
        <f t="shared" ref="AS341:AS346" si="135">AK341*N341*0.01+AK341*N341*0.01*1.5</f>
        <v>0</v>
      </c>
      <c r="AT341" s="193">
        <f t="shared" si="125"/>
        <v>0</v>
      </c>
      <c r="AU341" s="193">
        <f t="shared" si="126"/>
        <v>0</v>
      </c>
      <c r="AV341" s="193">
        <f t="shared" si="127"/>
        <v>4.7712000000000004E-2</v>
      </c>
      <c r="AW341" s="184"/>
      <c r="AX341" s="184"/>
      <c r="AY341" s="184"/>
      <c r="AZ341" s="184"/>
      <c r="BA341" s="184"/>
      <c r="BB341" s="179">
        <v>326</v>
      </c>
    </row>
    <row r="342" spans="1:54" ht="30">
      <c r="A342" s="179">
        <v>323</v>
      </c>
      <c r="B342" s="185" t="s">
        <v>484</v>
      </c>
      <c r="C342" s="185">
        <v>22</v>
      </c>
      <c r="D342" s="196" t="s">
        <v>73</v>
      </c>
      <c r="E342" s="187" t="str">
        <f t="shared" si="134"/>
        <v>DRA</v>
      </c>
      <c r="F342" s="201"/>
      <c r="G342" s="201"/>
      <c r="H342" s="201"/>
      <c r="I342" s="189">
        <f t="shared" si="131"/>
        <v>0.08</v>
      </c>
      <c r="J342" s="195">
        <v>0.06</v>
      </c>
      <c r="K342" s="195"/>
      <c r="L342" s="189">
        <f t="shared" si="105"/>
        <v>0.06</v>
      </c>
      <c r="M342" s="189"/>
      <c r="N342" s="189"/>
      <c r="O342" s="189">
        <v>0.02</v>
      </c>
      <c r="P342" s="189"/>
      <c r="Q342" s="189"/>
      <c r="R342" s="189"/>
      <c r="S342" s="189"/>
      <c r="T342" s="189"/>
      <c r="U342" s="189"/>
      <c r="V342" s="189"/>
      <c r="W342" s="189"/>
      <c r="X342" s="189"/>
      <c r="Y342" s="189"/>
      <c r="Z342" s="195"/>
      <c r="AA342" s="195"/>
      <c r="AB342" s="189"/>
      <c r="AC342" s="189"/>
      <c r="AD342" s="195"/>
      <c r="AE342" s="189">
        <f t="shared" si="118"/>
        <v>0.02</v>
      </c>
      <c r="AF342" s="190">
        <f t="shared" si="119"/>
        <v>0.08</v>
      </c>
      <c r="AG342" s="190">
        <f t="shared" si="120"/>
        <v>0</v>
      </c>
      <c r="AH342" s="191">
        <v>42.6</v>
      </c>
      <c r="AI342" s="191">
        <f t="shared" si="121"/>
        <v>36.21</v>
      </c>
      <c r="AJ342" s="191"/>
      <c r="AK342" s="191"/>
      <c r="AL342" s="191">
        <v>150</v>
      </c>
      <c r="AM342" s="184">
        <f t="shared" si="122"/>
        <v>75</v>
      </c>
      <c r="AN342" s="196" t="s">
        <v>238</v>
      </c>
      <c r="AO342" s="187" t="str">
        <f t="shared" si="103"/>
        <v xml:space="preserve">
Thạch Kênh</v>
      </c>
      <c r="AP342" s="192" t="s">
        <v>482</v>
      </c>
      <c r="AQ342" s="193">
        <f t="shared" si="132"/>
        <v>9.5424000000000009E-2</v>
      </c>
      <c r="AR342" s="193">
        <f t="shared" si="133"/>
        <v>0</v>
      </c>
      <c r="AS342" s="193">
        <f t="shared" si="135"/>
        <v>0</v>
      </c>
      <c r="AT342" s="193">
        <f t="shared" si="125"/>
        <v>0</v>
      </c>
      <c r="AU342" s="193">
        <f t="shared" si="126"/>
        <v>0</v>
      </c>
      <c r="AV342" s="193">
        <f t="shared" si="127"/>
        <v>9.5424000000000009E-2</v>
      </c>
      <c r="AW342" s="184"/>
      <c r="AX342" s="184"/>
      <c r="AY342" s="184"/>
      <c r="AZ342" s="184"/>
      <c r="BA342" s="184"/>
      <c r="BB342" s="179">
        <v>327</v>
      </c>
    </row>
    <row r="343" spans="1:54" ht="30">
      <c r="A343" s="179">
        <v>324</v>
      </c>
      <c r="B343" s="185" t="s">
        <v>485</v>
      </c>
      <c r="C343" s="185">
        <v>22</v>
      </c>
      <c r="D343" s="196" t="s">
        <v>73</v>
      </c>
      <c r="E343" s="187" t="str">
        <f t="shared" si="134"/>
        <v>DRA</v>
      </c>
      <c r="F343" s="201"/>
      <c r="G343" s="201"/>
      <c r="H343" s="201"/>
      <c r="I343" s="189">
        <f t="shared" si="131"/>
        <v>2</v>
      </c>
      <c r="J343" s="195"/>
      <c r="K343" s="195"/>
      <c r="L343" s="189">
        <f t="shared" si="105"/>
        <v>0</v>
      </c>
      <c r="M343" s="189"/>
      <c r="N343" s="189"/>
      <c r="O343" s="189">
        <v>2</v>
      </c>
      <c r="P343" s="189"/>
      <c r="Q343" s="189"/>
      <c r="R343" s="189"/>
      <c r="S343" s="189"/>
      <c r="T343" s="189"/>
      <c r="U343" s="189"/>
      <c r="V343" s="189"/>
      <c r="W343" s="189"/>
      <c r="X343" s="189"/>
      <c r="Y343" s="189"/>
      <c r="Z343" s="195"/>
      <c r="AA343" s="195"/>
      <c r="AB343" s="189"/>
      <c r="AC343" s="189"/>
      <c r="AD343" s="195"/>
      <c r="AE343" s="189">
        <f t="shared" si="118"/>
        <v>2</v>
      </c>
      <c r="AF343" s="190">
        <f t="shared" si="119"/>
        <v>2</v>
      </c>
      <c r="AG343" s="190">
        <f t="shared" si="120"/>
        <v>0</v>
      </c>
      <c r="AH343" s="191">
        <v>42.6</v>
      </c>
      <c r="AI343" s="191">
        <f t="shared" si="121"/>
        <v>36.21</v>
      </c>
      <c r="AJ343" s="191"/>
      <c r="AK343" s="191"/>
      <c r="AL343" s="191">
        <v>150</v>
      </c>
      <c r="AM343" s="184">
        <f t="shared" si="122"/>
        <v>75</v>
      </c>
      <c r="AN343" s="196" t="s">
        <v>238</v>
      </c>
      <c r="AO343" s="187" t="str">
        <f t="shared" si="103"/>
        <v xml:space="preserve">
Thạch Kênh</v>
      </c>
      <c r="AP343" s="192" t="s">
        <v>482</v>
      </c>
      <c r="AQ343" s="193">
        <f t="shared" si="132"/>
        <v>2.3856000000000002</v>
      </c>
      <c r="AR343" s="193">
        <f t="shared" si="133"/>
        <v>0</v>
      </c>
      <c r="AS343" s="193">
        <f t="shared" si="135"/>
        <v>0</v>
      </c>
      <c r="AT343" s="193">
        <f t="shared" si="125"/>
        <v>0</v>
      </c>
      <c r="AU343" s="193">
        <f t="shared" si="126"/>
        <v>0</v>
      </c>
      <c r="AV343" s="193">
        <f t="shared" si="127"/>
        <v>2.3856000000000002</v>
      </c>
      <c r="AW343" s="184"/>
      <c r="AX343" s="184"/>
      <c r="AY343" s="184"/>
      <c r="AZ343" s="184"/>
      <c r="BA343" s="184"/>
      <c r="BB343" s="179">
        <v>328</v>
      </c>
    </row>
    <row r="344" spans="1:54" ht="45">
      <c r="A344" s="179">
        <v>325</v>
      </c>
      <c r="B344" s="185" t="s">
        <v>561</v>
      </c>
      <c r="C344" s="185">
        <v>22</v>
      </c>
      <c r="D344" s="192" t="s">
        <v>73</v>
      </c>
      <c r="E344" s="187" t="str">
        <f t="shared" si="134"/>
        <v>DRA</v>
      </c>
      <c r="F344" s="185"/>
      <c r="G344" s="185"/>
      <c r="H344" s="185"/>
      <c r="I344" s="189">
        <f t="shared" si="131"/>
        <v>1</v>
      </c>
      <c r="J344" s="195">
        <v>0.55000000000000004</v>
      </c>
      <c r="K344" s="195"/>
      <c r="L344" s="189">
        <f t="shared" si="105"/>
        <v>0.55000000000000004</v>
      </c>
      <c r="M344" s="189"/>
      <c r="N344" s="189"/>
      <c r="O344" s="189"/>
      <c r="P344" s="189"/>
      <c r="Q344" s="189"/>
      <c r="R344" s="189"/>
      <c r="S344" s="189"/>
      <c r="T344" s="189"/>
      <c r="U344" s="189"/>
      <c r="V344" s="189"/>
      <c r="W344" s="189"/>
      <c r="X344" s="189"/>
      <c r="Y344" s="189"/>
      <c r="Z344" s="189"/>
      <c r="AA344" s="189"/>
      <c r="AB344" s="189"/>
      <c r="AC344" s="189">
        <v>0.45</v>
      </c>
      <c r="AD344" s="189"/>
      <c r="AE344" s="189">
        <f t="shared" si="118"/>
        <v>0.45</v>
      </c>
      <c r="AF344" s="190">
        <f t="shared" si="119"/>
        <v>0.55000000000000004</v>
      </c>
      <c r="AG344" s="190">
        <f t="shared" si="120"/>
        <v>0</v>
      </c>
      <c r="AH344" s="191">
        <v>46.86</v>
      </c>
      <c r="AI344" s="191">
        <f t="shared" si="121"/>
        <v>39.830999999999996</v>
      </c>
      <c r="AJ344" s="191"/>
      <c r="AK344" s="191"/>
      <c r="AL344" s="191">
        <v>300</v>
      </c>
      <c r="AM344" s="184">
        <f t="shared" si="122"/>
        <v>150</v>
      </c>
      <c r="AN344" s="196" t="s">
        <v>241</v>
      </c>
      <c r="AO344" s="187" t="str">
        <f t="shared" si="103"/>
        <v xml:space="preserve">
Thạch Lâm</v>
      </c>
      <c r="AP344" s="192" t="s">
        <v>265</v>
      </c>
      <c r="AQ344" s="193">
        <f t="shared" si="132"/>
        <v>0.72164400000000006</v>
      </c>
      <c r="AR344" s="193">
        <f t="shared" si="133"/>
        <v>0</v>
      </c>
      <c r="AS344" s="193">
        <f t="shared" si="135"/>
        <v>0</v>
      </c>
      <c r="AT344" s="193">
        <f t="shared" si="125"/>
        <v>0</v>
      </c>
      <c r="AU344" s="193">
        <f t="shared" si="126"/>
        <v>0</v>
      </c>
      <c r="AV344" s="193">
        <f t="shared" si="127"/>
        <v>0.72164400000000006</v>
      </c>
      <c r="AW344" s="184"/>
      <c r="AX344" s="184"/>
      <c r="AY344" s="184"/>
      <c r="AZ344" s="184"/>
      <c r="BA344" s="184"/>
      <c r="BB344" s="179">
        <v>329</v>
      </c>
    </row>
    <row r="345" spans="1:54" ht="30">
      <c r="A345" s="179">
        <v>326</v>
      </c>
      <c r="B345" s="186" t="s">
        <v>599</v>
      </c>
      <c r="C345" s="185">
        <v>22</v>
      </c>
      <c r="D345" s="187" t="s">
        <v>73</v>
      </c>
      <c r="E345" s="187" t="str">
        <f t="shared" si="134"/>
        <v>DRA</v>
      </c>
      <c r="F345" s="188" t="s">
        <v>600</v>
      </c>
      <c r="G345" s="188"/>
      <c r="H345" s="188"/>
      <c r="I345" s="189">
        <f t="shared" si="131"/>
        <v>0.02</v>
      </c>
      <c r="J345" s="189">
        <v>0.02</v>
      </c>
      <c r="K345" s="189"/>
      <c r="L345" s="189">
        <f t="shared" si="105"/>
        <v>0.02</v>
      </c>
      <c r="M345" s="189"/>
      <c r="N345" s="189"/>
      <c r="O345" s="189"/>
      <c r="P345" s="189"/>
      <c r="Q345" s="189"/>
      <c r="R345" s="189"/>
      <c r="S345" s="189"/>
      <c r="T345" s="189"/>
      <c r="U345" s="189"/>
      <c r="V345" s="189"/>
      <c r="W345" s="189"/>
      <c r="X345" s="189"/>
      <c r="Y345" s="189"/>
      <c r="Z345" s="189"/>
      <c r="AA345" s="189"/>
      <c r="AB345" s="189"/>
      <c r="AC345" s="189"/>
      <c r="AD345" s="189"/>
      <c r="AE345" s="189">
        <f t="shared" si="118"/>
        <v>0</v>
      </c>
      <c r="AF345" s="190">
        <f t="shared" si="119"/>
        <v>0.02</v>
      </c>
      <c r="AG345" s="190">
        <f t="shared" si="120"/>
        <v>0</v>
      </c>
      <c r="AH345" s="191">
        <v>46.86</v>
      </c>
      <c r="AI345" s="191">
        <f t="shared" si="121"/>
        <v>39.830999999999996</v>
      </c>
      <c r="AJ345" s="191"/>
      <c r="AK345" s="191"/>
      <c r="AL345" s="191">
        <v>300</v>
      </c>
      <c r="AM345" s="184">
        <f t="shared" si="122"/>
        <v>150</v>
      </c>
      <c r="AN345" s="187" t="s">
        <v>243</v>
      </c>
      <c r="AO345" s="187" t="str">
        <f t="shared" si="103"/>
        <v>Đan Trung
Thạch Long</v>
      </c>
      <c r="AP345" s="192" t="s">
        <v>260</v>
      </c>
      <c r="AQ345" s="193">
        <f t="shared" si="132"/>
        <v>2.6241599999999997E-2</v>
      </c>
      <c r="AR345" s="193">
        <f t="shared" si="133"/>
        <v>0</v>
      </c>
      <c r="AS345" s="193">
        <f t="shared" si="135"/>
        <v>0</v>
      </c>
      <c r="AT345" s="193">
        <f t="shared" si="125"/>
        <v>0</v>
      </c>
      <c r="AU345" s="193">
        <f t="shared" si="126"/>
        <v>0</v>
      </c>
      <c r="AV345" s="193">
        <f t="shared" si="127"/>
        <v>2.6241599999999997E-2</v>
      </c>
      <c r="AW345" s="184"/>
      <c r="AX345" s="184"/>
      <c r="AY345" s="184"/>
      <c r="AZ345" s="184"/>
      <c r="BA345" s="184"/>
      <c r="BB345" s="179">
        <v>330</v>
      </c>
    </row>
    <row r="346" spans="1:54" ht="30">
      <c r="A346" s="179">
        <v>327</v>
      </c>
      <c r="B346" s="185" t="s">
        <v>625</v>
      </c>
      <c r="C346" s="185">
        <v>22</v>
      </c>
      <c r="D346" s="192" t="s">
        <v>73</v>
      </c>
      <c r="E346" s="187" t="str">
        <f t="shared" si="134"/>
        <v>DRA</v>
      </c>
      <c r="F346" s="185"/>
      <c r="G346" s="185"/>
      <c r="H346" s="185"/>
      <c r="I346" s="189">
        <f t="shared" si="131"/>
        <v>1</v>
      </c>
      <c r="J346" s="189">
        <v>0.6</v>
      </c>
      <c r="K346" s="189">
        <v>0.4</v>
      </c>
      <c r="L346" s="189">
        <f t="shared" si="105"/>
        <v>1</v>
      </c>
      <c r="M346" s="189"/>
      <c r="N346" s="189"/>
      <c r="O346" s="189"/>
      <c r="P346" s="189"/>
      <c r="Q346" s="189"/>
      <c r="R346" s="189"/>
      <c r="S346" s="189"/>
      <c r="T346" s="189"/>
      <c r="U346" s="189"/>
      <c r="V346" s="189"/>
      <c r="W346" s="189"/>
      <c r="X346" s="189"/>
      <c r="Y346" s="189"/>
      <c r="Z346" s="189"/>
      <c r="AA346" s="189"/>
      <c r="AB346" s="189"/>
      <c r="AC346" s="189"/>
      <c r="AD346" s="189"/>
      <c r="AE346" s="189">
        <f t="shared" si="118"/>
        <v>0</v>
      </c>
      <c r="AF346" s="190">
        <f t="shared" si="119"/>
        <v>1</v>
      </c>
      <c r="AG346" s="190">
        <f t="shared" si="120"/>
        <v>0</v>
      </c>
      <c r="AH346" s="191">
        <v>34.1</v>
      </c>
      <c r="AI346" s="191">
        <f t="shared" si="121"/>
        <v>28.984999999999999</v>
      </c>
      <c r="AJ346" s="191"/>
      <c r="AK346" s="191"/>
      <c r="AL346" s="191">
        <v>150</v>
      </c>
      <c r="AM346" s="184">
        <f t="shared" si="122"/>
        <v>75</v>
      </c>
      <c r="AN346" s="196" t="s">
        <v>245</v>
      </c>
      <c r="AO346" s="187" t="str">
        <f t="shared" si="103"/>
        <v xml:space="preserve">
Thạch Ngọc</v>
      </c>
      <c r="AP346" s="192" t="s">
        <v>265</v>
      </c>
      <c r="AQ346" s="193">
        <f t="shared" si="132"/>
        <v>0.95479999999999998</v>
      </c>
      <c r="AR346" s="193">
        <f t="shared" si="133"/>
        <v>0</v>
      </c>
      <c r="AS346" s="193">
        <f t="shared" si="135"/>
        <v>0</v>
      </c>
      <c r="AT346" s="193">
        <f t="shared" si="125"/>
        <v>0</v>
      </c>
      <c r="AU346" s="193">
        <f t="shared" si="126"/>
        <v>0</v>
      </c>
      <c r="AV346" s="193">
        <f t="shared" si="127"/>
        <v>0.95479999999999998</v>
      </c>
      <c r="AW346" s="184"/>
      <c r="AX346" s="184"/>
      <c r="AY346" s="184"/>
      <c r="AZ346" s="184"/>
      <c r="BA346" s="184"/>
      <c r="BB346" s="179">
        <v>331</v>
      </c>
    </row>
    <row r="347" spans="1:54" ht="58.5" customHeight="1">
      <c r="A347" s="179">
        <v>328</v>
      </c>
      <c r="B347" s="185" t="s">
        <v>707</v>
      </c>
      <c r="C347" s="185">
        <v>22</v>
      </c>
      <c r="D347" s="179" t="s">
        <v>73</v>
      </c>
      <c r="E347" s="187" t="str">
        <f t="shared" si="134"/>
        <v>DRA</v>
      </c>
      <c r="F347" s="184"/>
      <c r="G347" s="184"/>
      <c r="H347" s="184"/>
      <c r="I347" s="189">
        <f t="shared" si="131"/>
        <v>0.05</v>
      </c>
      <c r="J347" s="218">
        <v>0.05</v>
      </c>
      <c r="K347" s="196"/>
      <c r="L347" s="189">
        <f t="shared" si="105"/>
        <v>0.05</v>
      </c>
      <c r="M347" s="196"/>
      <c r="N347" s="196"/>
      <c r="O347" s="196"/>
      <c r="P347" s="196"/>
      <c r="Q347" s="196"/>
      <c r="R347" s="196"/>
      <c r="S347" s="196"/>
      <c r="T347" s="196"/>
      <c r="U347" s="196"/>
      <c r="V347" s="196"/>
      <c r="W347" s="196"/>
      <c r="X347" s="196"/>
      <c r="Y347" s="196"/>
      <c r="Z347" s="196"/>
      <c r="AA347" s="196"/>
      <c r="AB347" s="196"/>
      <c r="AC347" s="196"/>
      <c r="AD347" s="196"/>
      <c r="AE347" s="189"/>
      <c r="AF347" s="190">
        <f t="shared" si="119"/>
        <v>0.05</v>
      </c>
      <c r="AG347" s="190"/>
      <c r="AH347" s="191"/>
      <c r="AI347" s="191"/>
      <c r="AJ347" s="191"/>
      <c r="AK347" s="191"/>
      <c r="AL347" s="191"/>
      <c r="AM347" s="184"/>
      <c r="AN347" s="196" t="s">
        <v>249</v>
      </c>
      <c r="AO347" s="187" t="str">
        <f t="shared" si="103"/>
        <v xml:space="preserve">
Thạch Thanh</v>
      </c>
      <c r="AP347" s="192" t="s">
        <v>260</v>
      </c>
      <c r="AQ347" s="193">
        <f t="shared" si="132"/>
        <v>0</v>
      </c>
      <c r="AR347" s="193">
        <f t="shared" si="133"/>
        <v>0</v>
      </c>
      <c r="AS347" s="193"/>
      <c r="AT347" s="193"/>
      <c r="AU347" s="193"/>
      <c r="AV347" s="193"/>
      <c r="AW347" s="184"/>
      <c r="AX347" s="184"/>
      <c r="AY347" s="184"/>
      <c r="AZ347" s="184"/>
      <c r="BA347" s="184"/>
      <c r="BB347" s="179">
        <v>332</v>
      </c>
    </row>
    <row r="348" spans="1:54" ht="30">
      <c r="A348" s="179">
        <v>329</v>
      </c>
      <c r="B348" s="186" t="s">
        <v>740</v>
      </c>
      <c r="C348" s="185">
        <v>22</v>
      </c>
      <c r="D348" s="187" t="s">
        <v>73</v>
      </c>
      <c r="E348" s="187" t="str">
        <f t="shared" si="134"/>
        <v>DRA</v>
      </c>
      <c r="F348" s="188"/>
      <c r="G348" s="188"/>
      <c r="H348" s="188"/>
      <c r="I348" s="189">
        <f t="shared" si="131"/>
        <v>0.04</v>
      </c>
      <c r="J348" s="189"/>
      <c r="K348" s="189"/>
      <c r="L348" s="189">
        <f t="shared" si="105"/>
        <v>0</v>
      </c>
      <c r="M348" s="189"/>
      <c r="N348" s="189"/>
      <c r="O348" s="189">
        <v>0.02</v>
      </c>
      <c r="P348" s="189"/>
      <c r="Q348" s="189"/>
      <c r="R348" s="189"/>
      <c r="S348" s="189"/>
      <c r="T348" s="189"/>
      <c r="U348" s="189"/>
      <c r="V348" s="189"/>
      <c r="W348" s="189"/>
      <c r="X348" s="189"/>
      <c r="Y348" s="189"/>
      <c r="Z348" s="189"/>
      <c r="AA348" s="189"/>
      <c r="AB348" s="189"/>
      <c r="AC348" s="189">
        <v>0.02</v>
      </c>
      <c r="AD348" s="189"/>
      <c r="AE348" s="189">
        <f t="shared" ref="AE348:AE356" si="136">SUM(N348:AD348)</f>
        <v>0.04</v>
      </c>
      <c r="AF348" s="190">
        <f t="shared" si="119"/>
        <v>0.02</v>
      </c>
      <c r="AG348" s="190">
        <f t="shared" ref="AG348:AG356" si="137">S348+T348+U348+X348+Y348+Z348</f>
        <v>0</v>
      </c>
      <c r="AH348" s="191">
        <v>42.6</v>
      </c>
      <c r="AI348" s="191">
        <f t="shared" ref="AI348:AI356" si="138">AH348*0.85</f>
        <v>36.21</v>
      </c>
      <c r="AJ348" s="191"/>
      <c r="AK348" s="191"/>
      <c r="AL348" s="191">
        <v>150</v>
      </c>
      <c r="AM348" s="184">
        <f t="shared" ref="AM348:AM356" si="139">AL348*0.5</f>
        <v>75</v>
      </c>
      <c r="AN348" s="187" t="s">
        <v>251</v>
      </c>
      <c r="AO348" s="187" t="str">
        <f t="shared" si="103"/>
        <v xml:space="preserve">
Thạch Trị</v>
      </c>
      <c r="AP348" s="192" t="s">
        <v>260</v>
      </c>
      <c r="AQ348" s="193">
        <f t="shared" si="132"/>
        <v>2.3856000000000002E-2</v>
      </c>
      <c r="AR348" s="193">
        <f t="shared" si="133"/>
        <v>0</v>
      </c>
      <c r="AS348" s="193">
        <f>AK348*N348*1000*10000/1000000000</f>
        <v>0</v>
      </c>
      <c r="AT348" s="193">
        <f t="shared" ref="AT348:AT356" si="140">AL348*AG348*0.01</f>
        <v>0</v>
      </c>
      <c r="AU348" s="193">
        <f t="shared" ref="AU348:AU356" si="141">V348*AM348*0.01</f>
        <v>0</v>
      </c>
      <c r="AV348" s="193">
        <f t="shared" ref="AV348:AV356" si="142">AQ348+AR348+AS348+AT348+AU348</f>
        <v>2.3856000000000002E-2</v>
      </c>
      <c r="AW348" s="184"/>
      <c r="AX348" s="184"/>
      <c r="AY348" s="184"/>
      <c r="AZ348" s="184"/>
      <c r="BA348" s="184"/>
      <c r="BB348" s="179">
        <v>333</v>
      </c>
    </row>
    <row r="349" spans="1:54" ht="30">
      <c r="A349" s="179">
        <v>330</v>
      </c>
      <c r="B349" s="206" t="s">
        <v>755</v>
      </c>
      <c r="C349" s="185">
        <v>22</v>
      </c>
      <c r="D349" s="207" t="s">
        <v>73</v>
      </c>
      <c r="E349" s="187" t="str">
        <f t="shared" si="134"/>
        <v>DRA</v>
      </c>
      <c r="F349" s="206"/>
      <c r="G349" s="206"/>
      <c r="H349" s="206"/>
      <c r="I349" s="189">
        <f t="shared" si="131"/>
        <v>4</v>
      </c>
      <c r="J349" s="195">
        <v>4</v>
      </c>
      <c r="K349" s="195"/>
      <c r="L349" s="189">
        <f t="shared" si="105"/>
        <v>4</v>
      </c>
      <c r="M349" s="189"/>
      <c r="N349" s="189"/>
      <c r="O349" s="189"/>
      <c r="P349" s="189"/>
      <c r="Q349" s="189"/>
      <c r="R349" s="189"/>
      <c r="S349" s="189"/>
      <c r="T349" s="189"/>
      <c r="U349" s="189"/>
      <c r="V349" s="189"/>
      <c r="W349" s="189"/>
      <c r="X349" s="189"/>
      <c r="Y349" s="189"/>
      <c r="Z349" s="195"/>
      <c r="AA349" s="195"/>
      <c r="AB349" s="189"/>
      <c r="AC349" s="189"/>
      <c r="AD349" s="195"/>
      <c r="AE349" s="189">
        <f t="shared" si="136"/>
        <v>0</v>
      </c>
      <c r="AF349" s="190">
        <f t="shared" si="119"/>
        <v>4</v>
      </c>
      <c r="AG349" s="190">
        <f t="shared" si="137"/>
        <v>0</v>
      </c>
      <c r="AH349" s="191">
        <v>42.6</v>
      </c>
      <c r="AI349" s="191">
        <f t="shared" si="138"/>
        <v>36.21</v>
      </c>
      <c r="AJ349" s="191"/>
      <c r="AK349" s="191"/>
      <c r="AL349" s="191">
        <v>150</v>
      </c>
      <c r="AM349" s="184">
        <f t="shared" si="139"/>
        <v>75</v>
      </c>
      <c r="AN349" s="196" t="s">
        <v>253</v>
      </c>
      <c r="AO349" s="187" t="str">
        <f t="shared" si="103"/>
        <v xml:space="preserve">
Thạch Vĩnh</v>
      </c>
      <c r="AP349" s="192" t="s">
        <v>260</v>
      </c>
      <c r="AQ349" s="193">
        <f t="shared" si="132"/>
        <v>4.7712000000000003</v>
      </c>
      <c r="AR349" s="193">
        <f t="shared" si="133"/>
        <v>0</v>
      </c>
      <c r="AS349" s="193">
        <f>AK349*N349*1000*10000/1000000000</f>
        <v>0</v>
      </c>
      <c r="AT349" s="193">
        <f t="shared" si="140"/>
        <v>0</v>
      </c>
      <c r="AU349" s="193">
        <f t="shared" si="141"/>
        <v>0</v>
      </c>
      <c r="AV349" s="193">
        <f t="shared" si="142"/>
        <v>4.7712000000000003</v>
      </c>
      <c r="AW349" s="184"/>
      <c r="AX349" s="184"/>
      <c r="AY349" s="184"/>
      <c r="AZ349" s="184"/>
      <c r="BA349" s="184"/>
      <c r="BB349" s="179">
        <v>334</v>
      </c>
    </row>
    <row r="350" spans="1:54" ht="30">
      <c r="A350" s="179">
        <v>331</v>
      </c>
      <c r="B350" s="186" t="s">
        <v>778</v>
      </c>
      <c r="C350" s="185">
        <v>22</v>
      </c>
      <c r="D350" s="187" t="s">
        <v>73</v>
      </c>
      <c r="E350" s="187" t="str">
        <f t="shared" si="134"/>
        <v>DRA</v>
      </c>
      <c r="F350" s="188"/>
      <c r="G350" s="188"/>
      <c r="H350" s="188"/>
      <c r="I350" s="189">
        <f t="shared" si="131"/>
        <v>7.0000000000000007E-2</v>
      </c>
      <c r="J350" s="189">
        <v>0.04</v>
      </c>
      <c r="K350" s="189"/>
      <c r="L350" s="189">
        <f t="shared" si="105"/>
        <v>0.04</v>
      </c>
      <c r="M350" s="189"/>
      <c r="N350" s="189"/>
      <c r="O350" s="189">
        <v>0.03</v>
      </c>
      <c r="P350" s="189"/>
      <c r="Q350" s="189"/>
      <c r="R350" s="189"/>
      <c r="S350" s="189"/>
      <c r="T350" s="189"/>
      <c r="U350" s="189"/>
      <c r="V350" s="189"/>
      <c r="W350" s="189"/>
      <c r="X350" s="189"/>
      <c r="Y350" s="189"/>
      <c r="Z350" s="189"/>
      <c r="AA350" s="189"/>
      <c r="AB350" s="189"/>
      <c r="AC350" s="189"/>
      <c r="AD350" s="189"/>
      <c r="AE350" s="189">
        <f t="shared" si="136"/>
        <v>0.03</v>
      </c>
      <c r="AF350" s="190">
        <f t="shared" si="119"/>
        <v>7.0000000000000007E-2</v>
      </c>
      <c r="AG350" s="190">
        <f t="shared" si="137"/>
        <v>0</v>
      </c>
      <c r="AH350" s="191">
        <v>27.3</v>
      </c>
      <c r="AI350" s="191">
        <f t="shared" si="138"/>
        <v>23.204999999999998</v>
      </c>
      <c r="AJ350" s="191"/>
      <c r="AK350" s="191"/>
      <c r="AL350" s="191">
        <v>150</v>
      </c>
      <c r="AM350" s="184">
        <f t="shared" si="139"/>
        <v>75</v>
      </c>
      <c r="AN350" s="187" t="s">
        <v>254</v>
      </c>
      <c r="AO350" s="187" t="str">
        <f t="shared" si="103"/>
        <v xml:space="preserve">
Thạch Xuân</v>
      </c>
      <c r="AP350" s="192" t="s">
        <v>260</v>
      </c>
      <c r="AQ350" s="193">
        <f t="shared" si="132"/>
        <v>5.3508000000000014E-2</v>
      </c>
      <c r="AR350" s="193">
        <f t="shared" si="133"/>
        <v>0</v>
      </c>
      <c r="AS350" s="193">
        <f>AK350*N350*1000*10000/1000000000</f>
        <v>0</v>
      </c>
      <c r="AT350" s="193">
        <f t="shared" si="140"/>
        <v>0</v>
      </c>
      <c r="AU350" s="193">
        <f t="shared" si="141"/>
        <v>0</v>
      </c>
      <c r="AV350" s="193">
        <f t="shared" si="142"/>
        <v>5.3508000000000014E-2</v>
      </c>
      <c r="AW350" s="184"/>
      <c r="AX350" s="184"/>
      <c r="AY350" s="184"/>
      <c r="AZ350" s="184"/>
      <c r="BA350" s="184"/>
      <c r="BB350" s="179">
        <v>335</v>
      </c>
    </row>
    <row r="351" spans="1:54" ht="30">
      <c r="A351" s="179">
        <v>332</v>
      </c>
      <c r="B351" s="206" t="s">
        <v>683</v>
      </c>
      <c r="C351" s="206">
        <v>22.1</v>
      </c>
      <c r="D351" s="207" t="s">
        <v>99</v>
      </c>
      <c r="E351" s="187" t="str">
        <f t="shared" si="134"/>
        <v>TON</v>
      </c>
      <c r="F351" s="206"/>
      <c r="G351" s="206"/>
      <c r="H351" s="206"/>
      <c r="I351" s="189">
        <f t="shared" si="131"/>
        <v>0.66999999999999993</v>
      </c>
      <c r="J351" s="195">
        <v>0.6</v>
      </c>
      <c r="K351" s="195"/>
      <c r="L351" s="189">
        <f t="shared" si="105"/>
        <v>0.6</v>
      </c>
      <c r="M351" s="189"/>
      <c r="N351" s="189"/>
      <c r="O351" s="189"/>
      <c r="P351" s="189"/>
      <c r="Q351" s="189"/>
      <c r="R351" s="189"/>
      <c r="S351" s="189"/>
      <c r="T351" s="189"/>
      <c r="U351" s="189"/>
      <c r="V351" s="189"/>
      <c r="W351" s="189">
        <v>7.0000000000000007E-2</v>
      </c>
      <c r="X351" s="189"/>
      <c r="Y351" s="189"/>
      <c r="Z351" s="195"/>
      <c r="AA351" s="195"/>
      <c r="AB351" s="189"/>
      <c r="AC351" s="189"/>
      <c r="AD351" s="195"/>
      <c r="AE351" s="189">
        <f t="shared" si="136"/>
        <v>7.0000000000000007E-2</v>
      </c>
      <c r="AF351" s="190">
        <f t="shared" si="119"/>
        <v>0.6</v>
      </c>
      <c r="AG351" s="190">
        <f t="shared" si="137"/>
        <v>0</v>
      </c>
      <c r="AH351" s="191">
        <v>46.86</v>
      </c>
      <c r="AI351" s="191">
        <f t="shared" si="138"/>
        <v>39.830999999999996</v>
      </c>
      <c r="AJ351" s="191"/>
      <c r="AK351" s="191"/>
      <c r="AL351" s="191">
        <v>300</v>
      </c>
      <c r="AM351" s="184">
        <f t="shared" si="139"/>
        <v>150</v>
      </c>
      <c r="AN351" s="196" t="s">
        <v>247</v>
      </c>
      <c r="AO351" s="187" t="str">
        <f t="shared" si="103"/>
        <v xml:space="preserve">
Thạch Tân</v>
      </c>
      <c r="AP351" s="192" t="s">
        <v>260</v>
      </c>
      <c r="AQ351" s="193">
        <f t="shared" si="132"/>
        <v>0.78724800000000006</v>
      </c>
      <c r="AR351" s="193">
        <f t="shared" si="133"/>
        <v>0</v>
      </c>
      <c r="AS351" s="193">
        <f>AK351*N351*0.01+AK351*N351*0.01*1.5</f>
        <v>0</v>
      </c>
      <c r="AT351" s="193">
        <f t="shared" si="140"/>
        <v>0</v>
      </c>
      <c r="AU351" s="193">
        <f t="shared" si="141"/>
        <v>0</v>
      </c>
      <c r="AV351" s="193">
        <f t="shared" si="142"/>
        <v>0.78724800000000006</v>
      </c>
      <c r="AW351" s="184"/>
      <c r="AX351" s="184"/>
      <c r="AY351" s="184"/>
      <c r="AZ351" s="184"/>
      <c r="BA351" s="184"/>
      <c r="BB351" s="179">
        <v>336</v>
      </c>
    </row>
    <row r="352" spans="1:54" ht="30">
      <c r="A352" s="179">
        <v>333</v>
      </c>
      <c r="B352" s="206" t="s">
        <v>856</v>
      </c>
      <c r="C352" s="185">
        <v>22.2</v>
      </c>
      <c r="D352" s="209" t="s">
        <v>107</v>
      </c>
      <c r="E352" s="187" t="str">
        <f t="shared" si="134"/>
        <v>TIN</v>
      </c>
      <c r="F352" s="210" t="s">
        <v>855</v>
      </c>
      <c r="G352" s="210"/>
      <c r="H352" s="210"/>
      <c r="I352" s="189">
        <f t="shared" si="131"/>
        <v>0.25</v>
      </c>
      <c r="J352" s="209">
        <v>0.23</v>
      </c>
      <c r="K352" s="209"/>
      <c r="L352" s="189">
        <f t="shared" si="105"/>
        <v>0.23</v>
      </c>
      <c r="M352" s="209"/>
      <c r="N352" s="209"/>
      <c r="O352" s="209"/>
      <c r="P352" s="209"/>
      <c r="Q352" s="209"/>
      <c r="R352" s="209"/>
      <c r="S352" s="209"/>
      <c r="T352" s="209"/>
      <c r="U352" s="209"/>
      <c r="V352" s="209"/>
      <c r="W352" s="209"/>
      <c r="X352" s="209"/>
      <c r="Y352" s="209"/>
      <c r="Z352" s="209"/>
      <c r="AA352" s="209"/>
      <c r="AB352" s="209"/>
      <c r="AC352" s="209">
        <v>0.02</v>
      </c>
      <c r="AD352" s="209"/>
      <c r="AE352" s="189">
        <f t="shared" si="136"/>
        <v>0.02</v>
      </c>
      <c r="AF352" s="190">
        <f t="shared" si="119"/>
        <v>0.23</v>
      </c>
      <c r="AG352" s="190">
        <f t="shared" si="137"/>
        <v>0</v>
      </c>
      <c r="AH352" s="191">
        <v>34.1</v>
      </c>
      <c r="AI352" s="191">
        <f t="shared" si="138"/>
        <v>28.984999999999999</v>
      </c>
      <c r="AJ352" s="191"/>
      <c r="AK352" s="191"/>
      <c r="AL352" s="191">
        <v>150</v>
      </c>
      <c r="AM352" s="184">
        <f t="shared" si="139"/>
        <v>75</v>
      </c>
      <c r="AN352" s="209" t="s">
        <v>256</v>
      </c>
      <c r="AO352" s="187" t="str">
        <f t="shared" si="103"/>
        <v>Thôn Việt Yên
Việt Xuyên</v>
      </c>
      <c r="AP352" s="207" t="s">
        <v>260</v>
      </c>
      <c r="AQ352" s="193">
        <f t="shared" si="132"/>
        <v>0.21960400000000002</v>
      </c>
      <c r="AR352" s="193">
        <f t="shared" si="133"/>
        <v>0</v>
      </c>
      <c r="AS352" s="193">
        <f>AK352*N352*1000*10000/1000000000</f>
        <v>0</v>
      </c>
      <c r="AT352" s="193">
        <f t="shared" si="140"/>
        <v>0</v>
      </c>
      <c r="AU352" s="193">
        <f t="shared" si="141"/>
        <v>0</v>
      </c>
      <c r="AV352" s="193">
        <f t="shared" si="142"/>
        <v>0.21960400000000002</v>
      </c>
      <c r="AW352" s="184"/>
      <c r="AX352" s="184"/>
      <c r="AY352" s="184"/>
      <c r="AZ352" s="184"/>
      <c r="BA352" s="184"/>
      <c r="BB352" s="179">
        <v>337</v>
      </c>
    </row>
    <row r="353" spans="1:54" ht="30">
      <c r="A353" s="179">
        <v>334</v>
      </c>
      <c r="B353" s="186" t="s">
        <v>264</v>
      </c>
      <c r="C353" s="186">
        <v>23</v>
      </c>
      <c r="D353" s="187" t="s">
        <v>50</v>
      </c>
      <c r="E353" s="187" t="str">
        <f t="shared" si="134"/>
        <v>NTD</v>
      </c>
      <c r="F353" s="188"/>
      <c r="G353" s="188"/>
      <c r="H353" s="188"/>
      <c r="I353" s="189">
        <f t="shared" si="131"/>
        <v>32.03</v>
      </c>
      <c r="J353" s="189"/>
      <c r="K353" s="189"/>
      <c r="L353" s="189">
        <f t="shared" si="105"/>
        <v>0</v>
      </c>
      <c r="M353" s="189"/>
      <c r="N353" s="189"/>
      <c r="O353" s="189">
        <v>32.03</v>
      </c>
      <c r="P353" s="189"/>
      <c r="Q353" s="189"/>
      <c r="R353" s="189"/>
      <c r="S353" s="189"/>
      <c r="T353" s="189"/>
      <c r="U353" s="189"/>
      <c r="V353" s="189"/>
      <c r="W353" s="189"/>
      <c r="X353" s="189"/>
      <c r="Y353" s="189"/>
      <c r="Z353" s="189"/>
      <c r="AA353" s="189"/>
      <c r="AB353" s="189"/>
      <c r="AC353" s="189"/>
      <c r="AD353" s="189"/>
      <c r="AE353" s="189">
        <f t="shared" si="136"/>
        <v>32.03</v>
      </c>
      <c r="AF353" s="190">
        <f t="shared" si="119"/>
        <v>32.03</v>
      </c>
      <c r="AG353" s="190">
        <f t="shared" si="137"/>
        <v>0</v>
      </c>
      <c r="AH353" s="191">
        <v>27.3</v>
      </c>
      <c r="AI353" s="191">
        <f t="shared" si="138"/>
        <v>23.204999999999998</v>
      </c>
      <c r="AJ353" s="191"/>
      <c r="AK353" s="191"/>
      <c r="AL353" s="197">
        <v>150</v>
      </c>
      <c r="AM353" s="184">
        <f t="shared" si="139"/>
        <v>75</v>
      </c>
      <c r="AN353" s="187" t="s">
        <v>227</v>
      </c>
      <c r="AO353" s="187" t="str">
        <f t="shared" si="103"/>
        <v xml:space="preserve">
Bắc Sơn</v>
      </c>
      <c r="AP353" s="192" t="s">
        <v>265</v>
      </c>
      <c r="AQ353" s="193">
        <f t="shared" si="132"/>
        <v>24.483732000000003</v>
      </c>
      <c r="AR353" s="193">
        <f t="shared" si="133"/>
        <v>0</v>
      </c>
      <c r="AS353" s="193">
        <f>AK353*N353*0.01+AK353*N353*0.01*1.5</f>
        <v>0</v>
      </c>
      <c r="AT353" s="193">
        <f t="shared" si="140"/>
        <v>0</v>
      </c>
      <c r="AU353" s="193">
        <f t="shared" si="141"/>
        <v>0</v>
      </c>
      <c r="AV353" s="193">
        <f t="shared" si="142"/>
        <v>24.483732000000003</v>
      </c>
      <c r="AW353" s="184"/>
      <c r="AX353" s="184"/>
      <c r="AY353" s="184"/>
      <c r="AZ353" s="184"/>
      <c r="BA353" s="184"/>
      <c r="BB353" s="179">
        <v>338</v>
      </c>
    </row>
    <row r="354" spans="1:54" ht="30">
      <c r="A354" s="179">
        <v>335</v>
      </c>
      <c r="B354" s="185" t="s">
        <v>362</v>
      </c>
      <c r="C354" s="186">
        <v>23</v>
      </c>
      <c r="D354" s="179" t="s">
        <v>50</v>
      </c>
      <c r="E354" s="187" t="str">
        <f t="shared" si="134"/>
        <v>NTD</v>
      </c>
      <c r="F354" s="184"/>
      <c r="G354" s="184"/>
      <c r="H354" s="184"/>
      <c r="I354" s="189">
        <f t="shared" si="131"/>
        <v>0.3</v>
      </c>
      <c r="J354" s="189"/>
      <c r="K354" s="189"/>
      <c r="L354" s="189">
        <f t="shared" si="105"/>
        <v>0</v>
      </c>
      <c r="M354" s="189"/>
      <c r="N354" s="189"/>
      <c r="O354" s="189">
        <v>0.3</v>
      </c>
      <c r="P354" s="189"/>
      <c r="Q354" s="189"/>
      <c r="R354" s="189"/>
      <c r="S354" s="189"/>
      <c r="T354" s="189"/>
      <c r="U354" s="189"/>
      <c r="V354" s="189"/>
      <c r="W354" s="189"/>
      <c r="X354" s="189"/>
      <c r="Y354" s="189"/>
      <c r="Z354" s="189"/>
      <c r="AA354" s="189"/>
      <c r="AB354" s="189"/>
      <c r="AC354" s="189"/>
      <c r="AD354" s="189"/>
      <c r="AE354" s="189">
        <f t="shared" si="136"/>
        <v>0.3</v>
      </c>
      <c r="AF354" s="190">
        <f t="shared" si="119"/>
        <v>0.3</v>
      </c>
      <c r="AG354" s="190">
        <f t="shared" si="137"/>
        <v>0</v>
      </c>
      <c r="AH354" s="191">
        <v>46.86</v>
      </c>
      <c r="AI354" s="191">
        <f t="shared" si="138"/>
        <v>39.830999999999996</v>
      </c>
      <c r="AJ354" s="191"/>
      <c r="AK354" s="191"/>
      <c r="AL354" s="191">
        <v>300</v>
      </c>
      <c r="AM354" s="184">
        <f t="shared" si="139"/>
        <v>150</v>
      </c>
      <c r="AN354" s="192" t="s">
        <v>357</v>
      </c>
      <c r="AO354" s="187" t="str">
        <f t="shared" si="103"/>
        <v xml:space="preserve">
Thạch Đài </v>
      </c>
      <c r="AP354" s="192" t="s">
        <v>260</v>
      </c>
      <c r="AQ354" s="193">
        <f t="shared" si="132"/>
        <v>0.39362400000000003</v>
      </c>
      <c r="AR354" s="193">
        <f t="shared" si="133"/>
        <v>0</v>
      </c>
      <c r="AS354" s="193">
        <f>AK354*N354*0.01+AK354*N354*0.01*1.5</f>
        <v>0</v>
      </c>
      <c r="AT354" s="193">
        <f t="shared" si="140"/>
        <v>0</v>
      </c>
      <c r="AU354" s="193">
        <f t="shared" si="141"/>
        <v>0</v>
      </c>
      <c r="AV354" s="193">
        <f t="shared" si="142"/>
        <v>0.39362400000000003</v>
      </c>
      <c r="AW354" s="184"/>
      <c r="AX354" s="184"/>
      <c r="AY354" s="184"/>
      <c r="AZ354" s="184"/>
      <c r="BA354" s="184"/>
      <c r="BB354" s="179">
        <v>339</v>
      </c>
    </row>
    <row r="355" spans="1:54" ht="30">
      <c r="A355" s="179">
        <v>336</v>
      </c>
      <c r="B355" s="185" t="s">
        <v>435</v>
      </c>
      <c r="C355" s="186">
        <v>23</v>
      </c>
      <c r="D355" s="179" t="s">
        <v>50</v>
      </c>
      <c r="E355" s="187" t="str">
        <f t="shared" si="134"/>
        <v>NTD</v>
      </c>
      <c r="F355" s="184"/>
      <c r="G355" s="184"/>
      <c r="H355" s="184"/>
      <c r="I355" s="189">
        <f t="shared" si="131"/>
        <v>0.1</v>
      </c>
      <c r="J355" s="195">
        <v>0.1</v>
      </c>
      <c r="K355" s="195"/>
      <c r="L355" s="189">
        <f t="shared" si="105"/>
        <v>0.1</v>
      </c>
      <c r="M355" s="189"/>
      <c r="N355" s="189"/>
      <c r="O355" s="189"/>
      <c r="P355" s="189"/>
      <c r="Q355" s="189"/>
      <c r="R355" s="189"/>
      <c r="S355" s="189"/>
      <c r="T355" s="189"/>
      <c r="U355" s="189"/>
      <c r="V355" s="189"/>
      <c r="W355" s="189"/>
      <c r="X355" s="189"/>
      <c r="Y355" s="189"/>
      <c r="Z355" s="195"/>
      <c r="AA355" s="195"/>
      <c r="AB355" s="189"/>
      <c r="AC355" s="189"/>
      <c r="AD355" s="195"/>
      <c r="AE355" s="189">
        <f t="shared" si="136"/>
        <v>0</v>
      </c>
      <c r="AF355" s="190">
        <f t="shared" si="119"/>
        <v>0.1</v>
      </c>
      <c r="AG355" s="190">
        <f t="shared" si="137"/>
        <v>0</v>
      </c>
      <c r="AH355" s="191">
        <v>42.6</v>
      </c>
      <c r="AI355" s="191">
        <f t="shared" si="138"/>
        <v>36.21</v>
      </c>
      <c r="AJ355" s="191"/>
      <c r="AK355" s="191"/>
      <c r="AL355" s="191">
        <v>150</v>
      </c>
      <c r="AM355" s="184">
        <f t="shared" si="139"/>
        <v>75</v>
      </c>
      <c r="AN355" s="196" t="s">
        <v>234</v>
      </c>
      <c r="AO355" s="187" t="str">
        <f t="shared" si="103"/>
        <v xml:space="preserve">
Thạch Đỉnh</v>
      </c>
      <c r="AP355" s="192" t="s">
        <v>260</v>
      </c>
      <c r="AQ355" s="193">
        <f t="shared" si="132"/>
        <v>0.11928000000000002</v>
      </c>
      <c r="AR355" s="193">
        <f t="shared" si="133"/>
        <v>0</v>
      </c>
      <c r="AS355" s="193">
        <f>AK355*N355*0.01+AK355*N355*0.01*1.5</f>
        <v>0</v>
      </c>
      <c r="AT355" s="193">
        <f t="shared" si="140"/>
        <v>0</v>
      </c>
      <c r="AU355" s="193">
        <f t="shared" si="141"/>
        <v>0</v>
      </c>
      <c r="AV355" s="193">
        <f t="shared" si="142"/>
        <v>0.11928000000000002</v>
      </c>
      <c r="AW355" s="184"/>
      <c r="AX355" s="184"/>
      <c r="AY355" s="184"/>
      <c r="AZ355" s="184"/>
      <c r="BA355" s="184"/>
      <c r="BB355" s="179">
        <v>340</v>
      </c>
    </row>
    <row r="356" spans="1:54" ht="30">
      <c r="A356" s="179">
        <v>337</v>
      </c>
      <c r="B356" s="185" t="s">
        <v>436</v>
      </c>
      <c r="C356" s="186">
        <v>23</v>
      </c>
      <c r="D356" s="179" t="s">
        <v>50</v>
      </c>
      <c r="E356" s="187" t="str">
        <f t="shared" si="134"/>
        <v>NTD</v>
      </c>
      <c r="F356" s="184"/>
      <c r="G356" s="184"/>
      <c r="H356" s="184"/>
      <c r="I356" s="189">
        <f t="shared" si="131"/>
        <v>0.1</v>
      </c>
      <c r="J356" s="195"/>
      <c r="K356" s="195">
        <v>0.1</v>
      </c>
      <c r="L356" s="189">
        <f t="shared" si="105"/>
        <v>0.1</v>
      </c>
      <c r="M356" s="189"/>
      <c r="N356" s="189"/>
      <c r="O356" s="189"/>
      <c r="P356" s="189"/>
      <c r="Q356" s="189"/>
      <c r="R356" s="189"/>
      <c r="S356" s="189"/>
      <c r="T356" s="189"/>
      <c r="U356" s="189"/>
      <c r="V356" s="189"/>
      <c r="W356" s="189"/>
      <c r="X356" s="189"/>
      <c r="Y356" s="189"/>
      <c r="Z356" s="195"/>
      <c r="AA356" s="195"/>
      <c r="AB356" s="189"/>
      <c r="AC356" s="189"/>
      <c r="AD356" s="195"/>
      <c r="AE356" s="189">
        <f t="shared" si="136"/>
        <v>0</v>
      </c>
      <c r="AF356" s="190">
        <f t="shared" si="119"/>
        <v>0.1</v>
      </c>
      <c r="AG356" s="190">
        <f t="shared" si="137"/>
        <v>0</v>
      </c>
      <c r="AH356" s="191">
        <v>42.6</v>
      </c>
      <c r="AI356" s="191">
        <f t="shared" si="138"/>
        <v>36.21</v>
      </c>
      <c r="AJ356" s="191"/>
      <c r="AK356" s="191"/>
      <c r="AL356" s="191">
        <v>150</v>
      </c>
      <c r="AM356" s="184">
        <f t="shared" si="139"/>
        <v>75</v>
      </c>
      <c r="AN356" s="196" t="s">
        <v>234</v>
      </c>
      <c r="AO356" s="187" t="str">
        <f>F356&amp;CHAR(10)&amp;AN356</f>
        <v xml:space="preserve">
Thạch Đỉnh</v>
      </c>
      <c r="AP356" s="192" t="s">
        <v>260</v>
      </c>
      <c r="AQ356" s="193">
        <f t="shared" si="132"/>
        <v>0.11928000000000002</v>
      </c>
      <c r="AR356" s="193">
        <f t="shared" si="133"/>
        <v>0</v>
      </c>
      <c r="AS356" s="193">
        <f>AK356*N356*0.01+AK356*N356*0.01*1.5</f>
        <v>0</v>
      </c>
      <c r="AT356" s="193">
        <f t="shared" si="140"/>
        <v>0</v>
      </c>
      <c r="AU356" s="193">
        <f t="shared" si="141"/>
        <v>0</v>
      </c>
      <c r="AV356" s="193">
        <f t="shared" si="142"/>
        <v>0.11928000000000002</v>
      </c>
      <c r="AW356" s="184"/>
      <c r="AX356" s="184"/>
      <c r="AY356" s="184"/>
      <c r="AZ356" s="184"/>
      <c r="BA356" s="184"/>
      <c r="BB356" s="179">
        <v>341</v>
      </c>
    </row>
    <row r="357" spans="1:54" ht="75">
      <c r="A357" s="179" t="s">
        <v>15</v>
      </c>
      <c r="B357" s="223" t="s">
        <v>8</v>
      </c>
      <c r="C357" s="186"/>
      <c r="D357" s="179"/>
      <c r="E357" s="187"/>
      <c r="F357" s="184"/>
      <c r="G357" s="184"/>
      <c r="H357" s="184"/>
      <c r="I357" s="189"/>
      <c r="J357" s="195"/>
      <c r="K357" s="195"/>
      <c r="L357" s="189"/>
      <c r="M357" s="189"/>
      <c r="N357" s="189"/>
      <c r="O357" s="189"/>
      <c r="P357" s="189"/>
      <c r="Q357" s="189"/>
      <c r="R357" s="189"/>
      <c r="S357" s="189"/>
      <c r="T357" s="189"/>
      <c r="U357" s="189"/>
      <c r="V357" s="189"/>
      <c r="W357" s="189"/>
      <c r="X357" s="189"/>
      <c r="Y357" s="189"/>
      <c r="Z357" s="195"/>
      <c r="AA357" s="195"/>
      <c r="AB357" s="189"/>
      <c r="AC357" s="189"/>
      <c r="AD357" s="195"/>
      <c r="AE357" s="189"/>
      <c r="AF357" s="190"/>
      <c r="AG357" s="190"/>
      <c r="AH357" s="191"/>
      <c r="AI357" s="191"/>
      <c r="AJ357" s="191"/>
      <c r="AK357" s="191"/>
      <c r="AL357" s="191"/>
      <c r="AM357" s="184"/>
      <c r="AN357" s="196"/>
      <c r="AO357" s="187"/>
      <c r="AP357" s="192"/>
      <c r="AQ357" s="193"/>
      <c r="AR357" s="193"/>
      <c r="AS357" s="193"/>
      <c r="AT357" s="193"/>
      <c r="AU357" s="193"/>
      <c r="AV357" s="193"/>
      <c r="AW357" s="184"/>
      <c r="AX357" s="184"/>
      <c r="AY357" s="184"/>
      <c r="AZ357" s="184"/>
      <c r="BA357" s="184"/>
      <c r="BB357" s="179"/>
    </row>
    <row r="358" spans="1:54" s="194" customFormat="1" ht="30">
      <c r="A358" s="179">
        <v>1</v>
      </c>
      <c r="B358" s="186" t="s">
        <v>983</v>
      </c>
      <c r="C358" s="186">
        <v>2</v>
      </c>
      <c r="D358" s="187" t="s">
        <v>873</v>
      </c>
      <c r="E358" s="187" t="str">
        <f t="shared" ref="E358:E421" si="143">D358</f>
        <v>BHK</v>
      </c>
      <c r="F358" s="188"/>
      <c r="G358" s="188"/>
      <c r="H358" s="188"/>
      <c r="I358" s="189">
        <f t="shared" ref="I358:I421" si="144">SUM(L358:AD358)</f>
        <v>30</v>
      </c>
      <c r="J358" s="189"/>
      <c r="K358" s="189"/>
      <c r="L358" s="189">
        <f t="shared" ref="L358:L421" si="145">K358+J358</f>
        <v>0</v>
      </c>
      <c r="M358" s="189"/>
      <c r="N358" s="189"/>
      <c r="O358" s="189"/>
      <c r="P358" s="189"/>
      <c r="Q358" s="189"/>
      <c r="R358" s="189"/>
      <c r="S358" s="189"/>
      <c r="T358" s="189"/>
      <c r="U358" s="189"/>
      <c r="V358" s="189"/>
      <c r="W358" s="189"/>
      <c r="X358" s="189"/>
      <c r="Y358" s="189"/>
      <c r="Z358" s="189"/>
      <c r="AA358" s="189"/>
      <c r="AB358" s="189"/>
      <c r="AC358" s="189">
        <v>30</v>
      </c>
      <c r="AD358" s="189"/>
      <c r="AE358" s="189">
        <f t="shared" ref="AE358:AE387" si="146">SUM(N358:AD358)</f>
        <v>30</v>
      </c>
      <c r="AF358" s="190">
        <f t="shared" ref="AF358:AF411" si="147">L358+O358</f>
        <v>0</v>
      </c>
      <c r="AG358" s="190">
        <f t="shared" ref="AG358:AG411" si="148">S358+T358+U358+X358+Y358+Z358</f>
        <v>0</v>
      </c>
      <c r="AH358" s="191">
        <v>42.6</v>
      </c>
      <c r="AI358" s="191">
        <f t="shared" ref="AI358:AI411" si="149">AH358*0.85</f>
        <v>36.21</v>
      </c>
      <c r="AJ358" s="191"/>
      <c r="AK358" s="191"/>
      <c r="AL358" s="191">
        <v>150</v>
      </c>
      <c r="AM358" s="184">
        <f t="shared" ref="AM358:AM411" si="150">AL358*0.5</f>
        <v>75</v>
      </c>
      <c r="AN358" s="187" t="s">
        <v>251</v>
      </c>
      <c r="AO358" s="187" t="str">
        <f t="shared" ref="AO358:AO415" si="151">F358&amp;CHAR(10)&amp;AN358</f>
        <v xml:space="preserve">
Thạch Trị</v>
      </c>
      <c r="AP358" s="192" t="s">
        <v>260</v>
      </c>
      <c r="AQ358" s="193">
        <f t="shared" ref="AQ358:AQ411" si="152">(AF358*AH358*1000+AF358*AH358*1.8*1000)/100000</f>
        <v>0</v>
      </c>
      <c r="AR358" s="193">
        <f t="shared" ref="AR358:AR412" si="153">AJ358*P358*1000*10000/1000000000+AJ358*P358*1000*10000/1000000000*1.8</f>
        <v>0</v>
      </c>
      <c r="AS358" s="193">
        <f>AK358*N358*1000*10000/1000000000</f>
        <v>0</v>
      </c>
      <c r="AT358" s="193">
        <f t="shared" ref="AT358:AT411" si="154">AL358*AG358*0.01</f>
        <v>0</v>
      </c>
      <c r="AU358" s="193">
        <f t="shared" ref="AU358:AU411" si="155">V358*AM358*0.01</f>
        <v>0</v>
      </c>
      <c r="AV358" s="193">
        <f>AQ358+AR358+AS358+AT358+AU358</f>
        <v>0</v>
      </c>
      <c r="AW358" s="184"/>
      <c r="AX358" s="184"/>
      <c r="AY358" s="184"/>
      <c r="AZ358" s="184"/>
      <c r="BA358" s="184"/>
      <c r="BB358" s="179">
        <v>342</v>
      </c>
    </row>
    <row r="359" spans="1:54" ht="30">
      <c r="A359" s="179">
        <v>2</v>
      </c>
      <c r="B359" s="186" t="s">
        <v>983</v>
      </c>
      <c r="C359" s="186">
        <v>2</v>
      </c>
      <c r="D359" s="187" t="s">
        <v>873</v>
      </c>
      <c r="E359" s="187" t="str">
        <f t="shared" si="143"/>
        <v>BHK</v>
      </c>
      <c r="F359" s="188"/>
      <c r="G359" s="188"/>
      <c r="H359" s="188"/>
      <c r="I359" s="189">
        <f t="shared" si="144"/>
        <v>70</v>
      </c>
      <c r="J359" s="189"/>
      <c r="K359" s="189"/>
      <c r="L359" s="189">
        <f t="shared" si="145"/>
        <v>0</v>
      </c>
      <c r="M359" s="189"/>
      <c r="N359" s="189"/>
      <c r="O359" s="189"/>
      <c r="P359" s="189"/>
      <c r="Q359" s="189"/>
      <c r="R359" s="189"/>
      <c r="S359" s="189"/>
      <c r="T359" s="189"/>
      <c r="U359" s="189"/>
      <c r="V359" s="189"/>
      <c r="W359" s="189"/>
      <c r="X359" s="189"/>
      <c r="Y359" s="189"/>
      <c r="Z359" s="189"/>
      <c r="AA359" s="189"/>
      <c r="AB359" s="189"/>
      <c r="AC359" s="189">
        <v>70</v>
      </c>
      <c r="AD359" s="189"/>
      <c r="AE359" s="189">
        <f t="shared" si="146"/>
        <v>70</v>
      </c>
      <c r="AF359" s="190">
        <f t="shared" si="147"/>
        <v>0</v>
      </c>
      <c r="AG359" s="190">
        <f t="shared" si="148"/>
        <v>0</v>
      </c>
      <c r="AH359" s="191">
        <v>42.6</v>
      </c>
      <c r="AI359" s="191">
        <f t="shared" si="149"/>
        <v>36.21</v>
      </c>
      <c r="AJ359" s="191"/>
      <c r="AK359" s="191"/>
      <c r="AL359" s="191">
        <v>150</v>
      </c>
      <c r="AM359" s="184">
        <f t="shared" si="150"/>
        <v>75</v>
      </c>
      <c r="AN359" s="187" t="s">
        <v>252</v>
      </c>
      <c r="AO359" s="187" t="str">
        <f t="shared" si="151"/>
        <v xml:space="preserve">
Thạch Văn</v>
      </c>
      <c r="AP359" s="192" t="s">
        <v>260</v>
      </c>
      <c r="AQ359" s="193">
        <f t="shared" si="152"/>
        <v>0</v>
      </c>
      <c r="AR359" s="193">
        <f t="shared" si="153"/>
        <v>0</v>
      </c>
      <c r="AS359" s="193">
        <f>AK359*N359*1000*10000/1000000000</f>
        <v>0</v>
      </c>
      <c r="AT359" s="193">
        <f t="shared" si="154"/>
        <v>0</v>
      </c>
      <c r="AU359" s="193">
        <f t="shared" si="155"/>
        <v>0</v>
      </c>
      <c r="AV359" s="193">
        <f>AQ359+AR359+AS359+AT359+AU359</f>
        <v>0</v>
      </c>
      <c r="AW359" s="184"/>
      <c r="AX359" s="184"/>
      <c r="AY359" s="184"/>
      <c r="AZ359" s="184"/>
      <c r="BA359" s="184"/>
      <c r="BB359" s="179">
        <v>343</v>
      </c>
    </row>
    <row r="360" spans="1:54" ht="45">
      <c r="A360" s="179">
        <v>3</v>
      </c>
      <c r="B360" s="206" t="s">
        <v>997</v>
      </c>
      <c r="C360" s="206">
        <v>2</v>
      </c>
      <c r="D360" s="209" t="s">
        <v>873</v>
      </c>
      <c r="E360" s="187" t="str">
        <f t="shared" si="143"/>
        <v>BHK</v>
      </c>
      <c r="F360" s="210" t="s">
        <v>998</v>
      </c>
      <c r="G360" s="210"/>
      <c r="H360" s="210"/>
      <c r="I360" s="189">
        <f t="shared" si="144"/>
        <v>3.5</v>
      </c>
      <c r="J360" s="209">
        <v>0.5</v>
      </c>
      <c r="K360" s="209">
        <v>3</v>
      </c>
      <c r="L360" s="189">
        <f t="shared" si="145"/>
        <v>3.5</v>
      </c>
      <c r="M360" s="209"/>
      <c r="N360" s="209"/>
      <c r="O360" s="209"/>
      <c r="P360" s="209"/>
      <c r="Q360" s="209"/>
      <c r="R360" s="209"/>
      <c r="S360" s="209"/>
      <c r="T360" s="209"/>
      <c r="U360" s="209"/>
      <c r="V360" s="209"/>
      <c r="W360" s="209"/>
      <c r="X360" s="209"/>
      <c r="Y360" s="209"/>
      <c r="Z360" s="209"/>
      <c r="AA360" s="209"/>
      <c r="AB360" s="209"/>
      <c r="AC360" s="209"/>
      <c r="AD360" s="209"/>
      <c r="AE360" s="189">
        <f t="shared" si="146"/>
        <v>0</v>
      </c>
      <c r="AF360" s="190">
        <f t="shared" si="147"/>
        <v>3.5</v>
      </c>
      <c r="AG360" s="190">
        <f t="shared" si="148"/>
        <v>0</v>
      </c>
      <c r="AH360" s="191">
        <v>34.1</v>
      </c>
      <c r="AI360" s="191">
        <f t="shared" si="149"/>
        <v>28.984999999999999</v>
      </c>
      <c r="AJ360" s="191"/>
      <c r="AK360" s="191"/>
      <c r="AL360" s="191">
        <v>150</v>
      </c>
      <c r="AM360" s="184">
        <f t="shared" si="150"/>
        <v>75</v>
      </c>
      <c r="AN360" s="209" t="s">
        <v>256</v>
      </c>
      <c r="AO360" s="187" t="str">
        <f t="shared" si="151"/>
        <v>Khu vực Trường Mai Kính
Việt Xuyên</v>
      </c>
      <c r="AP360" s="207" t="s">
        <v>260</v>
      </c>
      <c r="AQ360" s="193">
        <f t="shared" si="152"/>
        <v>3.3418000000000001</v>
      </c>
      <c r="AR360" s="193">
        <f t="shared" si="153"/>
        <v>0</v>
      </c>
      <c r="AS360" s="193">
        <f>AK360*N360*1000*10000/1000000000</f>
        <v>0</v>
      </c>
      <c r="AT360" s="193">
        <f t="shared" si="154"/>
        <v>0</v>
      </c>
      <c r="AU360" s="193">
        <f t="shared" si="155"/>
        <v>0</v>
      </c>
      <c r="AV360" s="193">
        <f>AQ360+AR360+AS360+AT360+AU360</f>
        <v>3.3418000000000001</v>
      </c>
      <c r="AW360" s="184"/>
      <c r="AX360" s="184"/>
      <c r="AY360" s="184"/>
      <c r="AZ360" s="184"/>
      <c r="BA360" s="184"/>
      <c r="BB360" s="179">
        <v>344</v>
      </c>
    </row>
    <row r="361" spans="1:54" ht="60">
      <c r="A361" s="179">
        <v>4</v>
      </c>
      <c r="B361" s="186" t="s">
        <v>887</v>
      </c>
      <c r="C361" s="186">
        <v>3</v>
      </c>
      <c r="D361" s="187" t="s">
        <v>46</v>
      </c>
      <c r="E361" s="187" t="str">
        <f t="shared" si="143"/>
        <v>CLN</v>
      </c>
      <c r="F361" s="188"/>
      <c r="G361" s="188"/>
      <c r="H361" s="188"/>
      <c r="I361" s="189">
        <f t="shared" si="144"/>
        <v>167.15</v>
      </c>
      <c r="J361" s="189"/>
      <c r="K361" s="189"/>
      <c r="L361" s="189">
        <f t="shared" si="145"/>
        <v>0</v>
      </c>
      <c r="M361" s="189"/>
      <c r="N361" s="189">
        <v>163.93</v>
      </c>
      <c r="O361" s="189"/>
      <c r="P361" s="189"/>
      <c r="Q361" s="189"/>
      <c r="R361" s="189"/>
      <c r="S361" s="189"/>
      <c r="T361" s="189"/>
      <c r="U361" s="189"/>
      <c r="V361" s="189"/>
      <c r="W361" s="189"/>
      <c r="X361" s="189"/>
      <c r="Y361" s="189"/>
      <c r="Z361" s="189"/>
      <c r="AA361" s="189"/>
      <c r="AB361" s="189">
        <v>3.22</v>
      </c>
      <c r="AC361" s="189"/>
      <c r="AD361" s="189"/>
      <c r="AE361" s="189">
        <f t="shared" si="146"/>
        <v>167.15</v>
      </c>
      <c r="AF361" s="190">
        <f t="shared" si="147"/>
        <v>0</v>
      </c>
      <c r="AG361" s="190">
        <f t="shared" si="148"/>
        <v>0</v>
      </c>
      <c r="AH361" s="191">
        <v>27.3</v>
      </c>
      <c r="AI361" s="191">
        <f t="shared" si="149"/>
        <v>23.204999999999998</v>
      </c>
      <c r="AJ361" s="191"/>
      <c r="AK361" s="191">
        <v>3.3</v>
      </c>
      <c r="AL361" s="197">
        <v>150</v>
      </c>
      <c r="AM361" s="184">
        <f t="shared" si="150"/>
        <v>75</v>
      </c>
      <c r="AN361" s="187" t="s">
        <v>227</v>
      </c>
      <c r="AO361" s="187" t="str">
        <f t="shared" si="151"/>
        <v xml:space="preserve">
Bắc Sơn</v>
      </c>
      <c r="AP361" s="192" t="s">
        <v>260</v>
      </c>
      <c r="AQ361" s="193">
        <f t="shared" si="152"/>
        <v>0</v>
      </c>
      <c r="AR361" s="193">
        <f t="shared" si="153"/>
        <v>0</v>
      </c>
      <c r="AS361" s="193">
        <f t="shared" ref="AS361:AS379" si="156">AK361*N361*0.01+AK361*N361*0.01*1.5</f>
        <v>13.524224999999999</v>
      </c>
      <c r="AT361" s="193">
        <f t="shared" si="154"/>
        <v>0</v>
      </c>
      <c r="AU361" s="193">
        <f t="shared" si="155"/>
        <v>0</v>
      </c>
      <c r="AV361" s="193">
        <v>8.3000000000000007</v>
      </c>
      <c r="AW361" s="184"/>
      <c r="AX361" s="184"/>
      <c r="AY361" s="184"/>
      <c r="AZ361" s="184"/>
      <c r="BA361" s="184">
        <v>8.3000000000000007</v>
      </c>
      <c r="BB361" s="179">
        <v>345</v>
      </c>
    </row>
    <row r="362" spans="1:54" ht="30">
      <c r="A362" s="179">
        <v>5</v>
      </c>
      <c r="B362" s="186" t="s">
        <v>901</v>
      </c>
      <c r="C362" s="219">
        <v>3.1</v>
      </c>
      <c r="D362" s="187" t="s">
        <v>74</v>
      </c>
      <c r="E362" s="187" t="str">
        <f t="shared" si="143"/>
        <v>NTS</v>
      </c>
      <c r="F362" s="188" t="s">
        <v>902</v>
      </c>
      <c r="G362" s="188"/>
      <c r="H362" s="188"/>
      <c r="I362" s="189">
        <f t="shared" si="144"/>
        <v>3</v>
      </c>
      <c r="J362" s="189"/>
      <c r="K362" s="189"/>
      <c r="L362" s="189">
        <f t="shared" si="145"/>
        <v>0</v>
      </c>
      <c r="M362" s="189"/>
      <c r="N362" s="189"/>
      <c r="O362" s="189"/>
      <c r="P362" s="189"/>
      <c r="Q362" s="189"/>
      <c r="R362" s="189">
        <v>3</v>
      </c>
      <c r="S362" s="189"/>
      <c r="T362" s="189"/>
      <c r="U362" s="189"/>
      <c r="V362" s="189"/>
      <c r="W362" s="189"/>
      <c r="X362" s="189"/>
      <c r="Y362" s="189"/>
      <c r="Z362" s="189"/>
      <c r="AA362" s="189"/>
      <c r="AB362" s="189"/>
      <c r="AC362" s="189"/>
      <c r="AD362" s="189"/>
      <c r="AE362" s="189">
        <f t="shared" si="146"/>
        <v>3</v>
      </c>
      <c r="AF362" s="190">
        <f t="shared" si="147"/>
        <v>0</v>
      </c>
      <c r="AG362" s="190">
        <f t="shared" si="148"/>
        <v>0</v>
      </c>
      <c r="AH362" s="191">
        <v>42.6</v>
      </c>
      <c r="AI362" s="191">
        <f t="shared" si="149"/>
        <v>36.21</v>
      </c>
      <c r="AJ362" s="191"/>
      <c r="AK362" s="191"/>
      <c r="AL362" s="191">
        <v>150</v>
      </c>
      <c r="AM362" s="184">
        <f t="shared" si="150"/>
        <v>75</v>
      </c>
      <c r="AN362" s="187" t="s">
        <v>231</v>
      </c>
      <c r="AO362" s="187" t="str">
        <f t="shared" si="151"/>
        <v>Vĩnh Sơn
Thạch Bàn</v>
      </c>
      <c r="AP362" s="192" t="s">
        <v>260</v>
      </c>
      <c r="AQ362" s="193">
        <f t="shared" si="152"/>
        <v>0</v>
      </c>
      <c r="AR362" s="193">
        <f t="shared" si="153"/>
        <v>0</v>
      </c>
      <c r="AS362" s="193">
        <f t="shared" si="156"/>
        <v>0</v>
      </c>
      <c r="AT362" s="193">
        <f t="shared" si="154"/>
        <v>0</v>
      </c>
      <c r="AU362" s="193">
        <f t="shared" si="155"/>
        <v>0</v>
      </c>
      <c r="AV362" s="193">
        <f>(AQ362+AR362+AS362+AT362+AU362)+11.4*R362*0.01*1.8</f>
        <v>0.61560000000000004</v>
      </c>
      <c r="AW362" s="184"/>
      <c r="AX362" s="184"/>
      <c r="AY362" s="184"/>
      <c r="AZ362" s="184"/>
      <c r="BA362" s="184"/>
      <c r="BB362" s="179">
        <v>346</v>
      </c>
    </row>
    <row r="363" spans="1:54" ht="30">
      <c r="A363" s="179">
        <v>6</v>
      </c>
      <c r="B363" s="186" t="s">
        <v>903</v>
      </c>
      <c r="C363" s="219">
        <v>3.1</v>
      </c>
      <c r="D363" s="187" t="s">
        <v>74</v>
      </c>
      <c r="E363" s="187" t="str">
        <f t="shared" si="143"/>
        <v>NTS</v>
      </c>
      <c r="F363" s="188" t="s">
        <v>902</v>
      </c>
      <c r="G363" s="188"/>
      <c r="H363" s="188"/>
      <c r="I363" s="189">
        <f t="shared" si="144"/>
        <v>15</v>
      </c>
      <c r="J363" s="189"/>
      <c r="K363" s="189"/>
      <c r="L363" s="189">
        <f t="shared" si="145"/>
        <v>0</v>
      </c>
      <c r="M363" s="189"/>
      <c r="N363" s="189"/>
      <c r="O363" s="189"/>
      <c r="P363" s="189"/>
      <c r="Q363" s="189"/>
      <c r="R363" s="189">
        <v>15</v>
      </c>
      <c r="S363" s="189"/>
      <c r="T363" s="189"/>
      <c r="U363" s="189"/>
      <c r="V363" s="189"/>
      <c r="W363" s="189"/>
      <c r="X363" s="189"/>
      <c r="Y363" s="189"/>
      <c r="Z363" s="189"/>
      <c r="AA363" s="189"/>
      <c r="AB363" s="189"/>
      <c r="AC363" s="189"/>
      <c r="AD363" s="189"/>
      <c r="AE363" s="189">
        <f t="shared" si="146"/>
        <v>15</v>
      </c>
      <c r="AF363" s="190">
        <f t="shared" si="147"/>
        <v>0</v>
      </c>
      <c r="AG363" s="190">
        <f t="shared" si="148"/>
        <v>0</v>
      </c>
      <c r="AH363" s="191">
        <v>42.6</v>
      </c>
      <c r="AI363" s="191">
        <f t="shared" si="149"/>
        <v>36.21</v>
      </c>
      <c r="AJ363" s="191"/>
      <c r="AK363" s="191"/>
      <c r="AL363" s="191">
        <v>150</v>
      </c>
      <c r="AM363" s="184">
        <f t="shared" si="150"/>
        <v>75</v>
      </c>
      <c r="AN363" s="187" t="s">
        <v>231</v>
      </c>
      <c r="AO363" s="187" t="str">
        <f t="shared" si="151"/>
        <v>Vĩnh Sơn
Thạch Bàn</v>
      </c>
      <c r="AP363" s="192" t="s">
        <v>260</v>
      </c>
      <c r="AQ363" s="193">
        <f t="shared" si="152"/>
        <v>0</v>
      </c>
      <c r="AR363" s="193">
        <f t="shared" si="153"/>
        <v>0</v>
      </c>
      <c r="AS363" s="193">
        <f t="shared" si="156"/>
        <v>0</v>
      </c>
      <c r="AT363" s="193">
        <f t="shared" si="154"/>
        <v>0</v>
      </c>
      <c r="AU363" s="193">
        <f t="shared" si="155"/>
        <v>0</v>
      </c>
      <c r="AV363" s="193">
        <f>(AQ363+AR363+AS363+AT363+AU363)+11.4*R363*0.01*1.8</f>
        <v>3.0779999999999998</v>
      </c>
      <c r="AW363" s="184"/>
      <c r="AX363" s="184"/>
      <c r="AY363" s="184"/>
      <c r="AZ363" s="184"/>
      <c r="BA363" s="184"/>
      <c r="BB363" s="179">
        <v>347</v>
      </c>
    </row>
    <row r="364" spans="1:54" ht="30">
      <c r="A364" s="179">
        <v>7</v>
      </c>
      <c r="B364" s="186" t="s">
        <v>904</v>
      </c>
      <c r="C364" s="219">
        <v>3.1</v>
      </c>
      <c r="D364" s="187" t="s">
        <v>74</v>
      </c>
      <c r="E364" s="187" t="str">
        <f t="shared" si="143"/>
        <v>NTS</v>
      </c>
      <c r="F364" s="188"/>
      <c r="G364" s="188"/>
      <c r="H364" s="188"/>
      <c r="I364" s="189">
        <f t="shared" si="144"/>
        <v>5.6</v>
      </c>
      <c r="J364" s="189"/>
      <c r="K364" s="189"/>
      <c r="L364" s="189">
        <f t="shared" si="145"/>
        <v>0</v>
      </c>
      <c r="M364" s="189"/>
      <c r="N364" s="189"/>
      <c r="O364" s="189"/>
      <c r="P364" s="189"/>
      <c r="Q364" s="189"/>
      <c r="R364" s="189"/>
      <c r="S364" s="189"/>
      <c r="T364" s="189"/>
      <c r="U364" s="189"/>
      <c r="V364" s="189"/>
      <c r="W364" s="189"/>
      <c r="X364" s="189"/>
      <c r="Y364" s="189"/>
      <c r="Z364" s="189"/>
      <c r="AA364" s="189"/>
      <c r="AB364" s="189"/>
      <c r="AC364" s="189">
        <v>5.6</v>
      </c>
      <c r="AD364" s="189"/>
      <c r="AE364" s="189">
        <f t="shared" si="146"/>
        <v>5.6</v>
      </c>
      <c r="AF364" s="190">
        <f t="shared" si="147"/>
        <v>0</v>
      </c>
      <c r="AG364" s="190">
        <f t="shared" si="148"/>
        <v>0</v>
      </c>
      <c r="AH364" s="191">
        <v>42.6</v>
      </c>
      <c r="AI364" s="191">
        <f t="shared" si="149"/>
        <v>36.21</v>
      </c>
      <c r="AJ364" s="191"/>
      <c r="AK364" s="191"/>
      <c r="AL364" s="191">
        <v>150</v>
      </c>
      <c r="AM364" s="184">
        <f t="shared" si="150"/>
        <v>75</v>
      </c>
      <c r="AN364" s="187" t="s">
        <v>231</v>
      </c>
      <c r="AO364" s="187" t="str">
        <f t="shared" si="151"/>
        <v xml:space="preserve">
Thạch Bàn</v>
      </c>
      <c r="AP364" s="192" t="s">
        <v>265</v>
      </c>
      <c r="AQ364" s="193">
        <f t="shared" si="152"/>
        <v>0</v>
      </c>
      <c r="AR364" s="193">
        <f t="shared" si="153"/>
        <v>0</v>
      </c>
      <c r="AS364" s="193">
        <f t="shared" si="156"/>
        <v>0</v>
      </c>
      <c r="AT364" s="193">
        <f t="shared" si="154"/>
        <v>0</v>
      </c>
      <c r="AU364" s="193">
        <f t="shared" si="155"/>
        <v>0</v>
      </c>
      <c r="AV364" s="193">
        <f t="shared" ref="AV364:AV411" si="157">AQ364+AR364+AS364+AT364+AU364</f>
        <v>0</v>
      </c>
      <c r="AW364" s="184"/>
      <c r="AX364" s="184"/>
      <c r="AY364" s="184"/>
      <c r="AZ364" s="184"/>
      <c r="BA364" s="184"/>
      <c r="BB364" s="179">
        <v>348</v>
      </c>
    </row>
    <row r="365" spans="1:54" ht="30">
      <c r="A365" s="179">
        <v>8</v>
      </c>
      <c r="B365" s="185" t="s">
        <v>911</v>
      </c>
      <c r="C365" s="219">
        <v>3.1</v>
      </c>
      <c r="D365" s="179" t="s">
        <v>74</v>
      </c>
      <c r="E365" s="187" t="str">
        <f t="shared" si="143"/>
        <v>NTS</v>
      </c>
      <c r="F365" s="184"/>
      <c r="G365" s="184"/>
      <c r="H365" s="184"/>
      <c r="I365" s="189">
        <f t="shared" si="144"/>
        <v>4.5</v>
      </c>
      <c r="J365" s="189">
        <v>4.5</v>
      </c>
      <c r="K365" s="189"/>
      <c r="L365" s="189">
        <f t="shared" si="145"/>
        <v>4.5</v>
      </c>
      <c r="M365" s="189"/>
      <c r="N365" s="189"/>
      <c r="O365" s="189"/>
      <c r="P365" s="189"/>
      <c r="Q365" s="189"/>
      <c r="R365" s="189"/>
      <c r="S365" s="189"/>
      <c r="T365" s="189"/>
      <c r="U365" s="189"/>
      <c r="V365" s="189"/>
      <c r="W365" s="189"/>
      <c r="X365" s="189"/>
      <c r="Y365" s="189"/>
      <c r="Z365" s="189"/>
      <c r="AA365" s="189"/>
      <c r="AB365" s="189"/>
      <c r="AC365" s="189"/>
      <c r="AD365" s="189"/>
      <c r="AE365" s="189">
        <f t="shared" si="146"/>
        <v>0</v>
      </c>
      <c r="AF365" s="190">
        <f t="shared" si="147"/>
        <v>4.5</v>
      </c>
      <c r="AG365" s="190">
        <f t="shared" si="148"/>
        <v>0</v>
      </c>
      <c r="AH365" s="191">
        <v>46.86</v>
      </c>
      <c r="AI365" s="191">
        <f t="shared" si="149"/>
        <v>39.830999999999996</v>
      </c>
      <c r="AJ365" s="191"/>
      <c r="AK365" s="191"/>
      <c r="AL365" s="191">
        <v>300</v>
      </c>
      <c r="AM365" s="184">
        <f t="shared" si="150"/>
        <v>150</v>
      </c>
      <c r="AN365" s="192" t="s">
        <v>357</v>
      </c>
      <c r="AO365" s="187" t="str">
        <f t="shared" si="151"/>
        <v xml:space="preserve">
Thạch Đài </v>
      </c>
      <c r="AP365" s="192" t="s">
        <v>260</v>
      </c>
      <c r="AQ365" s="193">
        <f t="shared" si="152"/>
        <v>5.9043599999999996</v>
      </c>
      <c r="AR365" s="193">
        <f t="shared" si="153"/>
        <v>0</v>
      </c>
      <c r="AS365" s="193">
        <f t="shared" si="156"/>
        <v>0</v>
      </c>
      <c r="AT365" s="193">
        <f t="shared" si="154"/>
        <v>0</v>
      </c>
      <c r="AU365" s="193">
        <f t="shared" si="155"/>
        <v>0</v>
      </c>
      <c r="AV365" s="193">
        <f t="shared" si="157"/>
        <v>5.9043599999999996</v>
      </c>
      <c r="AW365" s="184"/>
      <c r="AX365" s="184"/>
      <c r="AY365" s="184"/>
      <c r="AZ365" s="184"/>
      <c r="BA365" s="184"/>
      <c r="BB365" s="179">
        <v>349</v>
      </c>
    </row>
    <row r="366" spans="1:54" ht="30">
      <c r="A366" s="179">
        <v>9</v>
      </c>
      <c r="B366" s="185" t="s">
        <v>923</v>
      </c>
      <c r="C366" s="219">
        <v>3.1</v>
      </c>
      <c r="D366" s="192" t="s">
        <v>74</v>
      </c>
      <c r="E366" s="187" t="str">
        <f t="shared" si="143"/>
        <v>NTS</v>
      </c>
      <c r="F366" s="185"/>
      <c r="G366" s="185"/>
      <c r="H366" s="185"/>
      <c r="I366" s="189">
        <f t="shared" si="144"/>
        <v>1</v>
      </c>
      <c r="J366" s="195">
        <v>1</v>
      </c>
      <c r="K366" s="195"/>
      <c r="L366" s="189">
        <f t="shared" si="145"/>
        <v>1</v>
      </c>
      <c r="M366" s="189"/>
      <c r="N366" s="189"/>
      <c r="O366" s="189"/>
      <c r="P366" s="189"/>
      <c r="Q366" s="189"/>
      <c r="R366" s="189"/>
      <c r="S366" s="189"/>
      <c r="T366" s="189"/>
      <c r="U366" s="189"/>
      <c r="V366" s="189"/>
      <c r="W366" s="189"/>
      <c r="X366" s="189"/>
      <c r="Y366" s="189"/>
      <c r="Z366" s="195"/>
      <c r="AA366" s="195"/>
      <c r="AB366" s="189"/>
      <c r="AC366" s="189"/>
      <c r="AD366" s="195"/>
      <c r="AE366" s="189">
        <f t="shared" si="146"/>
        <v>0</v>
      </c>
      <c r="AF366" s="190">
        <f t="shared" si="147"/>
        <v>1</v>
      </c>
      <c r="AG366" s="190">
        <f t="shared" si="148"/>
        <v>0</v>
      </c>
      <c r="AH366" s="191">
        <v>42.6</v>
      </c>
      <c r="AI366" s="191">
        <f t="shared" si="149"/>
        <v>36.21</v>
      </c>
      <c r="AJ366" s="191"/>
      <c r="AK366" s="191"/>
      <c r="AL366" s="191">
        <v>150</v>
      </c>
      <c r="AM366" s="184">
        <f t="shared" si="150"/>
        <v>75</v>
      </c>
      <c r="AN366" s="192" t="s">
        <v>234</v>
      </c>
      <c r="AO366" s="187" t="str">
        <f t="shared" si="151"/>
        <v xml:space="preserve">
Thạch Đỉnh</v>
      </c>
      <c r="AP366" s="192" t="s">
        <v>310</v>
      </c>
      <c r="AQ366" s="193">
        <f t="shared" si="152"/>
        <v>1.1928000000000001</v>
      </c>
      <c r="AR366" s="193">
        <f t="shared" si="153"/>
        <v>0</v>
      </c>
      <c r="AS366" s="193">
        <f t="shared" si="156"/>
        <v>0</v>
      </c>
      <c r="AT366" s="193">
        <f t="shared" si="154"/>
        <v>0</v>
      </c>
      <c r="AU366" s="193">
        <f t="shared" si="155"/>
        <v>0</v>
      </c>
      <c r="AV366" s="193">
        <f t="shared" si="157"/>
        <v>1.1928000000000001</v>
      </c>
      <c r="AW366" s="184"/>
      <c r="AX366" s="184"/>
      <c r="AY366" s="184"/>
      <c r="AZ366" s="184"/>
      <c r="BA366" s="184"/>
      <c r="BB366" s="179">
        <v>350</v>
      </c>
    </row>
    <row r="367" spans="1:54" ht="30">
      <c r="A367" s="179">
        <v>10</v>
      </c>
      <c r="B367" s="185" t="s">
        <v>926</v>
      </c>
      <c r="C367" s="219">
        <v>3.1</v>
      </c>
      <c r="D367" s="192" t="s">
        <v>74</v>
      </c>
      <c r="E367" s="187" t="str">
        <f t="shared" si="143"/>
        <v>NTS</v>
      </c>
      <c r="F367" s="185"/>
      <c r="G367" s="185"/>
      <c r="H367" s="185"/>
      <c r="I367" s="189">
        <f t="shared" si="144"/>
        <v>5</v>
      </c>
      <c r="J367" s="195"/>
      <c r="K367" s="195"/>
      <c r="L367" s="189">
        <f t="shared" si="145"/>
        <v>0</v>
      </c>
      <c r="M367" s="189"/>
      <c r="N367" s="189">
        <v>5</v>
      </c>
      <c r="O367" s="189"/>
      <c r="P367" s="189"/>
      <c r="Q367" s="189"/>
      <c r="R367" s="189"/>
      <c r="S367" s="189"/>
      <c r="T367" s="189"/>
      <c r="U367" s="189"/>
      <c r="V367" s="189"/>
      <c r="W367" s="189"/>
      <c r="X367" s="189"/>
      <c r="Y367" s="189"/>
      <c r="Z367" s="189"/>
      <c r="AA367" s="189"/>
      <c r="AB367" s="189"/>
      <c r="AC367" s="189"/>
      <c r="AD367" s="189"/>
      <c r="AE367" s="189">
        <f t="shared" si="146"/>
        <v>5</v>
      </c>
      <c r="AF367" s="190">
        <f t="shared" si="147"/>
        <v>0</v>
      </c>
      <c r="AG367" s="190">
        <f t="shared" si="148"/>
        <v>0</v>
      </c>
      <c r="AH367" s="191">
        <v>42.6</v>
      </c>
      <c r="AI367" s="191">
        <f t="shared" si="149"/>
        <v>36.21</v>
      </c>
      <c r="AJ367" s="191"/>
      <c r="AK367" s="191">
        <v>5</v>
      </c>
      <c r="AL367" s="191">
        <v>150</v>
      </c>
      <c r="AM367" s="184">
        <f t="shared" si="150"/>
        <v>75</v>
      </c>
      <c r="AN367" s="192" t="s">
        <v>235</v>
      </c>
      <c r="AO367" s="187" t="str">
        <f t="shared" si="151"/>
        <v xml:space="preserve">
Thạch Hải</v>
      </c>
      <c r="AP367" s="192" t="s">
        <v>265</v>
      </c>
      <c r="AQ367" s="193">
        <f t="shared" si="152"/>
        <v>0</v>
      </c>
      <c r="AR367" s="193">
        <f t="shared" si="153"/>
        <v>0</v>
      </c>
      <c r="AS367" s="193">
        <f t="shared" si="156"/>
        <v>0.625</v>
      </c>
      <c r="AT367" s="193">
        <f t="shared" si="154"/>
        <v>0</v>
      </c>
      <c r="AU367" s="193">
        <f t="shared" si="155"/>
        <v>0</v>
      </c>
      <c r="AV367" s="193">
        <f t="shared" si="157"/>
        <v>0.625</v>
      </c>
      <c r="AW367" s="184"/>
      <c r="AX367" s="184"/>
      <c r="AY367" s="184"/>
      <c r="AZ367" s="184"/>
      <c r="BA367" s="184"/>
      <c r="BB367" s="179">
        <v>351</v>
      </c>
    </row>
    <row r="368" spans="1:54" ht="30">
      <c r="A368" s="179">
        <v>11</v>
      </c>
      <c r="B368" s="185" t="s">
        <v>926</v>
      </c>
      <c r="C368" s="219">
        <v>3.1</v>
      </c>
      <c r="D368" s="187" t="s">
        <v>74</v>
      </c>
      <c r="E368" s="187" t="str">
        <f t="shared" si="143"/>
        <v>NTS</v>
      </c>
      <c r="F368" s="188"/>
      <c r="G368" s="188"/>
      <c r="H368" s="188"/>
      <c r="I368" s="189">
        <f t="shared" si="144"/>
        <v>7</v>
      </c>
      <c r="J368" s="189"/>
      <c r="K368" s="189"/>
      <c r="L368" s="189">
        <f t="shared" si="145"/>
        <v>0</v>
      </c>
      <c r="M368" s="189"/>
      <c r="N368" s="189">
        <v>7</v>
      </c>
      <c r="O368" s="189"/>
      <c r="P368" s="189"/>
      <c r="Q368" s="189"/>
      <c r="R368" s="189"/>
      <c r="S368" s="189"/>
      <c r="T368" s="189"/>
      <c r="U368" s="189"/>
      <c r="V368" s="189"/>
      <c r="W368" s="189"/>
      <c r="X368" s="189"/>
      <c r="Y368" s="189"/>
      <c r="Z368" s="189"/>
      <c r="AA368" s="189"/>
      <c r="AB368" s="189"/>
      <c r="AC368" s="189"/>
      <c r="AD368" s="189"/>
      <c r="AE368" s="189">
        <f t="shared" si="146"/>
        <v>7</v>
      </c>
      <c r="AF368" s="190">
        <f t="shared" si="147"/>
        <v>0</v>
      </c>
      <c r="AG368" s="190">
        <f t="shared" si="148"/>
        <v>0</v>
      </c>
      <c r="AH368" s="191">
        <v>42.6</v>
      </c>
      <c r="AI368" s="191">
        <f t="shared" si="149"/>
        <v>36.21</v>
      </c>
      <c r="AJ368" s="191"/>
      <c r="AK368" s="191">
        <v>5</v>
      </c>
      <c r="AL368" s="191">
        <v>150</v>
      </c>
      <c r="AM368" s="184">
        <f t="shared" si="150"/>
        <v>75</v>
      </c>
      <c r="AN368" s="187" t="s">
        <v>235</v>
      </c>
      <c r="AO368" s="187" t="str">
        <f t="shared" si="151"/>
        <v xml:space="preserve">
Thạch Hải</v>
      </c>
      <c r="AP368" s="192" t="s">
        <v>260</v>
      </c>
      <c r="AQ368" s="193">
        <f t="shared" si="152"/>
        <v>0</v>
      </c>
      <c r="AR368" s="193">
        <f t="shared" si="153"/>
        <v>0</v>
      </c>
      <c r="AS368" s="193">
        <f t="shared" si="156"/>
        <v>0.875</v>
      </c>
      <c r="AT368" s="193">
        <f t="shared" si="154"/>
        <v>0</v>
      </c>
      <c r="AU368" s="193">
        <f t="shared" si="155"/>
        <v>0</v>
      </c>
      <c r="AV368" s="193">
        <f t="shared" si="157"/>
        <v>0.875</v>
      </c>
      <c r="AW368" s="184"/>
      <c r="AX368" s="184"/>
      <c r="AY368" s="184"/>
      <c r="AZ368" s="184"/>
      <c r="BA368" s="184"/>
      <c r="BB368" s="179">
        <v>352</v>
      </c>
    </row>
    <row r="369" spans="1:54" ht="30">
      <c r="A369" s="179">
        <v>12</v>
      </c>
      <c r="B369" s="185" t="s">
        <v>927</v>
      </c>
      <c r="C369" s="219">
        <v>3.1</v>
      </c>
      <c r="D369" s="196" t="s">
        <v>74</v>
      </c>
      <c r="E369" s="187" t="str">
        <f t="shared" si="143"/>
        <v>NTS</v>
      </c>
      <c r="F369" s="201" t="s">
        <v>469</v>
      </c>
      <c r="G369" s="201"/>
      <c r="H369" s="201"/>
      <c r="I369" s="189">
        <f t="shared" si="144"/>
        <v>10</v>
      </c>
      <c r="J369" s="195"/>
      <c r="K369" s="195"/>
      <c r="L369" s="189">
        <f t="shared" si="145"/>
        <v>0</v>
      </c>
      <c r="M369" s="189"/>
      <c r="N369" s="189"/>
      <c r="O369" s="189"/>
      <c r="P369" s="189"/>
      <c r="Q369" s="189"/>
      <c r="R369" s="189"/>
      <c r="S369" s="189"/>
      <c r="T369" s="189"/>
      <c r="U369" s="189"/>
      <c r="V369" s="189"/>
      <c r="W369" s="189"/>
      <c r="X369" s="189"/>
      <c r="Y369" s="189"/>
      <c r="Z369" s="189"/>
      <c r="AA369" s="189"/>
      <c r="AB369" s="189"/>
      <c r="AC369" s="189">
        <v>10</v>
      </c>
      <c r="AD369" s="189"/>
      <c r="AE369" s="189">
        <f t="shared" si="146"/>
        <v>10</v>
      </c>
      <c r="AF369" s="190">
        <f t="shared" si="147"/>
        <v>0</v>
      </c>
      <c r="AG369" s="190">
        <f t="shared" si="148"/>
        <v>0</v>
      </c>
      <c r="AH369" s="191">
        <v>42.6</v>
      </c>
      <c r="AI369" s="191">
        <f t="shared" si="149"/>
        <v>36.21</v>
      </c>
      <c r="AJ369" s="191"/>
      <c r="AK369" s="191"/>
      <c r="AL369" s="191">
        <v>150</v>
      </c>
      <c r="AM369" s="184">
        <f t="shared" si="150"/>
        <v>75</v>
      </c>
      <c r="AN369" s="196" t="s">
        <v>236</v>
      </c>
      <c r="AO369" s="187" t="str">
        <f t="shared" si="151"/>
        <v>Hội Tiến, Liên Quý
Thạch Hội</v>
      </c>
      <c r="AP369" s="192" t="s">
        <v>260</v>
      </c>
      <c r="AQ369" s="193">
        <f t="shared" si="152"/>
        <v>0</v>
      </c>
      <c r="AR369" s="193">
        <f t="shared" si="153"/>
        <v>0</v>
      </c>
      <c r="AS369" s="193">
        <f t="shared" si="156"/>
        <v>0</v>
      </c>
      <c r="AT369" s="193">
        <f t="shared" si="154"/>
        <v>0</v>
      </c>
      <c r="AU369" s="193">
        <f t="shared" si="155"/>
        <v>0</v>
      </c>
      <c r="AV369" s="193">
        <f t="shared" si="157"/>
        <v>0</v>
      </c>
      <c r="AW369" s="184"/>
      <c r="AX369" s="184"/>
      <c r="AY369" s="184"/>
      <c r="AZ369" s="184"/>
      <c r="BA369" s="184"/>
      <c r="BB369" s="179">
        <v>353</v>
      </c>
    </row>
    <row r="370" spans="1:54" ht="30">
      <c r="A370" s="179">
        <v>13</v>
      </c>
      <c r="B370" s="185" t="s">
        <v>935</v>
      </c>
      <c r="C370" s="219">
        <v>3.1</v>
      </c>
      <c r="D370" s="192" t="s">
        <v>74</v>
      </c>
      <c r="E370" s="187" t="str">
        <f t="shared" si="143"/>
        <v>NTS</v>
      </c>
      <c r="F370" s="185"/>
      <c r="G370" s="185"/>
      <c r="H370" s="185"/>
      <c r="I370" s="189">
        <f t="shared" si="144"/>
        <v>8</v>
      </c>
      <c r="J370" s="195">
        <v>3.5</v>
      </c>
      <c r="K370" s="195"/>
      <c r="L370" s="189">
        <f t="shared" si="145"/>
        <v>3.5</v>
      </c>
      <c r="M370" s="189"/>
      <c r="N370" s="189"/>
      <c r="O370" s="189"/>
      <c r="P370" s="189"/>
      <c r="Q370" s="189"/>
      <c r="R370" s="189"/>
      <c r="S370" s="189"/>
      <c r="T370" s="189"/>
      <c r="U370" s="189"/>
      <c r="V370" s="189"/>
      <c r="W370" s="189"/>
      <c r="X370" s="189"/>
      <c r="Y370" s="189"/>
      <c r="Z370" s="195"/>
      <c r="AA370" s="195"/>
      <c r="AB370" s="189"/>
      <c r="AC370" s="189">
        <v>4.5</v>
      </c>
      <c r="AD370" s="195"/>
      <c r="AE370" s="189">
        <f t="shared" si="146"/>
        <v>4.5</v>
      </c>
      <c r="AF370" s="190">
        <f t="shared" si="147"/>
        <v>3.5</v>
      </c>
      <c r="AG370" s="190">
        <f t="shared" si="148"/>
        <v>0</v>
      </c>
      <c r="AH370" s="191">
        <v>42.6</v>
      </c>
      <c r="AI370" s="191">
        <f t="shared" si="149"/>
        <v>36.21</v>
      </c>
      <c r="AJ370" s="191"/>
      <c r="AK370" s="191"/>
      <c r="AL370" s="191">
        <v>150</v>
      </c>
      <c r="AM370" s="184">
        <f t="shared" si="150"/>
        <v>75</v>
      </c>
      <c r="AN370" s="192" t="s">
        <v>239</v>
      </c>
      <c r="AO370" s="187" t="str">
        <f t="shared" si="151"/>
        <v xml:space="preserve">
Thạch Khê</v>
      </c>
      <c r="AP370" s="192" t="s">
        <v>265</v>
      </c>
      <c r="AQ370" s="193">
        <f t="shared" si="152"/>
        <v>4.1748000000000003</v>
      </c>
      <c r="AR370" s="193">
        <f t="shared" si="153"/>
        <v>0</v>
      </c>
      <c r="AS370" s="193">
        <f t="shared" si="156"/>
        <v>0</v>
      </c>
      <c r="AT370" s="193">
        <f t="shared" si="154"/>
        <v>0</v>
      </c>
      <c r="AU370" s="193">
        <f t="shared" si="155"/>
        <v>0</v>
      </c>
      <c r="AV370" s="193">
        <f t="shared" si="157"/>
        <v>4.1748000000000003</v>
      </c>
      <c r="AW370" s="184"/>
      <c r="AX370" s="184"/>
      <c r="AY370" s="184"/>
      <c r="AZ370" s="184"/>
      <c r="BA370" s="184"/>
      <c r="BB370" s="179">
        <v>354</v>
      </c>
    </row>
    <row r="371" spans="1:54" ht="30">
      <c r="A371" s="179">
        <v>14</v>
      </c>
      <c r="B371" s="185" t="s">
        <v>938</v>
      </c>
      <c r="C371" s="219">
        <v>3.1</v>
      </c>
      <c r="D371" s="192" t="s">
        <v>74</v>
      </c>
      <c r="E371" s="187" t="str">
        <f t="shared" si="143"/>
        <v>NTS</v>
      </c>
      <c r="F371" s="185" t="s">
        <v>939</v>
      </c>
      <c r="G371" s="185"/>
      <c r="H371" s="185"/>
      <c r="I371" s="189">
        <f t="shared" si="144"/>
        <v>19</v>
      </c>
      <c r="J371" s="195"/>
      <c r="K371" s="195"/>
      <c r="L371" s="189">
        <f t="shared" si="145"/>
        <v>0</v>
      </c>
      <c r="M371" s="189"/>
      <c r="N371" s="189">
        <v>19</v>
      </c>
      <c r="O371" s="189"/>
      <c r="P371" s="189"/>
      <c r="Q371" s="189"/>
      <c r="R371" s="189"/>
      <c r="S371" s="189"/>
      <c r="T371" s="189"/>
      <c r="U371" s="189"/>
      <c r="V371" s="189"/>
      <c r="W371" s="189"/>
      <c r="X371" s="189"/>
      <c r="Y371" s="189"/>
      <c r="Z371" s="189"/>
      <c r="AA371" s="189"/>
      <c r="AB371" s="189"/>
      <c r="AC371" s="189"/>
      <c r="AD371" s="189"/>
      <c r="AE371" s="189">
        <f t="shared" si="146"/>
        <v>19</v>
      </c>
      <c r="AF371" s="190">
        <f t="shared" si="147"/>
        <v>0</v>
      </c>
      <c r="AG371" s="190">
        <f t="shared" si="148"/>
        <v>0</v>
      </c>
      <c r="AH371" s="191">
        <v>42.6</v>
      </c>
      <c r="AI371" s="191">
        <f t="shared" si="149"/>
        <v>36.21</v>
      </c>
      <c r="AJ371" s="191"/>
      <c r="AK371" s="191">
        <v>5</v>
      </c>
      <c r="AL371" s="191">
        <v>150</v>
      </c>
      <c r="AM371" s="184">
        <f t="shared" si="150"/>
        <v>75</v>
      </c>
      <c r="AN371" s="192" t="s">
        <v>240</v>
      </c>
      <c r="AO371" s="187" t="str">
        <f t="shared" si="151"/>
        <v>Bắc Lạc
Thạch Lạc</v>
      </c>
      <c r="AP371" s="192" t="s">
        <v>940</v>
      </c>
      <c r="AQ371" s="193">
        <f t="shared" si="152"/>
        <v>0</v>
      </c>
      <c r="AR371" s="193">
        <f t="shared" si="153"/>
        <v>0</v>
      </c>
      <c r="AS371" s="193">
        <f t="shared" si="156"/>
        <v>2.375</v>
      </c>
      <c r="AT371" s="193">
        <f t="shared" si="154"/>
        <v>0</v>
      </c>
      <c r="AU371" s="193">
        <f t="shared" si="155"/>
        <v>0</v>
      </c>
      <c r="AV371" s="193">
        <f t="shared" si="157"/>
        <v>2.375</v>
      </c>
      <c r="AW371" s="184"/>
      <c r="AX371" s="184"/>
      <c r="AY371" s="184"/>
      <c r="AZ371" s="184"/>
      <c r="BA371" s="184"/>
      <c r="BB371" s="179">
        <v>355</v>
      </c>
    </row>
    <row r="372" spans="1:54" ht="30">
      <c r="A372" s="179">
        <v>15</v>
      </c>
      <c r="B372" s="185" t="s">
        <v>941</v>
      </c>
      <c r="C372" s="219">
        <v>3.1</v>
      </c>
      <c r="D372" s="192" t="s">
        <v>74</v>
      </c>
      <c r="E372" s="187" t="str">
        <f t="shared" si="143"/>
        <v>NTS</v>
      </c>
      <c r="F372" s="185" t="s">
        <v>939</v>
      </c>
      <c r="G372" s="185"/>
      <c r="H372" s="185"/>
      <c r="I372" s="189">
        <f t="shared" si="144"/>
        <v>4</v>
      </c>
      <c r="J372" s="189"/>
      <c r="K372" s="189"/>
      <c r="L372" s="189">
        <f t="shared" si="145"/>
        <v>0</v>
      </c>
      <c r="M372" s="189"/>
      <c r="N372" s="189">
        <v>4</v>
      </c>
      <c r="O372" s="189"/>
      <c r="P372" s="189"/>
      <c r="Q372" s="189"/>
      <c r="R372" s="189"/>
      <c r="S372" s="189"/>
      <c r="T372" s="189"/>
      <c r="U372" s="189"/>
      <c r="V372" s="189"/>
      <c r="W372" s="189"/>
      <c r="X372" s="189"/>
      <c r="Y372" s="189"/>
      <c r="Z372" s="189"/>
      <c r="AA372" s="189"/>
      <c r="AB372" s="189"/>
      <c r="AC372" s="189"/>
      <c r="AD372" s="189"/>
      <c r="AE372" s="189">
        <f t="shared" si="146"/>
        <v>4</v>
      </c>
      <c r="AF372" s="190">
        <f t="shared" si="147"/>
        <v>0</v>
      </c>
      <c r="AG372" s="190">
        <f t="shared" si="148"/>
        <v>0</v>
      </c>
      <c r="AH372" s="191">
        <v>42.6</v>
      </c>
      <c r="AI372" s="191">
        <f t="shared" si="149"/>
        <v>36.21</v>
      </c>
      <c r="AJ372" s="191"/>
      <c r="AK372" s="191">
        <v>5</v>
      </c>
      <c r="AL372" s="191">
        <v>150</v>
      </c>
      <c r="AM372" s="184">
        <f t="shared" si="150"/>
        <v>75</v>
      </c>
      <c r="AN372" s="183" t="s">
        <v>240</v>
      </c>
      <c r="AO372" s="187" t="str">
        <f t="shared" si="151"/>
        <v>Bắc Lạc
Thạch Lạc</v>
      </c>
      <c r="AP372" s="192" t="s">
        <v>260</v>
      </c>
      <c r="AQ372" s="193">
        <f t="shared" si="152"/>
        <v>0</v>
      </c>
      <c r="AR372" s="193">
        <f t="shared" si="153"/>
        <v>0</v>
      </c>
      <c r="AS372" s="193">
        <f t="shared" si="156"/>
        <v>0.5</v>
      </c>
      <c r="AT372" s="193">
        <f t="shared" si="154"/>
        <v>0</v>
      </c>
      <c r="AU372" s="193">
        <f t="shared" si="155"/>
        <v>0</v>
      </c>
      <c r="AV372" s="193">
        <f t="shared" si="157"/>
        <v>0.5</v>
      </c>
      <c r="AW372" s="184"/>
      <c r="AX372" s="184"/>
      <c r="AY372" s="184"/>
      <c r="AZ372" s="184"/>
      <c r="BA372" s="184"/>
      <c r="BB372" s="179">
        <v>356</v>
      </c>
    </row>
    <row r="373" spans="1:54" ht="30">
      <c r="A373" s="179">
        <v>16</v>
      </c>
      <c r="B373" s="185" t="s">
        <v>942</v>
      </c>
      <c r="C373" s="219">
        <v>3.1</v>
      </c>
      <c r="D373" s="192" t="s">
        <v>74</v>
      </c>
      <c r="E373" s="187" t="str">
        <f t="shared" si="143"/>
        <v>NTS</v>
      </c>
      <c r="F373" s="185"/>
      <c r="G373" s="185"/>
      <c r="H373" s="185"/>
      <c r="I373" s="189">
        <f t="shared" si="144"/>
        <v>13</v>
      </c>
      <c r="J373" s="195"/>
      <c r="K373" s="195"/>
      <c r="L373" s="189">
        <f t="shared" si="145"/>
        <v>0</v>
      </c>
      <c r="M373" s="189"/>
      <c r="N373" s="189"/>
      <c r="O373" s="189"/>
      <c r="P373" s="189"/>
      <c r="Q373" s="189"/>
      <c r="R373" s="189"/>
      <c r="S373" s="189"/>
      <c r="T373" s="189"/>
      <c r="U373" s="189"/>
      <c r="V373" s="189"/>
      <c r="W373" s="189"/>
      <c r="X373" s="189"/>
      <c r="Y373" s="189"/>
      <c r="Z373" s="189"/>
      <c r="AA373" s="189"/>
      <c r="AB373" s="189"/>
      <c r="AC373" s="189">
        <v>13</v>
      </c>
      <c r="AD373" s="189"/>
      <c r="AE373" s="189">
        <f t="shared" si="146"/>
        <v>13</v>
      </c>
      <c r="AF373" s="190">
        <f t="shared" si="147"/>
        <v>0</v>
      </c>
      <c r="AG373" s="190">
        <f t="shared" si="148"/>
        <v>0</v>
      </c>
      <c r="AH373" s="191">
        <v>42.6</v>
      </c>
      <c r="AI373" s="191">
        <f t="shared" si="149"/>
        <v>36.21</v>
      </c>
      <c r="AJ373" s="191"/>
      <c r="AK373" s="191"/>
      <c r="AL373" s="191">
        <v>150</v>
      </c>
      <c r="AM373" s="184">
        <f t="shared" si="150"/>
        <v>75</v>
      </c>
      <c r="AN373" s="192" t="s">
        <v>240</v>
      </c>
      <c r="AO373" s="187" t="str">
        <f t="shared" si="151"/>
        <v xml:space="preserve">
Thạch Lạc</v>
      </c>
      <c r="AP373" s="192" t="s">
        <v>265</v>
      </c>
      <c r="AQ373" s="193">
        <f t="shared" si="152"/>
        <v>0</v>
      </c>
      <c r="AR373" s="193">
        <f t="shared" si="153"/>
        <v>0</v>
      </c>
      <c r="AS373" s="193">
        <f t="shared" si="156"/>
        <v>0</v>
      </c>
      <c r="AT373" s="193">
        <f t="shared" si="154"/>
        <v>0</v>
      </c>
      <c r="AU373" s="193">
        <f t="shared" si="155"/>
        <v>0</v>
      </c>
      <c r="AV373" s="193">
        <f t="shared" si="157"/>
        <v>0</v>
      </c>
      <c r="AW373" s="184"/>
      <c r="AX373" s="184"/>
      <c r="AY373" s="184"/>
      <c r="AZ373" s="184"/>
      <c r="BA373" s="184"/>
      <c r="BB373" s="179">
        <v>357</v>
      </c>
    </row>
    <row r="374" spans="1:54" ht="45">
      <c r="A374" s="179">
        <v>17</v>
      </c>
      <c r="B374" s="185" t="s">
        <v>943</v>
      </c>
      <c r="C374" s="219">
        <v>3.1</v>
      </c>
      <c r="D374" s="192" t="s">
        <v>74</v>
      </c>
      <c r="E374" s="187" t="str">
        <f t="shared" si="143"/>
        <v>NTS</v>
      </c>
      <c r="F374" s="185"/>
      <c r="G374" s="185"/>
      <c r="H374" s="185"/>
      <c r="I374" s="189">
        <f t="shared" si="144"/>
        <v>8.3000000000000007</v>
      </c>
      <c r="J374" s="189"/>
      <c r="K374" s="189"/>
      <c r="L374" s="189">
        <f t="shared" si="145"/>
        <v>0</v>
      </c>
      <c r="M374" s="189"/>
      <c r="N374" s="189"/>
      <c r="O374" s="189"/>
      <c r="P374" s="189"/>
      <c r="Q374" s="189"/>
      <c r="R374" s="189"/>
      <c r="S374" s="189"/>
      <c r="T374" s="189"/>
      <c r="U374" s="189"/>
      <c r="V374" s="189"/>
      <c r="W374" s="189"/>
      <c r="X374" s="189"/>
      <c r="Y374" s="189"/>
      <c r="Z374" s="189"/>
      <c r="AA374" s="189"/>
      <c r="AB374" s="189"/>
      <c r="AC374" s="189">
        <v>8.3000000000000007</v>
      </c>
      <c r="AD374" s="189"/>
      <c r="AE374" s="189">
        <f t="shared" si="146"/>
        <v>8.3000000000000007</v>
      </c>
      <c r="AF374" s="190">
        <f t="shared" si="147"/>
        <v>0</v>
      </c>
      <c r="AG374" s="190">
        <f t="shared" si="148"/>
        <v>0</v>
      </c>
      <c r="AH374" s="191">
        <v>42.6</v>
      </c>
      <c r="AI374" s="191">
        <f t="shared" si="149"/>
        <v>36.21</v>
      </c>
      <c r="AJ374" s="191"/>
      <c r="AK374" s="191"/>
      <c r="AL374" s="191">
        <v>150</v>
      </c>
      <c r="AM374" s="184">
        <f t="shared" si="150"/>
        <v>75</v>
      </c>
      <c r="AN374" s="183" t="s">
        <v>240</v>
      </c>
      <c r="AO374" s="187" t="str">
        <f t="shared" si="151"/>
        <v xml:space="preserve">
Thạch Lạc</v>
      </c>
      <c r="AP374" s="192" t="s">
        <v>265</v>
      </c>
      <c r="AQ374" s="193">
        <f t="shared" si="152"/>
        <v>0</v>
      </c>
      <c r="AR374" s="193">
        <f t="shared" si="153"/>
        <v>0</v>
      </c>
      <c r="AS374" s="193">
        <f t="shared" si="156"/>
        <v>0</v>
      </c>
      <c r="AT374" s="193">
        <f t="shared" si="154"/>
        <v>0</v>
      </c>
      <c r="AU374" s="193">
        <f t="shared" si="155"/>
        <v>0</v>
      </c>
      <c r="AV374" s="193">
        <f t="shared" si="157"/>
        <v>0</v>
      </c>
      <c r="AW374" s="184"/>
      <c r="AX374" s="184"/>
      <c r="AY374" s="184"/>
      <c r="AZ374" s="184"/>
      <c r="BA374" s="184"/>
      <c r="BB374" s="179">
        <v>358</v>
      </c>
    </row>
    <row r="375" spans="1:54" ht="30">
      <c r="A375" s="179">
        <v>18</v>
      </c>
      <c r="B375" s="185" t="s">
        <v>945</v>
      </c>
      <c r="C375" s="219">
        <v>3.1</v>
      </c>
      <c r="D375" s="179" t="s">
        <v>74</v>
      </c>
      <c r="E375" s="187" t="str">
        <f t="shared" si="143"/>
        <v>NTS</v>
      </c>
      <c r="F375" s="184"/>
      <c r="G375" s="184"/>
      <c r="H375" s="184"/>
      <c r="I375" s="189">
        <f t="shared" si="144"/>
        <v>1.88</v>
      </c>
      <c r="J375" s="195">
        <v>0.22</v>
      </c>
      <c r="K375" s="195"/>
      <c r="L375" s="189">
        <f t="shared" si="145"/>
        <v>0.22</v>
      </c>
      <c r="M375" s="189"/>
      <c r="N375" s="189"/>
      <c r="O375" s="189"/>
      <c r="P375" s="189"/>
      <c r="Q375" s="189"/>
      <c r="R375" s="189"/>
      <c r="S375" s="189"/>
      <c r="T375" s="189"/>
      <c r="U375" s="189"/>
      <c r="V375" s="189"/>
      <c r="W375" s="189"/>
      <c r="X375" s="189"/>
      <c r="Y375" s="189"/>
      <c r="Z375" s="189"/>
      <c r="AA375" s="189"/>
      <c r="AB375" s="189">
        <v>1.66</v>
      </c>
      <c r="AC375" s="189"/>
      <c r="AD375" s="189"/>
      <c r="AE375" s="189">
        <f t="shared" si="146"/>
        <v>1.66</v>
      </c>
      <c r="AF375" s="190">
        <f t="shared" si="147"/>
        <v>0.22</v>
      </c>
      <c r="AG375" s="190">
        <f t="shared" si="148"/>
        <v>0</v>
      </c>
      <c r="AH375" s="191">
        <v>42.6</v>
      </c>
      <c r="AI375" s="191">
        <f t="shared" si="149"/>
        <v>36.21</v>
      </c>
      <c r="AJ375" s="191"/>
      <c r="AK375" s="191"/>
      <c r="AL375" s="191">
        <v>200</v>
      </c>
      <c r="AM375" s="184">
        <f t="shared" si="150"/>
        <v>100</v>
      </c>
      <c r="AN375" s="196" t="s">
        <v>242</v>
      </c>
      <c r="AO375" s="187" t="str">
        <f t="shared" si="151"/>
        <v xml:space="preserve">
Thạch Liên</v>
      </c>
      <c r="AP375" s="192" t="s">
        <v>265</v>
      </c>
      <c r="AQ375" s="193">
        <f t="shared" si="152"/>
        <v>0.26241600000000004</v>
      </c>
      <c r="AR375" s="193">
        <f t="shared" si="153"/>
        <v>0</v>
      </c>
      <c r="AS375" s="193">
        <f t="shared" si="156"/>
        <v>0</v>
      </c>
      <c r="AT375" s="193">
        <f t="shared" si="154"/>
        <v>0</v>
      </c>
      <c r="AU375" s="193">
        <f t="shared" si="155"/>
        <v>0</v>
      </c>
      <c r="AV375" s="193">
        <f t="shared" si="157"/>
        <v>0.26241600000000004</v>
      </c>
      <c r="AW375" s="184"/>
      <c r="AX375" s="184"/>
      <c r="AY375" s="184"/>
      <c r="AZ375" s="184"/>
      <c r="BA375" s="184"/>
      <c r="BB375" s="179">
        <v>359</v>
      </c>
    </row>
    <row r="376" spans="1:54" ht="25.5" customHeight="1">
      <c r="A376" s="179">
        <v>19</v>
      </c>
      <c r="B376" s="185" t="s">
        <v>946</v>
      </c>
      <c r="C376" s="219">
        <v>3.1</v>
      </c>
      <c r="D376" s="179" t="s">
        <v>74</v>
      </c>
      <c r="E376" s="187" t="str">
        <f t="shared" si="143"/>
        <v>NTS</v>
      </c>
      <c r="F376" s="184"/>
      <c r="G376" s="184"/>
      <c r="H376" s="184"/>
      <c r="I376" s="189">
        <f t="shared" si="144"/>
        <v>4.5</v>
      </c>
      <c r="J376" s="195"/>
      <c r="K376" s="195"/>
      <c r="L376" s="189">
        <f t="shared" si="145"/>
        <v>0</v>
      </c>
      <c r="M376" s="189"/>
      <c r="N376" s="189"/>
      <c r="O376" s="189"/>
      <c r="P376" s="189"/>
      <c r="Q376" s="189"/>
      <c r="R376" s="189"/>
      <c r="S376" s="189"/>
      <c r="T376" s="189"/>
      <c r="U376" s="189"/>
      <c r="V376" s="189"/>
      <c r="W376" s="189"/>
      <c r="X376" s="189"/>
      <c r="Y376" s="189"/>
      <c r="Z376" s="189"/>
      <c r="AA376" s="189"/>
      <c r="AB376" s="189">
        <v>4.5</v>
      </c>
      <c r="AC376" s="189"/>
      <c r="AD376" s="189"/>
      <c r="AE376" s="189">
        <f t="shared" si="146"/>
        <v>4.5</v>
      </c>
      <c r="AF376" s="190">
        <f t="shared" si="147"/>
        <v>0</v>
      </c>
      <c r="AG376" s="190">
        <f t="shared" si="148"/>
        <v>0</v>
      </c>
      <c r="AH376" s="191">
        <v>42.6</v>
      </c>
      <c r="AI376" s="191">
        <f t="shared" si="149"/>
        <v>36.21</v>
      </c>
      <c r="AJ376" s="191"/>
      <c r="AK376" s="191"/>
      <c r="AL376" s="191">
        <v>200</v>
      </c>
      <c r="AM376" s="184">
        <f t="shared" si="150"/>
        <v>100</v>
      </c>
      <c r="AN376" s="196" t="s">
        <v>242</v>
      </c>
      <c r="AO376" s="187" t="str">
        <f t="shared" si="151"/>
        <v xml:space="preserve">
Thạch Liên</v>
      </c>
      <c r="AP376" s="192" t="s">
        <v>265</v>
      </c>
      <c r="AQ376" s="193">
        <f t="shared" si="152"/>
        <v>0</v>
      </c>
      <c r="AR376" s="193">
        <f t="shared" si="153"/>
        <v>0</v>
      </c>
      <c r="AS376" s="193">
        <f t="shared" si="156"/>
        <v>0</v>
      </c>
      <c r="AT376" s="193">
        <f t="shared" si="154"/>
        <v>0</v>
      </c>
      <c r="AU376" s="193">
        <f t="shared" si="155"/>
        <v>0</v>
      </c>
      <c r="AV376" s="193">
        <f t="shared" si="157"/>
        <v>0</v>
      </c>
      <c r="AW376" s="184"/>
      <c r="AX376" s="184"/>
      <c r="AY376" s="184"/>
      <c r="AZ376" s="184"/>
      <c r="BA376" s="184"/>
      <c r="BB376" s="179">
        <v>360</v>
      </c>
    </row>
    <row r="377" spans="1:54" ht="30">
      <c r="A377" s="179">
        <v>20</v>
      </c>
      <c r="B377" s="185" t="s">
        <v>947</v>
      </c>
      <c r="C377" s="219">
        <v>3.1</v>
      </c>
      <c r="D377" s="179" t="s">
        <v>74</v>
      </c>
      <c r="E377" s="187" t="str">
        <f t="shared" si="143"/>
        <v>NTS</v>
      </c>
      <c r="F377" s="184"/>
      <c r="G377" s="184"/>
      <c r="H377" s="184"/>
      <c r="I377" s="189">
        <f t="shared" si="144"/>
        <v>3</v>
      </c>
      <c r="J377" s="195"/>
      <c r="K377" s="195"/>
      <c r="L377" s="189">
        <f t="shared" si="145"/>
        <v>0</v>
      </c>
      <c r="M377" s="189"/>
      <c r="N377" s="189"/>
      <c r="O377" s="189"/>
      <c r="P377" s="189"/>
      <c r="Q377" s="189"/>
      <c r="R377" s="189"/>
      <c r="S377" s="189"/>
      <c r="T377" s="189"/>
      <c r="U377" s="189"/>
      <c r="V377" s="189"/>
      <c r="W377" s="189"/>
      <c r="X377" s="189"/>
      <c r="Y377" s="189"/>
      <c r="Z377" s="189"/>
      <c r="AA377" s="189"/>
      <c r="AB377" s="189">
        <v>3</v>
      </c>
      <c r="AC377" s="189"/>
      <c r="AD377" s="189"/>
      <c r="AE377" s="189">
        <f t="shared" si="146"/>
        <v>3</v>
      </c>
      <c r="AF377" s="190">
        <f t="shared" si="147"/>
        <v>0</v>
      </c>
      <c r="AG377" s="190">
        <f t="shared" si="148"/>
        <v>0</v>
      </c>
      <c r="AH377" s="191">
        <v>42.6</v>
      </c>
      <c r="AI377" s="191">
        <f t="shared" si="149"/>
        <v>36.21</v>
      </c>
      <c r="AJ377" s="191"/>
      <c r="AK377" s="191"/>
      <c r="AL377" s="191">
        <v>200</v>
      </c>
      <c r="AM377" s="184">
        <f t="shared" si="150"/>
        <v>100</v>
      </c>
      <c r="AN377" s="196" t="s">
        <v>242</v>
      </c>
      <c r="AO377" s="187" t="str">
        <f t="shared" si="151"/>
        <v xml:space="preserve">
Thạch Liên</v>
      </c>
      <c r="AP377" s="192" t="s">
        <v>265</v>
      </c>
      <c r="AQ377" s="193">
        <f t="shared" si="152"/>
        <v>0</v>
      </c>
      <c r="AR377" s="193">
        <f t="shared" si="153"/>
        <v>0</v>
      </c>
      <c r="AS377" s="193">
        <f t="shared" si="156"/>
        <v>0</v>
      </c>
      <c r="AT377" s="193">
        <f t="shared" si="154"/>
        <v>0</v>
      </c>
      <c r="AU377" s="193">
        <f t="shared" si="155"/>
        <v>0</v>
      </c>
      <c r="AV377" s="193">
        <f t="shared" si="157"/>
        <v>0</v>
      </c>
      <c r="AW377" s="184"/>
      <c r="AX377" s="184"/>
      <c r="AY377" s="184"/>
      <c r="AZ377" s="184"/>
      <c r="BA377" s="184"/>
      <c r="BB377" s="179">
        <v>361</v>
      </c>
    </row>
    <row r="378" spans="1:54" ht="45">
      <c r="A378" s="179">
        <v>21</v>
      </c>
      <c r="B378" s="185" t="s">
        <v>964</v>
      </c>
      <c r="C378" s="219">
        <v>3.1</v>
      </c>
      <c r="D378" s="179" t="s">
        <v>74</v>
      </c>
      <c r="E378" s="187" t="str">
        <f t="shared" si="143"/>
        <v>NTS</v>
      </c>
      <c r="F378" s="184"/>
      <c r="G378" s="184"/>
      <c r="H378" s="184"/>
      <c r="I378" s="189">
        <f t="shared" si="144"/>
        <v>1.6</v>
      </c>
      <c r="J378" s="195">
        <v>1.6</v>
      </c>
      <c r="K378" s="195"/>
      <c r="L378" s="189">
        <f t="shared" si="145"/>
        <v>1.6</v>
      </c>
      <c r="M378" s="189"/>
      <c r="N378" s="189"/>
      <c r="O378" s="189"/>
      <c r="P378" s="189"/>
      <c r="Q378" s="189"/>
      <c r="R378" s="189"/>
      <c r="S378" s="189"/>
      <c r="T378" s="189"/>
      <c r="U378" s="189"/>
      <c r="V378" s="189"/>
      <c r="W378" s="189"/>
      <c r="X378" s="189"/>
      <c r="Y378" s="189"/>
      <c r="Z378" s="195"/>
      <c r="AA378" s="195"/>
      <c r="AB378" s="189"/>
      <c r="AC378" s="189"/>
      <c r="AD378" s="195"/>
      <c r="AE378" s="189">
        <f t="shared" si="146"/>
        <v>0</v>
      </c>
      <c r="AF378" s="190">
        <f t="shared" si="147"/>
        <v>1.6</v>
      </c>
      <c r="AG378" s="190">
        <f t="shared" si="148"/>
        <v>0</v>
      </c>
      <c r="AH378" s="191">
        <v>42.6</v>
      </c>
      <c r="AI378" s="191">
        <f t="shared" si="149"/>
        <v>36.21</v>
      </c>
      <c r="AJ378" s="191"/>
      <c r="AK378" s="191"/>
      <c r="AL378" s="191">
        <v>150</v>
      </c>
      <c r="AM378" s="184">
        <f t="shared" si="150"/>
        <v>75</v>
      </c>
      <c r="AN378" s="196" t="s">
        <v>248</v>
      </c>
      <c r="AO378" s="187" t="str">
        <f t="shared" si="151"/>
        <v xml:space="preserve">
Thạch Thắng</v>
      </c>
      <c r="AP378" s="192" t="s">
        <v>260</v>
      </c>
      <c r="AQ378" s="193">
        <f t="shared" si="152"/>
        <v>1.9084800000000004</v>
      </c>
      <c r="AR378" s="193">
        <f t="shared" si="153"/>
        <v>0</v>
      </c>
      <c r="AS378" s="193">
        <f t="shared" si="156"/>
        <v>0</v>
      </c>
      <c r="AT378" s="193">
        <f t="shared" si="154"/>
        <v>0</v>
      </c>
      <c r="AU378" s="193">
        <f t="shared" si="155"/>
        <v>0</v>
      </c>
      <c r="AV378" s="193">
        <f t="shared" si="157"/>
        <v>1.9084800000000004</v>
      </c>
      <c r="AW378" s="184"/>
      <c r="AX378" s="184"/>
      <c r="AY378" s="184"/>
      <c r="AZ378" s="184"/>
      <c r="BA378" s="184"/>
      <c r="BB378" s="179">
        <v>362</v>
      </c>
    </row>
    <row r="379" spans="1:54" ht="30">
      <c r="A379" s="179">
        <v>22</v>
      </c>
      <c r="B379" s="185" t="s">
        <v>965</v>
      </c>
      <c r="C379" s="219">
        <v>3.1</v>
      </c>
      <c r="D379" s="179" t="s">
        <v>74</v>
      </c>
      <c r="E379" s="187" t="str">
        <f t="shared" si="143"/>
        <v>NTS</v>
      </c>
      <c r="F379" s="184"/>
      <c r="G379" s="184"/>
      <c r="H379" s="184"/>
      <c r="I379" s="189">
        <f t="shared" si="144"/>
        <v>7</v>
      </c>
      <c r="J379" s="195"/>
      <c r="K379" s="195"/>
      <c r="L379" s="189">
        <f t="shared" si="145"/>
        <v>0</v>
      </c>
      <c r="M379" s="189"/>
      <c r="N379" s="189"/>
      <c r="O379" s="189"/>
      <c r="P379" s="189"/>
      <c r="Q379" s="189"/>
      <c r="R379" s="189"/>
      <c r="S379" s="189"/>
      <c r="T379" s="189"/>
      <c r="U379" s="189"/>
      <c r="V379" s="189"/>
      <c r="W379" s="189"/>
      <c r="X379" s="189"/>
      <c r="Y379" s="189"/>
      <c r="Z379" s="195"/>
      <c r="AA379" s="195"/>
      <c r="AB379" s="189">
        <v>4</v>
      </c>
      <c r="AC379" s="189">
        <v>3</v>
      </c>
      <c r="AD379" s="195"/>
      <c r="AE379" s="189">
        <f t="shared" si="146"/>
        <v>7</v>
      </c>
      <c r="AF379" s="190">
        <f t="shared" si="147"/>
        <v>0</v>
      </c>
      <c r="AG379" s="190">
        <f t="shared" si="148"/>
        <v>0</v>
      </c>
      <c r="AH379" s="191">
        <v>42.6</v>
      </c>
      <c r="AI379" s="191">
        <f t="shared" si="149"/>
        <v>36.21</v>
      </c>
      <c r="AJ379" s="191"/>
      <c r="AK379" s="191"/>
      <c r="AL379" s="191">
        <v>150</v>
      </c>
      <c r="AM379" s="184">
        <f t="shared" si="150"/>
        <v>75</v>
      </c>
      <c r="AN379" s="196" t="s">
        <v>248</v>
      </c>
      <c r="AO379" s="187" t="str">
        <f t="shared" si="151"/>
        <v xml:space="preserve">
Thạch Thắng</v>
      </c>
      <c r="AP379" s="192" t="s">
        <v>260</v>
      </c>
      <c r="AQ379" s="193">
        <f t="shared" si="152"/>
        <v>0</v>
      </c>
      <c r="AR379" s="193">
        <f t="shared" si="153"/>
        <v>0</v>
      </c>
      <c r="AS379" s="193">
        <f t="shared" si="156"/>
        <v>0</v>
      </c>
      <c r="AT379" s="193">
        <f t="shared" si="154"/>
        <v>0</v>
      </c>
      <c r="AU379" s="193">
        <f t="shared" si="155"/>
        <v>0</v>
      </c>
      <c r="AV379" s="193">
        <f t="shared" si="157"/>
        <v>0</v>
      </c>
      <c r="AW379" s="184"/>
      <c r="AX379" s="184"/>
      <c r="AY379" s="184"/>
      <c r="AZ379" s="184"/>
      <c r="BA379" s="184"/>
      <c r="BB379" s="179">
        <v>363</v>
      </c>
    </row>
    <row r="380" spans="1:54" ht="30">
      <c r="A380" s="179">
        <v>23</v>
      </c>
      <c r="B380" s="185" t="s">
        <v>977</v>
      </c>
      <c r="C380" s="219">
        <v>3.1</v>
      </c>
      <c r="D380" s="192" t="s">
        <v>74</v>
      </c>
      <c r="E380" s="187" t="str">
        <f t="shared" si="143"/>
        <v>NTS</v>
      </c>
      <c r="F380" s="185"/>
      <c r="G380" s="185"/>
      <c r="H380" s="185"/>
      <c r="I380" s="189">
        <f t="shared" si="144"/>
        <v>21.5</v>
      </c>
      <c r="J380" s="195"/>
      <c r="K380" s="195"/>
      <c r="L380" s="189">
        <f t="shared" si="145"/>
        <v>0</v>
      </c>
      <c r="M380" s="189"/>
      <c r="N380" s="189">
        <v>7.5</v>
      </c>
      <c r="O380" s="189">
        <v>9</v>
      </c>
      <c r="P380" s="189"/>
      <c r="Q380" s="189"/>
      <c r="R380" s="189"/>
      <c r="S380" s="189"/>
      <c r="T380" s="189"/>
      <c r="U380" s="189"/>
      <c r="V380" s="189"/>
      <c r="W380" s="189"/>
      <c r="X380" s="189"/>
      <c r="Y380" s="189"/>
      <c r="Z380" s="189"/>
      <c r="AA380" s="189"/>
      <c r="AB380" s="189"/>
      <c r="AC380" s="189">
        <v>5</v>
      </c>
      <c r="AD380" s="189"/>
      <c r="AE380" s="189">
        <f t="shared" si="146"/>
        <v>21.5</v>
      </c>
      <c r="AF380" s="190">
        <f t="shared" si="147"/>
        <v>9</v>
      </c>
      <c r="AG380" s="190">
        <f t="shared" si="148"/>
        <v>0</v>
      </c>
      <c r="AH380" s="191">
        <v>42.6</v>
      </c>
      <c r="AI380" s="191">
        <f t="shared" si="149"/>
        <v>36.21</v>
      </c>
      <c r="AJ380" s="191"/>
      <c r="AK380" s="191">
        <v>5</v>
      </c>
      <c r="AL380" s="191">
        <v>150</v>
      </c>
      <c r="AM380" s="184">
        <f t="shared" si="150"/>
        <v>75</v>
      </c>
      <c r="AN380" s="192" t="s">
        <v>251</v>
      </c>
      <c r="AO380" s="187" t="str">
        <f t="shared" si="151"/>
        <v xml:space="preserve">
Thạch Trị</v>
      </c>
      <c r="AP380" s="192" t="s">
        <v>978</v>
      </c>
      <c r="AQ380" s="193">
        <f t="shared" si="152"/>
        <v>10.735200000000003</v>
      </c>
      <c r="AR380" s="193">
        <f t="shared" si="153"/>
        <v>0</v>
      </c>
      <c r="AS380" s="193">
        <f>AK380*N380*1000*10000/1000000000</f>
        <v>0.375</v>
      </c>
      <c r="AT380" s="193">
        <f t="shared" si="154"/>
        <v>0</v>
      </c>
      <c r="AU380" s="193">
        <f t="shared" si="155"/>
        <v>0</v>
      </c>
      <c r="AV380" s="193">
        <f t="shared" si="157"/>
        <v>11.110200000000003</v>
      </c>
      <c r="AW380" s="184"/>
      <c r="AX380" s="184"/>
      <c r="AY380" s="184"/>
      <c r="AZ380" s="184"/>
      <c r="BA380" s="184"/>
      <c r="BB380" s="179">
        <v>364</v>
      </c>
    </row>
    <row r="381" spans="1:54" ht="45">
      <c r="A381" s="179">
        <v>24</v>
      </c>
      <c r="B381" s="182" t="s">
        <v>979</v>
      </c>
      <c r="C381" s="219">
        <v>3.1</v>
      </c>
      <c r="D381" s="192" t="s">
        <v>74</v>
      </c>
      <c r="E381" s="187" t="str">
        <f t="shared" si="143"/>
        <v>NTS</v>
      </c>
      <c r="F381" s="182"/>
      <c r="G381" s="182"/>
      <c r="H381" s="182"/>
      <c r="I381" s="189">
        <f t="shared" si="144"/>
        <v>7.82</v>
      </c>
      <c r="J381" s="189"/>
      <c r="K381" s="189"/>
      <c r="L381" s="189">
        <f t="shared" si="145"/>
        <v>0</v>
      </c>
      <c r="M381" s="189"/>
      <c r="N381" s="189"/>
      <c r="O381" s="189"/>
      <c r="P381" s="189"/>
      <c r="Q381" s="189"/>
      <c r="R381" s="189"/>
      <c r="S381" s="189"/>
      <c r="T381" s="189"/>
      <c r="U381" s="189"/>
      <c r="V381" s="189"/>
      <c r="W381" s="189"/>
      <c r="X381" s="189"/>
      <c r="Y381" s="189"/>
      <c r="Z381" s="189"/>
      <c r="AA381" s="189"/>
      <c r="AB381" s="189"/>
      <c r="AC381" s="189">
        <v>7.82</v>
      </c>
      <c r="AD381" s="189"/>
      <c r="AE381" s="189">
        <f t="shared" si="146"/>
        <v>7.82</v>
      </c>
      <c r="AF381" s="190">
        <f t="shared" si="147"/>
        <v>0</v>
      </c>
      <c r="AG381" s="190">
        <f t="shared" si="148"/>
        <v>0</v>
      </c>
      <c r="AH381" s="191">
        <v>42.6</v>
      </c>
      <c r="AI381" s="191">
        <f t="shared" si="149"/>
        <v>36.21</v>
      </c>
      <c r="AJ381" s="191"/>
      <c r="AK381" s="191"/>
      <c r="AL381" s="191">
        <v>150</v>
      </c>
      <c r="AM381" s="184">
        <f t="shared" si="150"/>
        <v>75</v>
      </c>
      <c r="AN381" s="183" t="s">
        <v>251</v>
      </c>
      <c r="AO381" s="187" t="str">
        <f t="shared" si="151"/>
        <v xml:space="preserve">
Thạch Trị</v>
      </c>
      <c r="AP381" s="192" t="s">
        <v>265</v>
      </c>
      <c r="AQ381" s="193">
        <f t="shared" si="152"/>
        <v>0</v>
      </c>
      <c r="AR381" s="193">
        <f t="shared" si="153"/>
        <v>0</v>
      </c>
      <c r="AS381" s="193">
        <f>AK381*N381*1000*10000/1000000000</f>
        <v>0</v>
      </c>
      <c r="AT381" s="193">
        <f t="shared" si="154"/>
        <v>0</v>
      </c>
      <c r="AU381" s="193">
        <f t="shared" si="155"/>
        <v>0</v>
      </c>
      <c r="AV381" s="193">
        <f t="shared" si="157"/>
        <v>0</v>
      </c>
      <c r="AW381" s="184"/>
      <c r="AX381" s="184"/>
      <c r="AY381" s="184"/>
      <c r="AZ381" s="184"/>
      <c r="BA381" s="184"/>
      <c r="BB381" s="179">
        <v>365</v>
      </c>
    </row>
    <row r="382" spans="1:54" ht="45">
      <c r="A382" s="179">
        <v>25</v>
      </c>
      <c r="B382" s="185" t="s">
        <v>980</v>
      </c>
      <c r="C382" s="219">
        <v>3.1</v>
      </c>
      <c r="D382" s="192" t="s">
        <v>74</v>
      </c>
      <c r="E382" s="187" t="str">
        <f t="shared" si="143"/>
        <v>NTS</v>
      </c>
      <c r="F382" s="185"/>
      <c r="G382" s="185"/>
      <c r="H382" s="185"/>
      <c r="I382" s="189">
        <f t="shared" si="144"/>
        <v>17.7</v>
      </c>
      <c r="J382" s="189"/>
      <c r="K382" s="189"/>
      <c r="L382" s="189">
        <f t="shared" si="145"/>
        <v>0</v>
      </c>
      <c r="M382" s="189"/>
      <c r="N382" s="189">
        <v>5.7</v>
      </c>
      <c r="O382" s="189">
        <v>12</v>
      </c>
      <c r="P382" s="189"/>
      <c r="Q382" s="189"/>
      <c r="R382" s="189"/>
      <c r="S382" s="189"/>
      <c r="T382" s="189"/>
      <c r="U382" s="189"/>
      <c r="V382" s="189"/>
      <c r="W382" s="189"/>
      <c r="X382" s="189"/>
      <c r="Y382" s="189"/>
      <c r="Z382" s="189"/>
      <c r="AA382" s="189"/>
      <c r="AB382" s="189"/>
      <c r="AC382" s="189"/>
      <c r="AD382" s="189"/>
      <c r="AE382" s="189">
        <f t="shared" si="146"/>
        <v>17.7</v>
      </c>
      <c r="AF382" s="190">
        <f t="shared" si="147"/>
        <v>12</v>
      </c>
      <c r="AG382" s="190">
        <f t="shared" si="148"/>
        <v>0</v>
      </c>
      <c r="AH382" s="191">
        <v>42.6</v>
      </c>
      <c r="AI382" s="191">
        <f t="shared" si="149"/>
        <v>36.21</v>
      </c>
      <c r="AJ382" s="191"/>
      <c r="AK382" s="191">
        <v>5</v>
      </c>
      <c r="AL382" s="191">
        <v>150</v>
      </c>
      <c r="AM382" s="184">
        <f t="shared" si="150"/>
        <v>75</v>
      </c>
      <c r="AN382" s="183" t="s">
        <v>251</v>
      </c>
      <c r="AO382" s="187" t="str">
        <f t="shared" si="151"/>
        <v xml:space="preserve">
Thạch Trị</v>
      </c>
      <c r="AP382" s="192" t="s">
        <v>265</v>
      </c>
      <c r="AQ382" s="193">
        <f t="shared" si="152"/>
        <v>14.313600000000003</v>
      </c>
      <c r="AR382" s="193">
        <f t="shared" si="153"/>
        <v>0</v>
      </c>
      <c r="AS382" s="193">
        <f>AK382*N382*1000*10000/1000000000</f>
        <v>0.28499999999999998</v>
      </c>
      <c r="AT382" s="193">
        <f t="shared" si="154"/>
        <v>0</v>
      </c>
      <c r="AU382" s="193">
        <f t="shared" si="155"/>
        <v>0</v>
      </c>
      <c r="AV382" s="193">
        <f t="shared" si="157"/>
        <v>14.598600000000003</v>
      </c>
      <c r="AW382" s="184"/>
      <c r="AX382" s="184"/>
      <c r="AY382" s="184"/>
      <c r="AZ382" s="184"/>
      <c r="BA382" s="184"/>
      <c r="BB382" s="179">
        <v>366</v>
      </c>
    </row>
    <row r="383" spans="1:54" ht="30">
      <c r="A383" s="179">
        <v>26</v>
      </c>
      <c r="B383" s="185" t="s">
        <v>981</v>
      </c>
      <c r="C383" s="219">
        <v>3.1</v>
      </c>
      <c r="D383" s="179" t="s">
        <v>74</v>
      </c>
      <c r="E383" s="187" t="str">
        <f t="shared" si="143"/>
        <v>NTS</v>
      </c>
      <c r="F383" s="184"/>
      <c r="G383" s="184"/>
      <c r="H383" s="184"/>
      <c r="I383" s="189">
        <f t="shared" si="144"/>
        <v>5.18</v>
      </c>
      <c r="J383" s="196"/>
      <c r="K383" s="196"/>
      <c r="L383" s="189">
        <f t="shared" si="145"/>
        <v>0</v>
      </c>
      <c r="M383" s="196"/>
      <c r="N383" s="203">
        <v>5.18</v>
      </c>
      <c r="O383" s="196"/>
      <c r="P383" s="196"/>
      <c r="Q383" s="196"/>
      <c r="R383" s="196"/>
      <c r="S383" s="196"/>
      <c r="T383" s="196"/>
      <c r="U383" s="196"/>
      <c r="V383" s="196"/>
      <c r="W383" s="196"/>
      <c r="X383" s="196"/>
      <c r="Y383" s="196"/>
      <c r="Z383" s="196"/>
      <c r="AA383" s="196"/>
      <c r="AB383" s="196"/>
      <c r="AC383" s="196"/>
      <c r="AD383" s="196"/>
      <c r="AE383" s="189">
        <f t="shared" si="146"/>
        <v>5.18</v>
      </c>
      <c r="AF383" s="190">
        <f t="shared" si="147"/>
        <v>0</v>
      </c>
      <c r="AG383" s="190">
        <f t="shared" si="148"/>
        <v>0</v>
      </c>
      <c r="AH383" s="191">
        <v>42.6</v>
      </c>
      <c r="AI383" s="191">
        <f t="shared" si="149"/>
        <v>36.21</v>
      </c>
      <c r="AJ383" s="191"/>
      <c r="AK383" s="191">
        <v>5</v>
      </c>
      <c r="AL383" s="191">
        <v>150</v>
      </c>
      <c r="AM383" s="184">
        <f t="shared" si="150"/>
        <v>75</v>
      </c>
      <c r="AN383" s="204" t="s">
        <v>251</v>
      </c>
      <c r="AO383" s="187" t="str">
        <f t="shared" si="151"/>
        <v xml:space="preserve">
Thạch Trị</v>
      </c>
      <c r="AP383" s="192"/>
      <c r="AQ383" s="193">
        <f t="shared" si="152"/>
        <v>0</v>
      </c>
      <c r="AR383" s="193">
        <f t="shared" si="153"/>
        <v>0</v>
      </c>
      <c r="AS383" s="193">
        <f>AK383*N383*1000*10000/1000000000</f>
        <v>0.25900000000000001</v>
      </c>
      <c r="AT383" s="193">
        <f t="shared" si="154"/>
        <v>0</v>
      </c>
      <c r="AU383" s="193">
        <f t="shared" si="155"/>
        <v>0</v>
      </c>
      <c r="AV383" s="193">
        <f t="shared" si="157"/>
        <v>0.25900000000000001</v>
      </c>
      <c r="AW383" s="184"/>
      <c r="AX383" s="184"/>
      <c r="AY383" s="184"/>
      <c r="AZ383" s="184"/>
      <c r="BA383" s="184"/>
      <c r="BB383" s="179">
        <v>367</v>
      </c>
    </row>
    <row r="384" spans="1:54" ht="30">
      <c r="A384" s="179">
        <v>27</v>
      </c>
      <c r="B384" s="186" t="s">
        <v>888</v>
      </c>
      <c r="C384" s="220">
        <v>3.2</v>
      </c>
      <c r="D384" s="187" t="s">
        <v>58</v>
      </c>
      <c r="E384" s="187" t="str">
        <f t="shared" si="143"/>
        <v>NKH</v>
      </c>
      <c r="F384" s="188" t="s">
        <v>889</v>
      </c>
      <c r="G384" s="188"/>
      <c r="H384" s="188"/>
      <c r="I384" s="189">
        <f t="shared" si="144"/>
        <v>8.5</v>
      </c>
      <c r="J384" s="189">
        <v>8.5</v>
      </c>
      <c r="K384" s="189"/>
      <c r="L384" s="189">
        <f t="shared" si="145"/>
        <v>8.5</v>
      </c>
      <c r="M384" s="189"/>
      <c r="N384" s="189"/>
      <c r="O384" s="189"/>
      <c r="P384" s="189"/>
      <c r="Q384" s="189"/>
      <c r="R384" s="189"/>
      <c r="S384" s="189"/>
      <c r="T384" s="189"/>
      <c r="U384" s="189"/>
      <c r="V384" s="189"/>
      <c r="W384" s="189"/>
      <c r="X384" s="189"/>
      <c r="Y384" s="189"/>
      <c r="Z384" s="189"/>
      <c r="AA384" s="189"/>
      <c r="AB384" s="189"/>
      <c r="AC384" s="189"/>
      <c r="AD384" s="189"/>
      <c r="AE384" s="189">
        <f t="shared" si="146"/>
        <v>0</v>
      </c>
      <c r="AF384" s="190">
        <f t="shared" si="147"/>
        <v>8.5</v>
      </c>
      <c r="AG384" s="190">
        <f t="shared" si="148"/>
        <v>0</v>
      </c>
      <c r="AH384" s="191">
        <v>27.3</v>
      </c>
      <c r="AI384" s="191">
        <f t="shared" si="149"/>
        <v>23.204999999999998</v>
      </c>
      <c r="AJ384" s="191"/>
      <c r="AK384" s="191"/>
      <c r="AL384" s="197">
        <v>150</v>
      </c>
      <c r="AM384" s="184">
        <f t="shared" si="150"/>
        <v>75</v>
      </c>
      <c r="AN384" s="187" t="s">
        <v>227</v>
      </c>
      <c r="AO384" s="187" t="str">
        <f t="shared" si="151"/>
        <v>Cồn Trường
Bắc Sơn</v>
      </c>
      <c r="AP384" s="192" t="s">
        <v>260</v>
      </c>
      <c r="AQ384" s="193">
        <f t="shared" si="152"/>
        <v>6.4973999999999998</v>
      </c>
      <c r="AR384" s="193">
        <f t="shared" si="153"/>
        <v>0</v>
      </c>
      <c r="AS384" s="193">
        <f t="shared" ref="AS384:AS406" si="158">AK384*N384*0.01+AK384*N384*0.01*1.5</f>
        <v>0</v>
      </c>
      <c r="AT384" s="193">
        <f t="shared" si="154"/>
        <v>0</v>
      </c>
      <c r="AU384" s="193">
        <f t="shared" si="155"/>
        <v>0</v>
      </c>
      <c r="AV384" s="193">
        <f t="shared" si="157"/>
        <v>6.4973999999999998</v>
      </c>
      <c r="AW384" s="184"/>
      <c r="AX384" s="184"/>
      <c r="AY384" s="184"/>
      <c r="AZ384" s="184"/>
      <c r="BA384" s="184"/>
      <c r="BB384" s="179">
        <v>368</v>
      </c>
    </row>
    <row r="385" spans="1:54" ht="30">
      <c r="A385" s="179">
        <v>28</v>
      </c>
      <c r="B385" s="186" t="s">
        <v>890</v>
      </c>
      <c r="C385" s="220">
        <v>3.2</v>
      </c>
      <c r="D385" s="187" t="s">
        <v>58</v>
      </c>
      <c r="E385" s="187" t="str">
        <f t="shared" si="143"/>
        <v>NKH</v>
      </c>
      <c r="F385" s="188" t="s">
        <v>891</v>
      </c>
      <c r="G385" s="188"/>
      <c r="H385" s="188"/>
      <c r="I385" s="189">
        <f t="shared" si="144"/>
        <v>6.15</v>
      </c>
      <c r="J385" s="189"/>
      <c r="K385" s="189"/>
      <c r="L385" s="189">
        <f t="shared" si="145"/>
        <v>0</v>
      </c>
      <c r="M385" s="189"/>
      <c r="N385" s="189">
        <v>6.15</v>
      </c>
      <c r="O385" s="189"/>
      <c r="P385" s="189"/>
      <c r="Q385" s="189"/>
      <c r="R385" s="189"/>
      <c r="S385" s="189"/>
      <c r="T385" s="189"/>
      <c r="U385" s="189"/>
      <c r="V385" s="189"/>
      <c r="W385" s="189"/>
      <c r="X385" s="189"/>
      <c r="Y385" s="189"/>
      <c r="Z385" s="189"/>
      <c r="AA385" s="189"/>
      <c r="AB385" s="189"/>
      <c r="AC385" s="189"/>
      <c r="AD385" s="189"/>
      <c r="AE385" s="189">
        <f t="shared" si="146"/>
        <v>6.15</v>
      </c>
      <c r="AF385" s="190">
        <f t="shared" si="147"/>
        <v>0</v>
      </c>
      <c r="AG385" s="190">
        <f t="shared" si="148"/>
        <v>0</v>
      </c>
      <c r="AH385" s="191">
        <v>27.3</v>
      </c>
      <c r="AI385" s="191">
        <f t="shared" si="149"/>
        <v>23.204999999999998</v>
      </c>
      <c r="AJ385" s="191"/>
      <c r="AK385" s="191">
        <v>3.3</v>
      </c>
      <c r="AL385" s="197">
        <v>150</v>
      </c>
      <c r="AM385" s="184">
        <f t="shared" si="150"/>
        <v>75</v>
      </c>
      <c r="AN385" s="187" t="s">
        <v>227</v>
      </c>
      <c r="AO385" s="187" t="str">
        <f t="shared" si="151"/>
        <v>Đập Bạng
Bắc Sơn</v>
      </c>
      <c r="AP385" s="192" t="s">
        <v>260</v>
      </c>
      <c r="AQ385" s="193">
        <f t="shared" si="152"/>
        <v>0</v>
      </c>
      <c r="AR385" s="193">
        <f t="shared" si="153"/>
        <v>0</v>
      </c>
      <c r="AS385" s="193">
        <f t="shared" si="158"/>
        <v>0.50737500000000013</v>
      </c>
      <c r="AT385" s="193">
        <f t="shared" si="154"/>
        <v>0</v>
      </c>
      <c r="AU385" s="193">
        <f t="shared" si="155"/>
        <v>0</v>
      </c>
      <c r="AV385" s="193">
        <f t="shared" si="157"/>
        <v>0.50737500000000013</v>
      </c>
      <c r="AW385" s="184"/>
      <c r="AX385" s="184"/>
      <c r="AY385" s="184"/>
      <c r="AZ385" s="184"/>
      <c r="BA385" s="184"/>
      <c r="BB385" s="179">
        <v>369</v>
      </c>
    </row>
    <row r="386" spans="1:54" ht="30">
      <c r="A386" s="179">
        <v>29</v>
      </c>
      <c r="B386" s="186" t="s">
        <v>892</v>
      </c>
      <c r="C386" s="220">
        <v>3.2</v>
      </c>
      <c r="D386" s="187" t="s">
        <v>58</v>
      </c>
      <c r="E386" s="187" t="str">
        <f t="shared" si="143"/>
        <v>NKH</v>
      </c>
      <c r="F386" s="188" t="s">
        <v>893</v>
      </c>
      <c r="G386" s="188"/>
      <c r="H386" s="188"/>
      <c r="I386" s="189">
        <f t="shared" si="144"/>
        <v>10.19</v>
      </c>
      <c r="J386" s="189"/>
      <c r="K386" s="189"/>
      <c r="L386" s="189">
        <f t="shared" si="145"/>
        <v>0</v>
      </c>
      <c r="M386" s="189"/>
      <c r="N386" s="189">
        <v>10.19</v>
      </c>
      <c r="O386" s="189"/>
      <c r="P386" s="189"/>
      <c r="Q386" s="189"/>
      <c r="R386" s="189"/>
      <c r="S386" s="189"/>
      <c r="T386" s="189"/>
      <c r="U386" s="189"/>
      <c r="V386" s="189"/>
      <c r="W386" s="189"/>
      <c r="X386" s="189"/>
      <c r="Y386" s="189"/>
      <c r="Z386" s="189"/>
      <c r="AA386" s="189"/>
      <c r="AB386" s="189"/>
      <c r="AC386" s="189"/>
      <c r="AD386" s="189"/>
      <c r="AE386" s="189">
        <f t="shared" si="146"/>
        <v>10.19</v>
      </c>
      <c r="AF386" s="190">
        <f t="shared" si="147"/>
        <v>0</v>
      </c>
      <c r="AG386" s="190">
        <f t="shared" si="148"/>
        <v>0</v>
      </c>
      <c r="AH386" s="191">
        <v>27.3</v>
      </c>
      <c r="AI386" s="191">
        <f t="shared" si="149"/>
        <v>23.204999999999998</v>
      </c>
      <c r="AJ386" s="191"/>
      <c r="AK386" s="191">
        <v>3.3</v>
      </c>
      <c r="AL386" s="197">
        <v>150</v>
      </c>
      <c r="AM386" s="184">
        <f t="shared" si="150"/>
        <v>75</v>
      </c>
      <c r="AN386" s="187" t="s">
        <v>227</v>
      </c>
      <c r="AO386" s="187" t="str">
        <f t="shared" si="151"/>
        <v>Đập Bún
Bắc Sơn</v>
      </c>
      <c r="AP386" s="192" t="s">
        <v>260</v>
      </c>
      <c r="AQ386" s="193">
        <f t="shared" si="152"/>
        <v>0</v>
      </c>
      <c r="AR386" s="193">
        <f t="shared" si="153"/>
        <v>0</v>
      </c>
      <c r="AS386" s="193">
        <f t="shared" si="158"/>
        <v>0.84067499999999995</v>
      </c>
      <c r="AT386" s="193">
        <f t="shared" si="154"/>
        <v>0</v>
      </c>
      <c r="AU386" s="193">
        <f t="shared" si="155"/>
        <v>0</v>
      </c>
      <c r="AV386" s="193">
        <f t="shared" si="157"/>
        <v>0.84067499999999995</v>
      </c>
      <c r="AW386" s="184"/>
      <c r="AX386" s="184"/>
      <c r="AY386" s="184"/>
      <c r="AZ386" s="184"/>
      <c r="BA386" s="184"/>
      <c r="BB386" s="179">
        <v>370</v>
      </c>
    </row>
    <row r="387" spans="1:54" ht="30">
      <c r="A387" s="179">
        <v>30</v>
      </c>
      <c r="B387" s="185" t="s">
        <v>894</v>
      </c>
      <c r="C387" s="220">
        <v>3.2</v>
      </c>
      <c r="D387" s="196" t="s">
        <v>58</v>
      </c>
      <c r="E387" s="187" t="str">
        <f t="shared" si="143"/>
        <v>NKH</v>
      </c>
      <c r="F387" s="201" t="s">
        <v>292</v>
      </c>
      <c r="G387" s="201"/>
      <c r="H387" s="201"/>
      <c r="I387" s="189">
        <f t="shared" si="144"/>
        <v>10</v>
      </c>
      <c r="J387" s="195"/>
      <c r="K387" s="195"/>
      <c r="L387" s="189">
        <f t="shared" si="145"/>
        <v>0</v>
      </c>
      <c r="M387" s="189"/>
      <c r="N387" s="189">
        <v>10</v>
      </c>
      <c r="O387" s="189"/>
      <c r="P387" s="189"/>
      <c r="Q387" s="189"/>
      <c r="R387" s="189"/>
      <c r="S387" s="189"/>
      <c r="T387" s="189"/>
      <c r="U387" s="189"/>
      <c r="V387" s="189"/>
      <c r="W387" s="189"/>
      <c r="X387" s="189"/>
      <c r="Y387" s="189"/>
      <c r="Z387" s="189"/>
      <c r="AA387" s="189"/>
      <c r="AB387" s="189"/>
      <c r="AC387" s="189"/>
      <c r="AD387" s="189"/>
      <c r="AE387" s="189">
        <f t="shared" si="146"/>
        <v>10</v>
      </c>
      <c r="AF387" s="190">
        <f t="shared" si="147"/>
        <v>0</v>
      </c>
      <c r="AG387" s="190">
        <f t="shared" si="148"/>
        <v>0</v>
      </c>
      <c r="AH387" s="191">
        <v>27.3</v>
      </c>
      <c r="AI387" s="191">
        <f t="shared" si="149"/>
        <v>23.204999999999998</v>
      </c>
      <c r="AJ387" s="191"/>
      <c r="AK387" s="191">
        <v>3.3</v>
      </c>
      <c r="AL387" s="197">
        <v>150</v>
      </c>
      <c r="AM387" s="184">
        <f t="shared" si="150"/>
        <v>75</v>
      </c>
      <c r="AN387" s="192" t="s">
        <v>228</v>
      </c>
      <c r="AO387" s="187" t="str">
        <f t="shared" si="151"/>
        <v>Thôn Hòa Bình
Nam Hương</v>
      </c>
      <c r="AP387" s="192" t="s">
        <v>895</v>
      </c>
      <c r="AQ387" s="193">
        <f t="shared" si="152"/>
        <v>0</v>
      </c>
      <c r="AR387" s="193">
        <f t="shared" si="153"/>
        <v>0</v>
      </c>
      <c r="AS387" s="193">
        <f t="shared" si="158"/>
        <v>0.82499999999999996</v>
      </c>
      <c r="AT387" s="193">
        <f t="shared" si="154"/>
        <v>0</v>
      </c>
      <c r="AU387" s="193">
        <f t="shared" si="155"/>
        <v>0</v>
      </c>
      <c r="AV387" s="193">
        <f t="shared" si="157"/>
        <v>0.82499999999999996</v>
      </c>
      <c r="AW387" s="184"/>
      <c r="AX387" s="184"/>
      <c r="AY387" s="184"/>
      <c r="AZ387" s="184"/>
      <c r="BA387" s="184"/>
      <c r="BB387" s="179">
        <v>371</v>
      </c>
    </row>
    <row r="388" spans="1:54" ht="30">
      <c r="A388" s="179">
        <v>31</v>
      </c>
      <c r="B388" s="198" t="s">
        <v>897</v>
      </c>
      <c r="C388" s="220">
        <v>3.2</v>
      </c>
      <c r="D388" s="200" t="s">
        <v>58</v>
      </c>
      <c r="E388" s="187" t="str">
        <f t="shared" si="143"/>
        <v>NKH</v>
      </c>
      <c r="F388" s="199"/>
      <c r="G388" s="199"/>
      <c r="H388" s="199"/>
      <c r="I388" s="189">
        <f t="shared" si="144"/>
        <v>4</v>
      </c>
      <c r="J388" s="195"/>
      <c r="K388" s="195"/>
      <c r="L388" s="189">
        <f t="shared" si="145"/>
        <v>0</v>
      </c>
      <c r="M388" s="189"/>
      <c r="N388" s="189">
        <v>4</v>
      </c>
      <c r="O388" s="189"/>
      <c r="P388" s="189"/>
      <c r="Q388" s="189"/>
      <c r="R388" s="189"/>
      <c r="S388" s="189"/>
      <c r="T388" s="189"/>
      <c r="U388" s="189"/>
      <c r="V388" s="189"/>
      <c r="W388" s="189"/>
      <c r="X388" s="189"/>
      <c r="Y388" s="189"/>
      <c r="Z388" s="195"/>
      <c r="AA388" s="195"/>
      <c r="AB388" s="189"/>
      <c r="AC388" s="189"/>
      <c r="AD388" s="195"/>
      <c r="AE388" s="189">
        <v>5</v>
      </c>
      <c r="AF388" s="190">
        <f t="shared" si="147"/>
        <v>0</v>
      </c>
      <c r="AG388" s="190">
        <f t="shared" si="148"/>
        <v>0</v>
      </c>
      <c r="AH388" s="191">
        <v>27.3</v>
      </c>
      <c r="AI388" s="191">
        <f t="shared" si="149"/>
        <v>23.204999999999998</v>
      </c>
      <c r="AJ388" s="191"/>
      <c r="AK388" s="191">
        <v>3.3</v>
      </c>
      <c r="AL388" s="197">
        <v>150</v>
      </c>
      <c r="AM388" s="184">
        <f t="shared" si="150"/>
        <v>75</v>
      </c>
      <c r="AN388" s="196" t="s">
        <v>229</v>
      </c>
      <c r="AO388" s="187" t="str">
        <f t="shared" si="151"/>
        <v xml:space="preserve">
Ngọc Sơn</v>
      </c>
      <c r="AP388" s="192" t="s">
        <v>260</v>
      </c>
      <c r="AQ388" s="193">
        <f t="shared" si="152"/>
        <v>0</v>
      </c>
      <c r="AR388" s="193">
        <f t="shared" si="153"/>
        <v>0</v>
      </c>
      <c r="AS388" s="193">
        <f t="shared" si="158"/>
        <v>0.33</v>
      </c>
      <c r="AT388" s="193">
        <f t="shared" si="154"/>
        <v>0</v>
      </c>
      <c r="AU388" s="193">
        <f t="shared" si="155"/>
        <v>0</v>
      </c>
      <c r="AV388" s="193">
        <f t="shared" si="157"/>
        <v>0.33</v>
      </c>
      <c r="AW388" s="184"/>
      <c r="AX388" s="184"/>
      <c r="AY388" s="184"/>
      <c r="AZ388" s="184"/>
      <c r="BA388" s="184"/>
      <c r="BB388" s="179">
        <v>372</v>
      </c>
    </row>
    <row r="389" spans="1:54" ht="30">
      <c r="A389" s="179">
        <v>32</v>
      </c>
      <c r="B389" s="185" t="s">
        <v>898</v>
      </c>
      <c r="C389" s="220">
        <v>3.2</v>
      </c>
      <c r="D389" s="192" t="s">
        <v>58</v>
      </c>
      <c r="E389" s="187" t="str">
        <f t="shared" si="143"/>
        <v>NKH</v>
      </c>
      <c r="F389" s="185"/>
      <c r="G389" s="185"/>
      <c r="H389" s="185"/>
      <c r="I389" s="189">
        <f t="shared" si="144"/>
        <v>2</v>
      </c>
      <c r="J389" s="195">
        <v>1.5</v>
      </c>
      <c r="K389" s="195"/>
      <c r="L389" s="189">
        <f t="shared" si="145"/>
        <v>1.5</v>
      </c>
      <c r="M389" s="189"/>
      <c r="N389" s="189"/>
      <c r="O389" s="189">
        <v>0.5</v>
      </c>
      <c r="P389" s="189"/>
      <c r="Q389" s="189"/>
      <c r="R389" s="189"/>
      <c r="S389" s="189"/>
      <c r="T389" s="189"/>
      <c r="U389" s="189"/>
      <c r="V389" s="189"/>
      <c r="W389" s="189"/>
      <c r="X389" s="189"/>
      <c r="Y389" s="189"/>
      <c r="Z389" s="195"/>
      <c r="AA389" s="195"/>
      <c r="AB389" s="189"/>
      <c r="AC389" s="189"/>
      <c r="AD389" s="195"/>
      <c r="AE389" s="189">
        <f>SUM(N389:AD389)</f>
        <v>0.5</v>
      </c>
      <c r="AF389" s="190">
        <f t="shared" si="147"/>
        <v>2</v>
      </c>
      <c r="AG389" s="190">
        <f t="shared" si="148"/>
        <v>0</v>
      </c>
      <c r="AH389" s="191">
        <v>42.6</v>
      </c>
      <c r="AI389" s="191">
        <f t="shared" si="149"/>
        <v>36.21</v>
      </c>
      <c r="AJ389" s="191"/>
      <c r="AK389" s="191"/>
      <c r="AL389" s="191">
        <v>200</v>
      </c>
      <c r="AM389" s="184">
        <f t="shared" si="150"/>
        <v>100</v>
      </c>
      <c r="AN389" s="192" t="s">
        <v>230</v>
      </c>
      <c r="AO389" s="187" t="str">
        <f t="shared" si="151"/>
        <v xml:space="preserve">
Phù Việt</v>
      </c>
      <c r="AP389" s="192" t="s">
        <v>310</v>
      </c>
      <c r="AQ389" s="193">
        <f t="shared" si="152"/>
        <v>2.3856000000000002</v>
      </c>
      <c r="AR389" s="193">
        <f t="shared" si="153"/>
        <v>0</v>
      </c>
      <c r="AS389" s="193">
        <f t="shared" si="158"/>
        <v>0</v>
      </c>
      <c r="AT389" s="193">
        <f t="shared" si="154"/>
        <v>0</v>
      </c>
      <c r="AU389" s="193">
        <f t="shared" si="155"/>
        <v>0</v>
      </c>
      <c r="AV389" s="193">
        <f t="shared" si="157"/>
        <v>2.3856000000000002</v>
      </c>
      <c r="AW389" s="184"/>
      <c r="AX389" s="184"/>
      <c r="AY389" s="184"/>
      <c r="AZ389" s="184"/>
      <c r="BA389" s="184"/>
      <c r="BB389" s="179">
        <v>373</v>
      </c>
    </row>
    <row r="390" spans="1:54" ht="45">
      <c r="A390" s="179">
        <v>33</v>
      </c>
      <c r="B390" s="185" t="s">
        <v>899</v>
      </c>
      <c r="C390" s="220">
        <v>3.2</v>
      </c>
      <c r="D390" s="192" t="s">
        <v>58</v>
      </c>
      <c r="E390" s="187" t="str">
        <f t="shared" si="143"/>
        <v>NKH</v>
      </c>
      <c r="F390" s="185"/>
      <c r="G390" s="185"/>
      <c r="H390" s="185"/>
      <c r="I390" s="189">
        <f t="shared" si="144"/>
        <v>4</v>
      </c>
      <c r="J390" s="195"/>
      <c r="K390" s="195"/>
      <c r="L390" s="189">
        <f t="shared" si="145"/>
        <v>0</v>
      </c>
      <c r="M390" s="189"/>
      <c r="N390" s="189"/>
      <c r="O390" s="189">
        <v>4</v>
      </c>
      <c r="P390" s="189"/>
      <c r="Q390" s="189"/>
      <c r="R390" s="189"/>
      <c r="S390" s="189"/>
      <c r="T390" s="189"/>
      <c r="U390" s="189"/>
      <c r="V390" s="189"/>
      <c r="W390" s="189"/>
      <c r="X390" s="189"/>
      <c r="Y390" s="189"/>
      <c r="Z390" s="195"/>
      <c r="AA390" s="195"/>
      <c r="AB390" s="189"/>
      <c r="AC390" s="189"/>
      <c r="AD390" s="195"/>
      <c r="AE390" s="189">
        <f>SUM(N390:AD390)</f>
        <v>4</v>
      </c>
      <c r="AF390" s="190">
        <f t="shared" si="147"/>
        <v>4</v>
      </c>
      <c r="AG390" s="190">
        <f t="shared" si="148"/>
        <v>0</v>
      </c>
      <c r="AH390" s="191">
        <v>42.6</v>
      </c>
      <c r="AI390" s="191">
        <f t="shared" si="149"/>
        <v>36.21</v>
      </c>
      <c r="AJ390" s="191"/>
      <c r="AK390" s="191"/>
      <c r="AL390" s="191">
        <v>200</v>
      </c>
      <c r="AM390" s="184">
        <f t="shared" si="150"/>
        <v>100</v>
      </c>
      <c r="AN390" s="192" t="s">
        <v>230</v>
      </c>
      <c r="AO390" s="187" t="str">
        <f t="shared" si="151"/>
        <v xml:space="preserve">
Phù Việt</v>
      </c>
      <c r="AP390" s="192" t="s">
        <v>310</v>
      </c>
      <c r="AQ390" s="193">
        <f t="shared" si="152"/>
        <v>4.7712000000000003</v>
      </c>
      <c r="AR390" s="193">
        <f t="shared" si="153"/>
        <v>0</v>
      </c>
      <c r="AS390" s="193">
        <f t="shared" si="158"/>
        <v>0</v>
      </c>
      <c r="AT390" s="193">
        <f t="shared" si="154"/>
        <v>0</v>
      </c>
      <c r="AU390" s="193">
        <f t="shared" si="155"/>
        <v>0</v>
      </c>
      <c r="AV390" s="193">
        <f t="shared" si="157"/>
        <v>4.7712000000000003</v>
      </c>
      <c r="AW390" s="184"/>
      <c r="AX390" s="184"/>
      <c r="AY390" s="184"/>
      <c r="AZ390" s="184"/>
      <c r="BA390" s="184"/>
      <c r="BB390" s="179">
        <v>374</v>
      </c>
    </row>
    <row r="391" spans="1:54" ht="30">
      <c r="A391" s="179">
        <v>34</v>
      </c>
      <c r="B391" s="185" t="s">
        <v>905</v>
      </c>
      <c r="C391" s="220">
        <v>3.2</v>
      </c>
      <c r="D391" s="196" t="s">
        <v>58</v>
      </c>
      <c r="E391" s="187" t="str">
        <f t="shared" si="143"/>
        <v>NKH</v>
      </c>
      <c r="F391" s="201"/>
      <c r="G391" s="201"/>
      <c r="H391" s="201"/>
      <c r="I391" s="189">
        <f t="shared" si="144"/>
        <v>5</v>
      </c>
      <c r="J391" s="195">
        <v>5</v>
      </c>
      <c r="K391" s="195"/>
      <c r="L391" s="189">
        <f t="shared" si="145"/>
        <v>5</v>
      </c>
      <c r="M391" s="189"/>
      <c r="N391" s="189"/>
      <c r="O391" s="189"/>
      <c r="P391" s="189"/>
      <c r="Q391" s="189"/>
      <c r="R391" s="189"/>
      <c r="S391" s="189"/>
      <c r="T391" s="189"/>
      <c r="U391" s="189"/>
      <c r="V391" s="189"/>
      <c r="W391" s="189"/>
      <c r="X391" s="189"/>
      <c r="Y391" s="189"/>
      <c r="Z391" s="189"/>
      <c r="AA391" s="189"/>
      <c r="AB391" s="189"/>
      <c r="AC391" s="189"/>
      <c r="AD391" s="189"/>
      <c r="AE391" s="189"/>
      <c r="AF391" s="190">
        <f t="shared" si="147"/>
        <v>5</v>
      </c>
      <c r="AG391" s="190">
        <f t="shared" si="148"/>
        <v>0</v>
      </c>
      <c r="AH391" s="191">
        <v>46.86</v>
      </c>
      <c r="AI391" s="191">
        <f t="shared" si="149"/>
        <v>39.830999999999996</v>
      </c>
      <c r="AJ391" s="191"/>
      <c r="AK391" s="191"/>
      <c r="AL391" s="191">
        <v>300</v>
      </c>
      <c r="AM391" s="184">
        <f t="shared" si="150"/>
        <v>150</v>
      </c>
      <c r="AN391" s="192" t="s">
        <v>232</v>
      </c>
      <c r="AO391" s="187" t="str">
        <f t="shared" si="151"/>
        <v xml:space="preserve">
Thạch Đài</v>
      </c>
      <c r="AP391" s="192" t="s">
        <v>265</v>
      </c>
      <c r="AQ391" s="193">
        <f t="shared" si="152"/>
        <v>6.5603999999999996</v>
      </c>
      <c r="AR391" s="193">
        <f t="shared" si="153"/>
        <v>0</v>
      </c>
      <c r="AS391" s="193">
        <f t="shared" si="158"/>
        <v>0</v>
      </c>
      <c r="AT391" s="193">
        <f t="shared" si="154"/>
        <v>0</v>
      </c>
      <c r="AU391" s="193">
        <f t="shared" si="155"/>
        <v>0</v>
      </c>
      <c r="AV391" s="193">
        <f t="shared" si="157"/>
        <v>6.5603999999999996</v>
      </c>
      <c r="AW391" s="184"/>
      <c r="AX391" s="184"/>
      <c r="AY391" s="184"/>
      <c r="AZ391" s="184"/>
      <c r="BA391" s="184"/>
      <c r="BB391" s="179">
        <v>375</v>
      </c>
    </row>
    <row r="392" spans="1:54" ht="45">
      <c r="A392" s="179">
        <v>35</v>
      </c>
      <c r="B392" s="185" t="s">
        <v>920</v>
      </c>
      <c r="C392" s="220">
        <v>3.2</v>
      </c>
      <c r="D392" s="196" t="s">
        <v>58</v>
      </c>
      <c r="E392" s="187" t="str">
        <f t="shared" si="143"/>
        <v>NKH</v>
      </c>
      <c r="F392" s="201"/>
      <c r="G392" s="201"/>
      <c r="H392" s="201"/>
      <c r="I392" s="189">
        <f t="shared" si="144"/>
        <v>4</v>
      </c>
      <c r="J392" s="195">
        <v>2</v>
      </c>
      <c r="K392" s="195"/>
      <c r="L392" s="189">
        <f t="shared" si="145"/>
        <v>2</v>
      </c>
      <c r="M392" s="189"/>
      <c r="N392" s="189"/>
      <c r="O392" s="189">
        <v>2</v>
      </c>
      <c r="P392" s="189"/>
      <c r="Q392" s="189"/>
      <c r="R392" s="189"/>
      <c r="S392" s="189"/>
      <c r="T392" s="189"/>
      <c r="U392" s="189"/>
      <c r="V392" s="189"/>
      <c r="W392" s="189"/>
      <c r="X392" s="189"/>
      <c r="Y392" s="189"/>
      <c r="Z392" s="189"/>
      <c r="AA392" s="189"/>
      <c r="AB392" s="189"/>
      <c r="AC392" s="189"/>
      <c r="AD392" s="189"/>
      <c r="AE392" s="189">
        <f t="shared" ref="AE392:AE411" si="159">SUM(N392:AD392)</f>
        <v>2</v>
      </c>
      <c r="AF392" s="190">
        <f t="shared" si="147"/>
        <v>4</v>
      </c>
      <c r="AG392" s="190">
        <f t="shared" si="148"/>
        <v>0</v>
      </c>
      <c r="AH392" s="191">
        <v>27.3</v>
      </c>
      <c r="AI392" s="191">
        <f t="shared" si="149"/>
        <v>23.204999999999998</v>
      </c>
      <c r="AJ392" s="191"/>
      <c r="AK392" s="191"/>
      <c r="AL392" s="191">
        <v>150</v>
      </c>
      <c r="AM392" s="184">
        <f t="shared" si="150"/>
        <v>75</v>
      </c>
      <c r="AN392" s="192" t="s">
        <v>233</v>
      </c>
      <c r="AO392" s="187" t="str">
        <f t="shared" si="151"/>
        <v xml:space="preserve">
Thạch Điền</v>
      </c>
      <c r="AP392" s="192" t="s">
        <v>921</v>
      </c>
      <c r="AQ392" s="193">
        <f t="shared" si="152"/>
        <v>3.0575999999999999</v>
      </c>
      <c r="AR392" s="193">
        <f t="shared" si="153"/>
        <v>0</v>
      </c>
      <c r="AS392" s="193">
        <f t="shared" si="158"/>
        <v>0</v>
      </c>
      <c r="AT392" s="193">
        <f t="shared" si="154"/>
        <v>0</v>
      </c>
      <c r="AU392" s="193">
        <f t="shared" si="155"/>
        <v>0</v>
      </c>
      <c r="AV392" s="193">
        <f t="shared" si="157"/>
        <v>3.0575999999999999</v>
      </c>
      <c r="AW392" s="184"/>
      <c r="AX392" s="184"/>
      <c r="AY392" s="184"/>
      <c r="AZ392" s="184"/>
      <c r="BA392" s="184"/>
      <c r="BB392" s="179">
        <v>376</v>
      </c>
    </row>
    <row r="393" spans="1:54" ht="30">
      <c r="A393" s="179">
        <v>36</v>
      </c>
      <c r="B393" s="185" t="s">
        <v>925</v>
      </c>
      <c r="C393" s="220">
        <v>3.2</v>
      </c>
      <c r="D393" s="196" t="s">
        <v>58</v>
      </c>
      <c r="E393" s="187" t="str">
        <f t="shared" si="143"/>
        <v>NKH</v>
      </c>
      <c r="F393" s="201"/>
      <c r="G393" s="201"/>
      <c r="H393" s="201"/>
      <c r="I393" s="189">
        <f t="shared" si="144"/>
        <v>6</v>
      </c>
      <c r="J393" s="195"/>
      <c r="K393" s="195"/>
      <c r="L393" s="189">
        <f t="shared" si="145"/>
        <v>0</v>
      </c>
      <c r="M393" s="189"/>
      <c r="N393" s="189"/>
      <c r="O393" s="189">
        <v>6</v>
      </c>
      <c r="P393" s="189"/>
      <c r="Q393" s="189"/>
      <c r="R393" s="189"/>
      <c r="S393" s="189"/>
      <c r="T393" s="189"/>
      <c r="U393" s="189"/>
      <c r="V393" s="189"/>
      <c r="W393" s="189"/>
      <c r="X393" s="189"/>
      <c r="Y393" s="189"/>
      <c r="Z393" s="189"/>
      <c r="AA393" s="189"/>
      <c r="AB393" s="189"/>
      <c r="AC393" s="189"/>
      <c r="AD393" s="189"/>
      <c r="AE393" s="189">
        <f t="shared" si="159"/>
        <v>6</v>
      </c>
      <c r="AF393" s="190">
        <f t="shared" si="147"/>
        <v>6</v>
      </c>
      <c r="AG393" s="190">
        <f t="shared" si="148"/>
        <v>0</v>
      </c>
      <c r="AH393" s="191">
        <v>42.6</v>
      </c>
      <c r="AI393" s="191">
        <f t="shared" si="149"/>
        <v>36.21</v>
      </c>
      <c r="AJ393" s="191"/>
      <c r="AK393" s="191"/>
      <c r="AL393" s="191">
        <v>150</v>
      </c>
      <c r="AM393" s="184">
        <f t="shared" si="150"/>
        <v>75</v>
      </c>
      <c r="AN393" s="192" t="s">
        <v>235</v>
      </c>
      <c r="AO393" s="187" t="str">
        <f t="shared" si="151"/>
        <v xml:space="preserve">
Thạch Hải</v>
      </c>
      <c r="AP393" s="192" t="s">
        <v>265</v>
      </c>
      <c r="AQ393" s="193">
        <f t="shared" si="152"/>
        <v>7.1568000000000014</v>
      </c>
      <c r="AR393" s="193">
        <f t="shared" si="153"/>
        <v>0</v>
      </c>
      <c r="AS393" s="193">
        <f t="shared" si="158"/>
        <v>0</v>
      </c>
      <c r="AT393" s="193">
        <f t="shared" si="154"/>
        <v>0</v>
      </c>
      <c r="AU393" s="193">
        <f t="shared" si="155"/>
        <v>0</v>
      </c>
      <c r="AV393" s="193">
        <f t="shared" si="157"/>
        <v>7.1568000000000014</v>
      </c>
      <c r="AW393" s="184"/>
      <c r="AX393" s="184"/>
      <c r="AY393" s="184"/>
      <c r="AZ393" s="184"/>
      <c r="BA393" s="184"/>
      <c r="BB393" s="179">
        <v>377</v>
      </c>
    </row>
    <row r="394" spans="1:54" ht="30">
      <c r="A394" s="179">
        <v>37</v>
      </c>
      <c r="B394" s="185" t="s">
        <v>929</v>
      </c>
      <c r="C394" s="220">
        <v>3.2</v>
      </c>
      <c r="D394" s="192" t="s">
        <v>58</v>
      </c>
      <c r="E394" s="187" t="str">
        <f t="shared" si="143"/>
        <v>NKH</v>
      </c>
      <c r="F394" s="185"/>
      <c r="G394" s="185"/>
      <c r="H394" s="185"/>
      <c r="I394" s="189">
        <f t="shared" si="144"/>
        <v>4.9000000000000004</v>
      </c>
      <c r="J394" s="189">
        <v>4.9000000000000004</v>
      </c>
      <c r="K394" s="195"/>
      <c r="L394" s="189">
        <f t="shared" si="145"/>
        <v>4.9000000000000004</v>
      </c>
      <c r="M394" s="189"/>
      <c r="N394" s="189"/>
      <c r="O394" s="189"/>
      <c r="P394" s="189"/>
      <c r="Q394" s="189"/>
      <c r="R394" s="189"/>
      <c r="S394" s="189"/>
      <c r="T394" s="189"/>
      <c r="U394" s="189"/>
      <c r="V394" s="189"/>
      <c r="W394" s="189"/>
      <c r="X394" s="189"/>
      <c r="Y394" s="189"/>
      <c r="Z394" s="189"/>
      <c r="AA394" s="189"/>
      <c r="AB394" s="189"/>
      <c r="AC394" s="189"/>
      <c r="AD394" s="189"/>
      <c r="AE394" s="189">
        <f t="shared" si="159"/>
        <v>0</v>
      </c>
      <c r="AF394" s="190">
        <f t="shared" si="147"/>
        <v>4.9000000000000004</v>
      </c>
      <c r="AG394" s="190">
        <f t="shared" si="148"/>
        <v>0</v>
      </c>
      <c r="AH394" s="191">
        <v>42.6</v>
      </c>
      <c r="AI394" s="191">
        <f t="shared" si="149"/>
        <v>36.21</v>
      </c>
      <c r="AJ394" s="191"/>
      <c r="AK394" s="191"/>
      <c r="AL394" s="191">
        <v>150</v>
      </c>
      <c r="AM394" s="184">
        <f t="shared" si="150"/>
        <v>75</v>
      </c>
      <c r="AN394" s="192" t="s">
        <v>237</v>
      </c>
      <c r="AO394" s="187" t="str">
        <f t="shared" si="151"/>
        <v xml:space="preserve">
Thạch Hương</v>
      </c>
      <c r="AP394" s="192" t="s">
        <v>930</v>
      </c>
      <c r="AQ394" s="193">
        <f t="shared" si="152"/>
        <v>5.8447199999999997</v>
      </c>
      <c r="AR394" s="193">
        <f t="shared" si="153"/>
        <v>0</v>
      </c>
      <c r="AS394" s="193">
        <f t="shared" si="158"/>
        <v>0</v>
      </c>
      <c r="AT394" s="193">
        <f t="shared" si="154"/>
        <v>0</v>
      </c>
      <c r="AU394" s="193">
        <f t="shared" si="155"/>
        <v>0</v>
      </c>
      <c r="AV394" s="193">
        <f t="shared" si="157"/>
        <v>5.8447199999999997</v>
      </c>
      <c r="AW394" s="184"/>
      <c r="AX394" s="184"/>
      <c r="AY394" s="184"/>
      <c r="AZ394" s="184"/>
      <c r="BA394" s="184"/>
      <c r="BB394" s="179">
        <v>378</v>
      </c>
    </row>
    <row r="395" spans="1:54" ht="30">
      <c r="A395" s="179">
        <v>38</v>
      </c>
      <c r="B395" s="185" t="s">
        <v>932</v>
      </c>
      <c r="C395" s="220">
        <v>3.2</v>
      </c>
      <c r="D395" s="196" t="s">
        <v>58</v>
      </c>
      <c r="E395" s="187" t="str">
        <f t="shared" si="143"/>
        <v>NKH</v>
      </c>
      <c r="F395" s="201"/>
      <c r="G395" s="201"/>
      <c r="H395" s="201"/>
      <c r="I395" s="189">
        <f t="shared" si="144"/>
        <v>3</v>
      </c>
      <c r="J395" s="189"/>
      <c r="K395" s="195"/>
      <c r="L395" s="189">
        <f t="shared" si="145"/>
        <v>0</v>
      </c>
      <c r="M395" s="189"/>
      <c r="N395" s="189"/>
      <c r="O395" s="195">
        <v>3</v>
      </c>
      <c r="P395" s="189"/>
      <c r="Q395" s="189"/>
      <c r="R395" s="189"/>
      <c r="S395" s="189"/>
      <c r="T395" s="189"/>
      <c r="U395" s="189"/>
      <c r="V395" s="189"/>
      <c r="W395" s="189"/>
      <c r="X395" s="189"/>
      <c r="Y395" s="189"/>
      <c r="Z395" s="195"/>
      <c r="AA395" s="195"/>
      <c r="AB395" s="189"/>
      <c r="AC395" s="189"/>
      <c r="AD395" s="195"/>
      <c r="AE395" s="189">
        <f t="shared" si="159"/>
        <v>3</v>
      </c>
      <c r="AF395" s="190">
        <f t="shared" si="147"/>
        <v>3</v>
      </c>
      <c r="AG395" s="190">
        <f t="shared" si="148"/>
        <v>0</v>
      </c>
      <c r="AH395" s="191">
        <v>42.6</v>
      </c>
      <c r="AI395" s="191">
        <f t="shared" si="149"/>
        <v>36.21</v>
      </c>
      <c r="AJ395" s="191"/>
      <c r="AK395" s="191"/>
      <c r="AL395" s="191">
        <v>150</v>
      </c>
      <c r="AM395" s="184">
        <f t="shared" si="150"/>
        <v>75</v>
      </c>
      <c r="AN395" s="192" t="s">
        <v>239</v>
      </c>
      <c r="AO395" s="187" t="str">
        <f t="shared" si="151"/>
        <v xml:space="preserve">
Thạch Khê</v>
      </c>
      <c r="AP395" s="192" t="s">
        <v>265</v>
      </c>
      <c r="AQ395" s="193">
        <f t="shared" si="152"/>
        <v>3.5784000000000007</v>
      </c>
      <c r="AR395" s="193">
        <f t="shared" si="153"/>
        <v>0</v>
      </c>
      <c r="AS395" s="193">
        <f t="shared" si="158"/>
        <v>0</v>
      </c>
      <c r="AT395" s="193">
        <f t="shared" si="154"/>
        <v>0</v>
      </c>
      <c r="AU395" s="193">
        <f t="shared" si="155"/>
        <v>0</v>
      </c>
      <c r="AV395" s="193">
        <f t="shared" si="157"/>
        <v>3.5784000000000007</v>
      </c>
      <c r="AW395" s="184"/>
      <c r="AX395" s="184"/>
      <c r="AY395" s="184"/>
      <c r="AZ395" s="184"/>
      <c r="BA395" s="184"/>
      <c r="BB395" s="179">
        <v>379</v>
      </c>
    </row>
    <row r="396" spans="1:54" ht="30">
      <c r="A396" s="179">
        <v>39</v>
      </c>
      <c r="B396" s="186" t="s">
        <v>933</v>
      </c>
      <c r="C396" s="220">
        <v>3.2</v>
      </c>
      <c r="D396" s="187" t="s">
        <v>58</v>
      </c>
      <c r="E396" s="187" t="str">
        <f t="shared" si="143"/>
        <v>NKH</v>
      </c>
      <c r="F396" s="188"/>
      <c r="G396" s="188"/>
      <c r="H396" s="188"/>
      <c r="I396" s="189">
        <f t="shared" si="144"/>
        <v>2</v>
      </c>
      <c r="J396" s="195"/>
      <c r="K396" s="195"/>
      <c r="L396" s="189">
        <f t="shared" si="145"/>
        <v>0</v>
      </c>
      <c r="M396" s="189"/>
      <c r="N396" s="189"/>
      <c r="O396" s="189">
        <v>2</v>
      </c>
      <c r="P396" s="189"/>
      <c r="Q396" s="189"/>
      <c r="R396" s="189"/>
      <c r="S396" s="189"/>
      <c r="T396" s="189"/>
      <c r="U396" s="189"/>
      <c r="V396" s="189"/>
      <c r="W396" s="189"/>
      <c r="X396" s="189"/>
      <c r="Y396" s="189"/>
      <c r="Z396" s="195"/>
      <c r="AA396" s="195"/>
      <c r="AB396" s="189"/>
      <c r="AC396" s="189"/>
      <c r="AD396" s="195"/>
      <c r="AE396" s="189">
        <f t="shared" si="159"/>
        <v>2</v>
      </c>
      <c r="AF396" s="190">
        <f t="shared" si="147"/>
        <v>2</v>
      </c>
      <c r="AG396" s="190">
        <f t="shared" si="148"/>
        <v>0</v>
      </c>
      <c r="AH396" s="191">
        <v>42.6</v>
      </c>
      <c r="AI396" s="191">
        <f t="shared" si="149"/>
        <v>36.21</v>
      </c>
      <c r="AJ396" s="191"/>
      <c r="AK396" s="191"/>
      <c r="AL396" s="191">
        <v>150</v>
      </c>
      <c r="AM396" s="184">
        <f t="shared" si="150"/>
        <v>75</v>
      </c>
      <c r="AN396" s="200" t="s">
        <v>239</v>
      </c>
      <c r="AO396" s="187" t="str">
        <f t="shared" si="151"/>
        <v xml:space="preserve">
Thạch Khê</v>
      </c>
      <c r="AP396" s="192" t="s">
        <v>260</v>
      </c>
      <c r="AQ396" s="193">
        <f t="shared" si="152"/>
        <v>2.3856000000000002</v>
      </c>
      <c r="AR396" s="193">
        <f t="shared" si="153"/>
        <v>0</v>
      </c>
      <c r="AS396" s="193">
        <f t="shared" si="158"/>
        <v>0</v>
      </c>
      <c r="AT396" s="193">
        <f t="shared" si="154"/>
        <v>0</v>
      </c>
      <c r="AU396" s="193">
        <f t="shared" si="155"/>
        <v>0</v>
      </c>
      <c r="AV396" s="193">
        <f t="shared" si="157"/>
        <v>2.3856000000000002</v>
      </c>
      <c r="AW396" s="184"/>
      <c r="AX396" s="184"/>
      <c r="AY396" s="184"/>
      <c r="AZ396" s="184"/>
      <c r="BA396" s="184"/>
      <c r="BB396" s="179">
        <v>380</v>
      </c>
    </row>
    <row r="397" spans="1:54" ht="30">
      <c r="A397" s="179">
        <v>40</v>
      </c>
      <c r="B397" s="186" t="s">
        <v>934</v>
      </c>
      <c r="C397" s="220">
        <v>3.2</v>
      </c>
      <c r="D397" s="187" t="s">
        <v>58</v>
      </c>
      <c r="E397" s="187" t="str">
        <f t="shared" si="143"/>
        <v>NKH</v>
      </c>
      <c r="F397" s="188"/>
      <c r="G397" s="188"/>
      <c r="H397" s="188"/>
      <c r="I397" s="189">
        <f t="shared" si="144"/>
        <v>3</v>
      </c>
      <c r="J397" s="195"/>
      <c r="K397" s="195"/>
      <c r="L397" s="189">
        <f t="shared" si="145"/>
        <v>0</v>
      </c>
      <c r="M397" s="189"/>
      <c r="N397" s="189"/>
      <c r="O397" s="189">
        <v>3</v>
      </c>
      <c r="P397" s="189"/>
      <c r="Q397" s="189"/>
      <c r="R397" s="189"/>
      <c r="S397" s="189"/>
      <c r="T397" s="189"/>
      <c r="U397" s="189"/>
      <c r="V397" s="189"/>
      <c r="W397" s="189"/>
      <c r="X397" s="189"/>
      <c r="Y397" s="189"/>
      <c r="Z397" s="195"/>
      <c r="AA397" s="195"/>
      <c r="AB397" s="189"/>
      <c r="AC397" s="189"/>
      <c r="AD397" s="195"/>
      <c r="AE397" s="189">
        <f t="shared" si="159"/>
        <v>3</v>
      </c>
      <c r="AF397" s="190">
        <f t="shared" si="147"/>
        <v>3</v>
      </c>
      <c r="AG397" s="190">
        <f t="shared" si="148"/>
        <v>0</v>
      </c>
      <c r="AH397" s="191">
        <v>42.6</v>
      </c>
      <c r="AI397" s="191">
        <f t="shared" si="149"/>
        <v>36.21</v>
      </c>
      <c r="AJ397" s="191"/>
      <c r="AK397" s="191"/>
      <c r="AL397" s="191">
        <v>150</v>
      </c>
      <c r="AM397" s="184">
        <f t="shared" si="150"/>
        <v>75</v>
      </c>
      <c r="AN397" s="200" t="s">
        <v>239</v>
      </c>
      <c r="AO397" s="187" t="str">
        <f t="shared" si="151"/>
        <v xml:space="preserve">
Thạch Khê</v>
      </c>
      <c r="AP397" s="192" t="s">
        <v>260</v>
      </c>
      <c r="AQ397" s="193">
        <f t="shared" si="152"/>
        <v>3.5784000000000007</v>
      </c>
      <c r="AR397" s="193">
        <f t="shared" si="153"/>
        <v>0</v>
      </c>
      <c r="AS397" s="193">
        <f t="shared" si="158"/>
        <v>0</v>
      </c>
      <c r="AT397" s="193">
        <f t="shared" si="154"/>
        <v>0</v>
      </c>
      <c r="AU397" s="193">
        <f t="shared" si="155"/>
        <v>0</v>
      </c>
      <c r="AV397" s="193">
        <f t="shared" si="157"/>
        <v>3.5784000000000007</v>
      </c>
      <c r="AW397" s="184"/>
      <c r="AX397" s="184"/>
      <c r="AY397" s="184"/>
      <c r="AZ397" s="184"/>
      <c r="BA397" s="184"/>
      <c r="BB397" s="179">
        <v>381</v>
      </c>
    </row>
    <row r="398" spans="1:54" ht="47.25">
      <c r="A398" s="179">
        <v>41</v>
      </c>
      <c r="B398" s="202" t="s">
        <v>937</v>
      </c>
      <c r="C398" s="220">
        <v>3.2</v>
      </c>
      <c r="D398" s="145" t="s">
        <v>58</v>
      </c>
      <c r="E398" s="187" t="str">
        <f t="shared" si="143"/>
        <v>NKH</v>
      </c>
      <c r="F398" s="145"/>
      <c r="G398" s="145"/>
      <c r="H398" s="145"/>
      <c r="I398" s="189">
        <f t="shared" si="144"/>
        <v>1</v>
      </c>
      <c r="J398" s="204"/>
      <c r="K398" s="204"/>
      <c r="L398" s="189">
        <f t="shared" si="145"/>
        <v>0</v>
      </c>
      <c r="M398" s="204"/>
      <c r="N398" s="204"/>
      <c r="O398" s="204"/>
      <c r="P398" s="204"/>
      <c r="Q398" s="204"/>
      <c r="R398" s="204"/>
      <c r="S398" s="204"/>
      <c r="T398" s="204"/>
      <c r="U398" s="204"/>
      <c r="V398" s="204"/>
      <c r="W398" s="204"/>
      <c r="X398" s="204"/>
      <c r="Y398" s="204"/>
      <c r="Z398" s="204"/>
      <c r="AA398" s="204"/>
      <c r="AB398" s="204"/>
      <c r="AC398" s="204">
        <v>1</v>
      </c>
      <c r="AD398" s="204"/>
      <c r="AE398" s="189">
        <f t="shared" si="159"/>
        <v>1</v>
      </c>
      <c r="AF398" s="190">
        <f t="shared" si="147"/>
        <v>0</v>
      </c>
      <c r="AG398" s="190">
        <f t="shared" si="148"/>
        <v>0</v>
      </c>
      <c r="AH398" s="191">
        <v>42.6</v>
      </c>
      <c r="AI398" s="191">
        <f t="shared" si="149"/>
        <v>36.21</v>
      </c>
      <c r="AJ398" s="191"/>
      <c r="AK398" s="191"/>
      <c r="AL398" s="191">
        <v>150</v>
      </c>
      <c r="AM398" s="184">
        <f t="shared" si="150"/>
        <v>75</v>
      </c>
      <c r="AN398" s="145" t="s">
        <v>240</v>
      </c>
      <c r="AO398" s="187" t="str">
        <f t="shared" si="151"/>
        <v xml:space="preserve">
Thạch Lạc</v>
      </c>
      <c r="AP398" s="192"/>
      <c r="AQ398" s="193">
        <f t="shared" si="152"/>
        <v>0</v>
      </c>
      <c r="AR398" s="193">
        <f t="shared" si="153"/>
        <v>0</v>
      </c>
      <c r="AS398" s="193">
        <f t="shared" si="158"/>
        <v>0</v>
      </c>
      <c r="AT398" s="193">
        <f t="shared" si="154"/>
        <v>0</v>
      </c>
      <c r="AU398" s="193">
        <f t="shared" si="155"/>
        <v>0</v>
      </c>
      <c r="AV398" s="193">
        <f t="shared" si="157"/>
        <v>0</v>
      </c>
      <c r="AW398" s="184"/>
      <c r="AX398" s="184"/>
      <c r="AY398" s="184"/>
      <c r="AZ398" s="184"/>
      <c r="BA398" s="184"/>
      <c r="BB398" s="179">
        <v>382</v>
      </c>
    </row>
    <row r="399" spans="1:54" ht="30">
      <c r="A399" s="179">
        <v>42</v>
      </c>
      <c r="B399" s="185" t="s">
        <v>954</v>
      </c>
      <c r="C399" s="220">
        <v>3.2</v>
      </c>
      <c r="D399" s="196" t="s">
        <v>58</v>
      </c>
      <c r="E399" s="187" t="str">
        <f t="shared" si="143"/>
        <v>NKH</v>
      </c>
      <c r="F399" s="201"/>
      <c r="G399" s="201"/>
      <c r="H399" s="201"/>
      <c r="I399" s="189">
        <f t="shared" si="144"/>
        <v>24.1</v>
      </c>
      <c r="J399" s="195">
        <v>5</v>
      </c>
      <c r="K399" s="195"/>
      <c r="L399" s="189">
        <f t="shared" si="145"/>
        <v>5</v>
      </c>
      <c r="M399" s="189"/>
      <c r="N399" s="189"/>
      <c r="O399" s="189"/>
      <c r="P399" s="189"/>
      <c r="Q399" s="189"/>
      <c r="R399" s="189"/>
      <c r="S399" s="189"/>
      <c r="T399" s="189"/>
      <c r="U399" s="189"/>
      <c r="V399" s="189"/>
      <c r="W399" s="189"/>
      <c r="X399" s="189"/>
      <c r="Y399" s="189"/>
      <c r="Z399" s="195"/>
      <c r="AA399" s="195"/>
      <c r="AB399" s="189"/>
      <c r="AC399" s="189">
        <v>19.100000000000001</v>
      </c>
      <c r="AD399" s="195"/>
      <c r="AE399" s="189">
        <f t="shared" si="159"/>
        <v>19.100000000000001</v>
      </c>
      <c r="AF399" s="190">
        <f t="shared" si="147"/>
        <v>5</v>
      </c>
      <c r="AG399" s="190">
        <f t="shared" si="148"/>
        <v>0</v>
      </c>
      <c r="AH399" s="191">
        <v>42.6</v>
      </c>
      <c r="AI399" s="191">
        <f t="shared" si="149"/>
        <v>36.21</v>
      </c>
      <c r="AJ399" s="191"/>
      <c r="AK399" s="191"/>
      <c r="AL399" s="191">
        <v>150</v>
      </c>
      <c r="AM399" s="184">
        <f t="shared" si="150"/>
        <v>75</v>
      </c>
      <c r="AN399" s="192" t="s">
        <v>244</v>
      </c>
      <c r="AO399" s="187" t="str">
        <f t="shared" si="151"/>
        <v xml:space="preserve">
Thạch Lưu</v>
      </c>
      <c r="AP399" s="192" t="s">
        <v>260</v>
      </c>
      <c r="AQ399" s="193">
        <f t="shared" si="152"/>
        <v>5.9640000000000004</v>
      </c>
      <c r="AR399" s="193">
        <f t="shared" si="153"/>
        <v>0</v>
      </c>
      <c r="AS399" s="193">
        <f t="shared" si="158"/>
        <v>0</v>
      </c>
      <c r="AT399" s="193">
        <f t="shared" si="154"/>
        <v>0</v>
      </c>
      <c r="AU399" s="193">
        <f t="shared" si="155"/>
        <v>0</v>
      </c>
      <c r="AV399" s="193">
        <f t="shared" si="157"/>
        <v>5.9640000000000004</v>
      </c>
      <c r="AW399" s="184"/>
      <c r="AX399" s="184"/>
      <c r="AY399" s="184"/>
      <c r="AZ399" s="184"/>
      <c r="BA399" s="184"/>
      <c r="BB399" s="179">
        <v>383</v>
      </c>
    </row>
    <row r="400" spans="1:54" ht="30">
      <c r="A400" s="179">
        <v>43</v>
      </c>
      <c r="B400" s="185" t="s">
        <v>955</v>
      </c>
      <c r="C400" s="220">
        <v>3.2</v>
      </c>
      <c r="D400" s="179" t="s">
        <v>58</v>
      </c>
      <c r="E400" s="187" t="str">
        <f t="shared" si="143"/>
        <v>NKH</v>
      </c>
      <c r="F400" s="184"/>
      <c r="G400" s="184"/>
      <c r="H400" s="184"/>
      <c r="I400" s="189">
        <f t="shared" si="144"/>
        <v>0.35</v>
      </c>
      <c r="J400" s="195">
        <v>0.35</v>
      </c>
      <c r="K400" s="195"/>
      <c r="L400" s="189">
        <f t="shared" si="145"/>
        <v>0.35</v>
      </c>
      <c r="M400" s="189"/>
      <c r="N400" s="189"/>
      <c r="O400" s="189"/>
      <c r="P400" s="189"/>
      <c r="Q400" s="189"/>
      <c r="R400" s="189"/>
      <c r="S400" s="189"/>
      <c r="T400" s="189"/>
      <c r="U400" s="189"/>
      <c r="V400" s="189"/>
      <c r="W400" s="189"/>
      <c r="X400" s="189"/>
      <c r="Y400" s="189"/>
      <c r="Z400" s="195"/>
      <c r="AA400" s="195"/>
      <c r="AB400" s="189"/>
      <c r="AC400" s="189"/>
      <c r="AD400" s="195"/>
      <c r="AE400" s="189">
        <f t="shared" si="159"/>
        <v>0</v>
      </c>
      <c r="AF400" s="190">
        <f t="shared" si="147"/>
        <v>0.35</v>
      </c>
      <c r="AG400" s="190">
        <f t="shared" si="148"/>
        <v>0</v>
      </c>
      <c r="AH400" s="191">
        <v>42.6</v>
      </c>
      <c r="AI400" s="191">
        <f t="shared" si="149"/>
        <v>36.21</v>
      </c>
      <c r="AJ400" s="191"/>
      <c r="AK400" s="191"/>
      <c r="AL400" s="191">
        <v>150</v>
      </c>
      <c r="AM400" s="184">
        <f t="shared" si="150"/>
        <v>75</v>
      </c>
      <c r="AN400" s="196" t="s">
        <v>244</v>
      </c>
      <c r="AO400" s="187" t="str">
        <f t="shared" si="151"/>
        <v xml:space="preserve">
Thạch Lưu</v>
      </c>
      <c r="AP400" s="192" t="s">
        <v>260</v>
      </c>
      <c r="AQ400" s="193">
        <f t="shared" si="152"/>
        <v>0.41748000000000002</v>
      </c>
      <c r="AR400" s="193">
        <f t="shared" si="153"/>
        <v>0</v>
      </c>
      <c r="AS400" s="193">
        <f t="shared" si="158"/>
        <v>0</v>
      </c>
      <c r="AT400" s="193">
        <f t="shared" si="154"/>
        <v>0</v>
      </c>
      <c r="AU400" s="193">
        <f t="shared" si="155"/>
        <v>0</v>
      </c>
      <c r="AV400" s="193">
        <f t="shared" si="157"/>
        <v>0.41748000000000002</v>
      </c>
      <c r="AW400" s="184"/>
      <c r="AX400" s="184"/>
      <c r="AY400" s="184"/>
      <c r="AZ400" s="184"/>
      <c r="BA400" s="184"/>
      <c r="BB400" s="179">
        <v>384</v>
      </c>
    </row>
    <row r="401" spans="1:54" ht="30">
      <c r="A401" s="179">
        <v>44</v>
      </c>
      <c r="B401" s="185" t="s">
        <v>956</v>
      </c>
      <c r="C401" s="220">
        <v>3.2</v>
      </c>
      <c r="D401" s="179" t="s">
        <v>58</v>
      </c>
      <c r="E401" s="187" t="str">
        <f t="shared" si="143"/>
        <v>NKH</v>
      </c>
      <c r="F401" s="184"/>
      <c r="G401" s="184"/>
      <c r="H401" s="184"/>
      <c r="I401" s="189">
        <f t="shared" si="144"/>
        <v>4.9000000000000004</v>
      </c>
      <c r="J401" s="195"/>
      <c r="K401" s="195"/>
      <c r="L401" s="189">
        <f t="shared" si="145"/>
        <v>0</v>
      </c>
      <c r="M401" s="189"/>
      <c r="N401" s="189"/>
      <c r="O401" s="189"/>
      <c r="P401" s="189"/>
      <c r="Q401" s="189"/>
      <c r="R401" s="189"/>
      <c r="S401" s="189"/>
      <c r="T401" s="189"/>
      <c r="U401" s="189"/>
      <c r="V401" s="189"/>
      <c r="W401" s="189"/>
      <c r="X401" s="189"/>
      <c r="Y401" s="189"/>
      <c r="Z401" s="195"/>
      <c r="AA401" s="195"/>
      <c r="AB401" s="189"/>
      <c r="AC401" s="189">
        <v>4.9000000000000004</v>
      </c>
      <c r="AD401" s="195"/>
      <c r="AE401" s="189">
        <f t="shared" si="159"/>
        <v>4.9000000000000004</v>
      </c>
      <c r="AF401" s="190">
        <f t="shared" si="147"/>
        <v>0</v>
      </c>
      <c r="AG401" s="190">
        <f t="shared" si="148"/>
        <v>0</v>
      </c>
      <c r="AH401" s="191">
        <v>42.6</v>
      </c>
      <c r="AI401" s="191">
        <f t="shared" si="149"/>
        <v>36.21</v>
      </c>
      <c r="AJ401" s="191"/>
      <c r="AK401" s="191"/>
      <c r="AL401" s="191">
        <v>150</v>
      </c>
      <c r="AM401" s="184">
        <f t="shared" si="150"/>
        <v>75</v>
      </c>
      <c r="AN401" s="196" t="s">
        <v>244</v>
      </c>
      <c r="AO401" s="187" t="str">
        <f t="shared" si="151"/>
        <v xml:space="preserve">
Thạch Lưu</v>
      </c>
      <c r="AP401" s="192" t="s">
        <v>260</v>
      </c>
      <c r="AQ401" s="193">
        <f t="shared" si="152"/>
        <v>0</v>
      </c>
      <c r="AR401" s="193">
        <f t="shared" si="153"/>
        <v>0</v>
      </c>
      <c r="AS401" s="193">
        <f t="shared" si="158"/>
        <v>0</v>
      </c>
      <c r="AT401" s="193">
        <f t="shared" si="154"/>
        <v>0</v>
      </c>
      <c r="AU401" s="193">
        <f t="shared" si="155"/>
        <v>0</v>
      </c>
      <c r="AV401" s="193">
        <f t="shared" si="157"/>
        <v>0</v>
      </c>
      <c r="AW401" s="184"/>
      <c r="AX401" s="184"/>
      <c r="AY401" s="184"/>
      <c r="AZ401" s="184"/>
      <c r="BA401" s="184"/>
      <c r="BB401" s="179">
        <v>385</v>
      </c>
    </row>
    <row r="402" spans="1:54" ht="45">
      <c r="A402" s="179">
        <v>45</v>
      </c>
      <c r="B402" s="186" t="s">
        <v>957</v>
      </c>
      <c r="C402" s="220">
        <v>3.2</v>
      </c>
      <c r="D402" s="179" t="s">
        <v>58</v>
      </c>
      <c r="E402" s="187" t="str">
        <f t="shared" si="143"/>
        <v>NKH</v>
      </c>
      <c r="F402" s="184"/>
      <c r="G402" s="184"/>
      <c r="H402" s="184"/>
      <c r="I402" s="189">
        <f t="shared" si="144"/>
        <v>4.4000000000000004</v>
      </c>
      <c r="J402" s="196"/>
      <c r="K402" s="196"/>
      <c r="L402" s="189">
        <f t="shared" si="145"/>
        <v>0</v>
      </c>
      <c r="M402" s="196"/>
      <c r="N402" s="196"/>
      <c r="O402" s="196"/>
      <c r="P402" s="196"/>
      <c r="Q402" s="196"/>
      <c r="R402" s="196"/>
      <c r="S402" s="196"/>
      <c r="T402" s="196"/>
      <c r="U402" s="196"/>
      <c r="V402" s="196"/>
      <c r="W402" s="196"/>
      <c r="X402" s="196"/>
      <c r="Y402" s="196"/>
      <c r="Z402" s="196"/>
      <c r="AA402" s="196"/>
      <c r="AB402" s="196"/>
      <c r="AC402" s="196">
        <v>4.4000000000000004</v>
      </c>
      <c r="AD402" s="196"/>
      <c r="AE402" s="189">
        <f t="shared" si="159"/>
        <v>4.4000000000000004</v>
      </c>
      <c r="AF402" s="190">
        <f t="shared" si="147"/>
        <v>0</v>
      </c>
      <c r="AG402" s="190">
        <f t="shared" si="148"/>
        <v>0</v>
      </c>
      <c r="AH402" s="191">
        <v>42.6</v>
      </c>
      <c r="AI402" s="191">
        <f t="shared" si="149"/>
        <v>36.21</v>
      </c>
      <c r="AJ402" s="191"/>
      <c r="AK402" s="191"/>
      <c r="AL402" s="191">
        <v>150</v>
      </c>
      <c r="AM402" s="184">
        <f t="shared" si="150"/>
        <v>75</v>
      </c>
      <c r="AN402" s="179" t="s">
        <v>244</v>
      </c>
      <c r="AO402" s="187" t="str">
        <f t="shared" si="151"/>
        <v xml:space="preserve">
Thạch Lưu</v>
      </c>
      <c r="AP402" s="192" t="s">
        <v>265</v>
      </c>
      <c r="AQ402" s="193">
        <f t="shared" si="152"/>
        <v>0</v>
      </c>
      <c r="AR402" s="193">
        <f t="shared" si="153"/>
        <v>0</v>
      </c>
      <c r="AS402" s="193">
        <f t="shared" si="158"/>
        <v>0</v>
      </c>
      <c r="AT402" s="193">
        <f t="shared" si="154"/>
        <v>0</v>
      </c>
      <c r="AU402" s="193">
        <f t="shared" si="155"/>
        <v>0</v>
      </c>
      <c r="AV402" s="193">
        <f t="shared" si="157"/>
        <v>0</v>
      </c>
      <c r="AW402" s="184"/>
      <c r="AX402" s="184"/>
      <c r="AY402" s="184"/>
      <c r="AZ402" s="184"/>
      <c r="BA402" s="184"/>
      <c r="BB402" s="179">
        <v>386</v>
      </c>
    </row>
    <row r="403" spans="1:54" ht="30">
      <c r="A403" s="179">
        <v>46</v>
      </c>
      <c r="B403" s="185" t="s">
        <v>958</v>
      </c>
      <c r="C403" s="220">
        <v>3.2</v>
      </c>
      <c r="D403" s="192" t="s">
        <v>58</v>
      </c>
      <c r="E403" s="187" t="str">
        <f t="shared" si="143"/>
        <v>NKH</v>
      </c>
      <c r="F403" s="185"/>
      <c r="G403" s="185"/>
      <c r="H403" s="185"/>
      <c r="I403" s="189">
        <f t="shared" si="144"/>
        <v>4</v>
      </c>
      <c r="J403" s="189"/>
      <c r="K403" s="189">
        <v>3.5</v>
      </c>
      <c r="L403" s="189">
        <f t="shared" si="145"/>
        <v>3.5</v>
      </c>
      <c r="M403" s="189"/>
      <c r="N403" s="189"/>
      <c r="O403" s="189"/>
      <c r="P403" s="189"/>
      <c r="Q403" s="189"/>
      <c r="R403" s="189"/>
      <c r="S403" s="189"/>
      <c r="T403" s="189"/>
      <c r="U403" s="189"/>
      <c r="V403" s="189"/>
      <c r="W403" s="189"/>
      <c r="X403" s="189"/>
      <c r="Y403" s="189"/>
      <c r="Z403" s="189"/>
      <c r="AA403" s="189"/>
      <c r="AB403" s="189"/>
      <c r="AC403" s="189">
        <v>0.5</v>
      </c>
      <c r="AD403" s="189"/>
      <c r="AE403" s="189">
        <f t="shared" si="159"/>
        <v>0.5</v>
      </c>
      <c r="AF403" s="190">
        <f t="shared" si="147"/>
        <v>3.5</v>
      </c>
      <c r="AG403" s="190">
        <f t="shared" si="148"/>
        <v>0</v>
      </c>
      <c r="AH403" s="191">
        <v>34.1</v>
      </c>
      <c r="AI403" s="191">
        <f t="shared" si="149"/>
        <v>28.984999999999999</v>
      </c>
      <c r="AJ403" s="191"/>
      <c r="AK403" s="191"/>
      <c r="AL403" s="191">
        <v>150</v>
      </c>
      <c r="AM403" s="184">
        <f t="shared" si="150"/>
        <v>75</v>
      </c>
      <c r="AN403" s="196" t="s">
        <v>245</v>
      </c>
      <c r="AO403" s="187" t="str">
        <f t="shared" si="151"/>
        <v xml:space="preserve">
Thạch Ngọc</v>
      </c>
      <c r="AP403" s="192" t="s">
        <v>260</v>
      </c>
      <c r="AQ403" s="193">
        <f t="shared" si="152"/>
        <v>3.3418000000000001</v>
      </c>
      <c r="AR403" s="193">
        <f t="shared" si="153"/>
        <v>0</v>
      </c>
      <c r="AS403" s="193">
        <f t="shared" si="158"/>
        <v>0</v>
      </c>
      <c r="AT403" s="193">
        <f t="shared" si="154"/>
        <v>0</v>
      </c>
      <c r="AU403" s="193">
        <f t="shared" si="155"/>
        <v>0</v>
      </c>
      <c r="AV403" s="193">
        <f t="shared" si="157"/>
        <v>3.3418000000000001</v>
      </c>
      <c r="AW403" s="184"/>
      <c r="AX403" s="184"/>
      <c r="AY403" s="184"/>
      <c r="AZ403" s="184"/>
      <c r="BA403" s="184"/>
      <c r="BB403" s="179">
        <v>387</v>
      </c>
    </row>
    <row r="404" spans="1:54" ht="30">
      <c r="A404" s="179">
        <v>47</v>
      </c>
      <c r="B404" s="185" t="s">
        <v>960</v>
      </c>
      <c r="C404" s="220">
        <v>3.2</v>
      </c>
      <c r="D404" s="196" t="s">
        <v>58</v>
      </c>
      <c r="E404" s="187" t="str">
        <f t="shared" si="143"/>
        <v>NKH</v>
      </c>
      <c r="F404" s="201"/>
      <c r="G404" s="201"/>
      <c r="H404" s="201"/>
      <c r="I404" s="189">
        <f t="shared" si="144"/>
        <v>5</v>
      </c>
      <c r="J404" s="195"/>
      <c r="K404" s="195"/>
      <c r="L404" s="189">
        <f t="shared" si="145"/>
        <v>0</v>
      </c>
      <c r="M404" s="189"/>
      <c r="N404" s="189"/>
      <c r="O404" s="189"/>
      <c r="P404" s="189"/>
      <c r="Q404" s="189"/>
      <c r="R404" s="189"/>
      <c r="S404" s="189"/>
      <c r="T404" s="189"/>
      <c r="U404" s="189"/>
      <c r="V404" s="189"/>
      <c r="W404" s="189"/>
      <c r="X404" s="189"/>
      <c r="Y404" s="189"/>
      <c r="Z404" s="189"/>
      <c r="AA404" s="189"/>
      <c r="AB404" s="189">
        <v>3.5</v>
      </c>
      <c r="AC404" s="189">
        <v>1.5</v>
      </c>
      <c r="AD404" s="189"/>
      <c r="AE404" s="189">
        <f t="shared" si="159"/>
        <v>5</v>
      </c>
      <c r="AF404" s="190">
        <f t="shared" si="147"/>
        <v>0</v>
      </c>
      <c r="AG404" s="190">
        <f t="shared" si="148"/>
        <v>0</v>
      </c>
      <c r="AH404" s="191">
        <v>42.6</v>
      </c>
      <c r="AI404" s="191">
        <f t="shared" si="149"/>
        <v>36.21</v>
      </c>
      <c r="AJ404" s="191"/>
      <c r="AK404" s="191"/>
      <c r="AL404" s="191">
        <v>150</v>
      </c>
      <c r="AM404" s="184">
        <f t="shared" si="150"/>
        <v>75</v>
      </c>
      <c r="AN404" s="196" t="s">
        <v>246</v>
      </c>
      <c r="AO404" s="187" t="str">
        <f t="shared" si="151"/>
        <v xml:space="preserve">
Thạch Sơn</v>
      </c>
      <c r="AP404" s="192" t="s">
        <v>260</v>
      </c>
      <c r="AQ404" s="193">
        <f t="shared" si="152"/>
        <v>0</v>
      </c>
      <c r="AR404" s="193">
        <f t="shared" si="153"/>
        <v>0</v>
      </c>
      <c r="AS404" s="193">
        <f t="shared" si="158"/>
        <v>0</v>
      </c>
      <c r="AT404" s="193">
        <f t="shared" si="154"/>
        <v>0</v>
      </c>
      <c r="AU404" s="193">
        <f t="shared" si="155"/>
        <v>0</v>
      </c>
      <c r="AV404" s="193">
        <f t="shared" si="157"/>
        <v>0</v>
      </c>
      <c r="AW404" s="184"/>
      <c r="AX404" s="184"/>
      <c r="AY404" s="184"/>
      <c r="AZ404" s="184"/>
      <c r="BA404" s="184"/>
      <c r="BB404" s="179">
        <v>388</v>
      </c>
    </row>
    <row r="405" spans="1:54" ht="30">
      <c r="A405" s="179">
        <v>48</v>
      </c>
      <c r="B405" s="185" t="s">
        <v>962</v>
      </c>
      <c r="C405" s="220">
        <v>3.2</v>
      </c>
      <c r="D405" s="179" t="s">
        <v>58</v>
      </c>
      <c r="E405" s="187" t="str">
        <f t="shared" si="143"/>
        <v>NKH</v>
      </c>
      <c r="F405" s="184"/>
      <c r="G405" s="184"/>
      <c r="H405" s="184"/>
      <c r="I405" s="189">
        <f t="shared" si="144"/>
        <v>2</v>
      </c>
      <c r="J405" s="195"/>
      <c r="K405" s="195"/>
      <c r="L405" s="189">
        <f t="shared" si="145"/>
        <v>0</v>
      </c>
      <c r="M405" s="189"/>
      <c r="N405" s="189"/>
      <c r="O405" s="189">
        <v>0.3</v>
      </c>
      <c r="P405" s="189"/>
      <c r="Q405" s="189">
        <v>1.5</v>
      </c>
      <c r="R405" s="189"/>
      <c r="S405" s="189"/>
      <c r="T405" s="189"/>
      <c r="U405" s="189"/>
      <c r="V405" s="189"/>
      <c r="W405" s="189"/>
      <c r="X405" s="189"/>
      <c r="Y405" s="189"/>
      <c r="Z405" s="195"/>
      <c r="AA405" s="195"/>
      <c r="AB405" s="189"/>
      <c r="AC405" s="189">
        <v>0.2</v>
      </c>
      <c r="AD405" s="195"/>
      <c r="AE405" s="189">
        <f t="shared" si="159"/>
        <v>2</v>
      </c>
      <c r="AF405" s="190">
        <f t="shared" si="147"/>
        <v>0.3</v>
      </c>
      <c r="AG405" s="190">
        <f t="shared" si="148"/>
        <v>0</v>
      </c>
      <c r="AH405" s="191">
        <v>42.6</v>
      </c>
      <c r="AI405" s="191">
        <f t="shared" si="149"/>
        <v>36.21</v>
      </c>
      <c r="AJ405" s="191"/>
      <c r="AK405" s="191"/>
      <c r="AL405" s="191">
        <v>150</v>
      </c>
      <c r="AM405" s="184">
        <f t="shared" si="150"/>
        <v>75</v>
      </c>
      <c r="AN405" s="196" t="s">
        <v>248</v>
      </c>
      <c r="AO405" s="187" t="str">
        <f t="shared" si="151"/>
        <v xml:space="preserve">
Thạch Thắng</v>
      </c>
      <c r="AP405" s="192" t="s">
        <v>260</v>
      </c>
      <c r="AQ405" s="193">
        <f t="shared" si="152"/>
        <v>0.35783999999999999</v>
      </c>
      <c r="AR405" s="193">
        <f t="shared" si="153"/>
        <v>0</v>
      </c>
      <c r="AS405" s="193">
        <f t="shared" si="158"/>
        <v>0</v>
      </c>
      <c r="AT405" s="193">
        <f t="shared" si="154"/>
        <v>0</v>
      </c>
      <c r="AU405" s="193">
        <f t="shared" si="155"/>
        <v>0</v>
      </c>
      <c r="AV405" s="193">
        <f t="shared" si="157"/>
        <v>0.35783999999999999</v>
      </c>
      <c r="AW405" s="184"/>
      <c r="AX405" s="184"/>
      <c r="AY405" s="184"/>
      <c r="AZ405" s="184"/>
      <c r="BA405" s="184"/>
      <c r="BB405" s="179">
        <v>389</v>
      </c>
    </row>
    <row r="406" spans="1:54" ht="30">
      <c r="A406" s="179">
        <v>49</v>
      </c>
      <c r="B406" s="185" t="s">
        <v>963</v>
      </c>
      <c r="C406" s="220">
        <v>3.2</v>
      </c>
      <c r="D406" s="179" t="s">
        <v>58</v>
      </c>
      <c r="E406" s="187" t="str">
        <f t="shared" si="143"/>
        <v>NKH</v>
      </c>
      <c r="F406" s="184"/>
      <c r="G406" s="184"/>
      <c r="H406" s="184"/>
      <c r="I406" s="189">
        <f t="shared" si="144"/>
        <v>2</v>
      </c>
      <c r="J406" s="195"/>
      <c r="K406" s="195"/>
      <c r="L406" s="189">
        <f t="shared" si="145"/>
        <v>0</v>
      </c>
      <c r="M406" s="189"/>
      <c r="N406" s="189"/>
      <c r="O406" s="189"/>
      <c r="P406" s="189"/>
      <c r="Q406" s="189">
        <v>2</v>
      </c>
      <c r="R406" s="189"/>
      <c r="S406" s="189"/>
      <c r="T406" s="189"/>
      <c r="U406" s="189"/>
      <c r="V406" s="189"/>
      <c r="W406" s="189"/>
      <c r="X406" s="189"/>
      <c r="Y406" s="189"/>
      <c r="Z406" s="195"/>
      <c r="AA406" s="195"/>
      <c r="AB406" s="189"/>
      <c r="AC406" s="189"/>
      <c r="AD406" s="195"/>
      <c r="AE406" s="189">
        <f t="shared" si="159"/>
        <v>2</v>
      </c>
      <c r="AF406" s="190">
        <f t="shared" si="147"/>
        <v>0</v>
      </c>
      <c r="AG406" s="190">
        <f t="shared" si="148"/>
        <v>0</v>
      </c>
      <c r="AH406" s="191">
        <v>42.6</v>
      </c>
      <c r="AI406" s="191">
        <f t="shared" si="149"/>
        <v>36.21</v>
      </c>
      <c r="AJ406" s="191"/>
      <c r="AK406" s="191"/>
      <c r="AL406" s="191">
        <v>150</v>
      </c>
      <c r="AM406" s="184">
        <f t="shared" si="150"/>
        <v>75</v>
      </c>
      <c r="AN406" s="196" t="s">
        <v>248</v>
      </c>
      <c r="AO406" s="187" t="str">
        <f t="shared" si="151"/>
        <v xml:space="preserve">
Thạch Thắng</v>
      </c>
      <c r="AP406" s="192" t="s">
        <v>260</v>
      </c>
      <c r="AQ406" s="193">
        <f t="shared" si="152"/>
        <v>0</v>
      </c>
      <c r="AR406" s="193">
        <f t="shared" si="153"/>
        <v>0</v>
      </c>
      <c r="AS406" s="193">
        <f t="shared" si="158"/>
        <v>0</v>
      </c>
      <c r="AT406" s="193">
        <f t="shared" si="154"/>
        <v>0</v>
      </c>
      <c r="AU406" s="193">
        <f t="shared" si="155"/>
        <v>0</v>
      </c>
      <c r="AV406" s="193">
        <f t="shared" si="157"/>
        <v>0</v>
      </c>
      <c r="AW406" s="184"/>
      <c r="AX406" s="184"/>
      <c r="AY406" s="184"/>
      <c r="AZ406" s="184"/>
      <c r="BA406" s="184"/>
      <c r="BB406" s="179">
        <v>390</v>
      </c>
    </row>
    <row r="407" spans="1:54" ht="30">
      <c r="A407" s="179">
        <v>50</v>
      </c>
      <c r="B407" s="185" t="s">
        <v>974</v>
      </c>
      <c r="C407" s="220">
        <v>3.2</v>
      </c>
      <c r="D407" s="179" t="s">
        <v>58</v>
      </c>
      <c r="E407" s="187" t="str">
        <f t="shared" si="143"/>
        <v>NKH</v>
      </c>
      <c r="F407" s="208"/>
      <c r="G407" s="208"/>
      <c r="H407" s="208"/>
      <c r="I407" s="189">
        <f t="shared" si="144"/>
        <v>14.3</v>
      </c>
      <c r="J407" s="195">
        <v>7.3</v>
      </c>
      <c r="K407" s="195"/>
      <c r="L407" s="189">
        <f t="shared" si="145"/>
        <v>7.3</v>
      </c>
      <c r="M407" s="189"/>
      <c r="N407" s="189">
        <v>0.1</v>
      </c>
      <c r="O407" s="189"/>
      <c r="P407" s="189"/>
      <c r="Q407" s="189">
        <v>6.9</v>
      </c>
      <c r="R407" s="189"/>
      <c r="S407" s="189"/>
      <c r="T407" s="189"/>
      <c r="U407" s="189"/>
      <c r="V407" s="189"/>
      <c r="W407" s="189"/>
      <c r="X407" s="189"/>
      <c r="Y407" s="189"/>
      <c r="Z407" s="195"/>
      <c r="AA407" s="195"/>
      <c r="AB407" s="189"/>
      <c r="AC407" s="189"/>
      <c r="AD407" s="195"/>
      <c r="AE407" s="189">
        <f t="shared" si="159"/>
        <v>7</v>
      </c>
      <c r="AF407" s="190">
        <f t="shared" si="147"/>
        <v>7.3</v>
      </c>
      <c r="AG407" s="190">
        <f t="shared" si="148"/>
        <v>0</v>
      </c>
      <c r="AH407" s="191">
        <v>34.1</v>
      </c>
      <c r="AI407" s="191">
        <f t="shared" si="149"/>
        <v>28.984999999999999</v>
      </c>
      <c r="AJ407" s="191"/>
      <c r="AK407" s="191"/>
      <c r="AL407" s="191">
        <v>150</v>
      </c>
      <c r="AM407" s="184">
        <f t="shared" si="150"/>
        <v>75</v>
      </c>
      <c r="AN407" s="196" t="s">
        <v>250</v>
      </c>
      <c r="AO407" s="187" t="str">
        <f t="shared" si="151"/>
        <v xml:space="preserve">
Thạch Tiến</v>
      </c>
      <c r="AP407" s="192" t="s">
        <v>260</v>
      </c>
      <c r="AQ407" s="193">
        <f t="shared" si="152"/>
        <v>6.97004</v>
      </c>
      <c r="AR407" s="193">
        <f t="shared" si="153"/>
        <v>0</v>
      </c>
      <c r="AS407" s="193">
        <f>AK407*N407*1000*10000/1000000000</f>
        <v>0</v>
      </c>
      <c r="AT407" s="193">
        <f t="shared" si="154"/>
        <v>0</v>
      </c>
      <c r="AU407" s="193">
        <f t="shared" si="155"/>
        <v>0</v>
      </c>
      <c r="AV407" s="193">
        <f t="shared" si="157"/>
        <v>6.97004</v>
      </c>
      <c r="AW407" s="184"/>
      <c r="AX407" s="184"/>
      <c r="AY407" s="184"/>
      <c r="AZ407" s="184"/>
      <c r="BA407" s="184"/>
      <c r="BB407" s="179">
        <v>391</v>
      </c>
    </row>
    <row r="408" spans="1:54" ht="30">
      <c r="A408" s="179">
        <v>51</v>
      </c>
      <c r="B408" s="185" t="s">
        <v>976</v>
      </c>
      <c r="C408" s="220">
        <v>3.2</v>
      </c>
      <c r="D408" s="179" t="s">
        <v>58</v>
      </c>
      <c r="E408" s="187" t="str">
        <f t="shared" si="143"/>
        <v>NKH</v>
      </c>
      <c r="F408" s="184"/>
      <c r="G408" s="184"/>
      <c r="H408" s="184"/>
      <c r="I408" s="189">
        <f t="shared" si="144"/>
        <v>20</v>
      </c>
      <c r="J408" s="195"/>
      <c r="K408" s="195"/>
      <c r="L408" s="189">
        <f t="shared" si="145"/>
        <v>0</v>
      </c>
      <c r="M408" s="189"/>
      <c r="N408" s="189"/>
      <c r="O408" s="189"/>
      <c r="P408" s="189"/>
      <c r="Q408" s="189"/>
      <c r="R408" s="189"/>
      <c r="S408" s="189"/>
      <c r="T408" s="189"/>
      <c r="U408" s="189"/>
      <c r="V408" s="189"/>
      <c r="W408" s="189"/>
      <c r="X408" s="189"/>
      <c r="Y408" s="189"/>
      <c r="Z408" s="189"/>
      <c r="AA408" s="189"/>
      <c r="AB408" s="189"/>
      <c r="AC408" s="189">
        <v>20</v>
      </c>
      <c r="AD408" s="189"/>
      <c r="AE408" s="189">
        <f t="shared" si="159"/>
        <v>20</v>
      </c>
      <c r="AF408" s="190">
        <f t="shared" si="147"/>
        <v>0</v>
      </c>
      <c r="AG408" s="190">
        <f t="shared" si="148"/>
        <v>0</v>
      </c>
      <c r="AH408" s="191">
        <v>42.6</v>
      </c>
      <c r="AI408" s="191">
        <f t="shared" si="149"/>
        <v>36.21</v>
      </c>
      <c r="AJ408" s="191"/>
      <c r="AK408" s="191"/>
      <c r="AL408" s="191">
        <v>150</v>
      </c>
      <c r="AM408" s="184">
        <f t="shared" si="150"/>
        <v>75</v>
      </c>
      <c r="AN408" s="196" t="s">
        <v>251</v>
      </c>
      <c r="AO408" s="187" t="str">
        <f t="shared" si="151"/>
        <v xml:space="preserve">
Thạch Trị</v>
      </c>
      <c r="AP408" s="192" t="s">
        <v>265</v>
      </c>
      <c r="AQ408" s="193">
        <f t="shared" si="152"/>
        <v>0</v>
      </c>
      <c r="AR408" s="193">
        <f t="shared" si="153"/>
        <v>0</v>
      </c>
      <c r="AS408" s="193">
        <f>AK408*N408*1000*10000/1000000000</f>
        <v>0</v>
      </c>
      <c r="AT408" s="193">
        <f t="shared" si="154"/>
        <v>0</v>
      </c>
      <c r="AU408" s="193">
        <f t="shared" si="155"/>
        <v>0</v>
      </c>
      <c r="AV408" s="193">
        <f t="shared" si="157"/>
        <v>0</v>
      </c>
      <c r="AW408" s="184"/>
      <c r="AX408" s="184"/>
      <c r="AY408" s="184"/>
      <c r="AZ408" s="184"/>
      <c r="BA408" s="184"/>
      <c r="BB408" s="179">
        <v>392</v>
      </c>
    </row>
    <row r="409" spans="1:54" ht="30">
      <c r="A409" s="179">
        <v>52</v>
      </c>
      <c r="B409" s="206" t="s">
        <v>984</v>
      </c>
      <c r="C409" s="220">
        <v>3.2</v>
      </c>
      <c r="D409" s="207" t="s">
        <v>58</v>
      </c>
      <c r="E409" s="187" t="str">
        <f t="shared" si="143"/>
        <v>NKH</v>
      </c>
      <c r="F409" s="206"/>
      <c r="G409" s="206"/>
      <c r="H409" s="206"/>
      <c r="I409" s="189">
        <f t="shared" si="144"/>
        <v>11</v>
      </c>
      <c r="J409" s="195">
        <v>6</v>
      </c>
      <c r="K409" s="195"/>
      <c r="L409" s="189">
        <f t="shared" si="145"/>
        <v>6</v>
      </c>
      <c r="M409" s="189"/>
      <c r="N409" s="189"/>
      <c r="O409" s="189"/>
      <c r="P409" s="189">
        <v>4</v>
      </c>
      <c r="Q409" s="189"/>
      <c r="R409" s="189"/>
      <c r="S409" s="189"/>
      <c r="T409" s="189"/>
      <c r="U409" s="189"/>
      <c r="V409" s="189"/>
      <c r="W409" s="189"/>
      <c r="X409" s="189"/>
      <c r="Y409" s="189"/>
      <c r="Z409" s="195"/>
      <c r="AA409" s="195"/>
      <c r="AB409" s="189"/>
      <c r="AC409" s="189">
        <v>1</v>
      </c>
      <c r="AD409" s="195"/>
      <c r="AE409" s="189">
        <f t="shared" si="159"/>
        <v>5</v>
      </c>
      <c r="AF409" s="190">
        <f t="shared" si="147"/>
        <v>6</v>
      </c>
      <c r="AG409" s="190">
        <f t="shared" si="148"/>
        <v>0</v>
      </c>
      <c r="AH409" s="191">
        <v>42.6</v>
      </c>
      <c r="AI409" s="191">
        <f t="shared" si="149"/>
        <v>36.21</v>
      </c>
      <c r="AJ409" s="191">
        <v>46.9</v>
      </c>
      <c r="AK409" s="191"/>
      <c r="AL409" s="191">
        <v>150</v>
      </c>
      <c r="AM409" s="184">
        <f t="shared" si="150"/>
        <v>75</v>
      </c>
      <c r="AN409" s="196" t="s">
        <v>253</v>
      </c>
      <c r="AO409" s="187" t="str">
        <f t="shared" si="151"/>
        <v xml:space="preserve">
Thạch Vĩnh</v>
      </c>
      <c r="AP409" s="192" t="s">
        <v>260</v>
      </c>
      <c r="AQ409" s="193">
        <f t="shared" si="152"/>
        <v>7.1568000000000014</v>
      </c>
      <c r="AR409" s="193">
        <f t="shared" si="153"/>
        <v>5.2527999999999997</v>
      </c>
      <c r="AS409" s="193">
        <f>AK409*N409*1000*10000/1000000000</f>
        <v>0</v>
      </c>
      <c r="AT409" s="193">
        <f t="shared" si="154"/>
        <v>0</v>
      </c>
      <c r="AU409" s="193">
        <f t="shared" si="155"/>
        <v>0</v>
      </c>
      <c r="AV409" s="193">
        <f t="shared" si="157"/>
        <v>12.409600000000001</v>
      </c>
      <c r="AW409" s="184"/>
      <c r="AX409" s="184"/>
      <c r="AY409" s="184"/>
      <c r="AZ409" s="184"/>
      <c r="BA409" s="184"/>
      <c r="BB409" s="179">
        <v>393</v>
      </c>
    </row>
    <row r="410" spans="1:54" ht="30" customHeight="1">
      <c r="A410" s="179">
        <v>53</v>
      </c>
      <c r="B410" s="186" t="s">
        <v>987</v>
      </c>
      <c r="C410" s="220">
        <v>3.2</v>
      </c>
      <c r="D410" s="187" t="s">
        <v>58</v>
      </c>
      <c r="E410" s="187" t="str">
        <f t="shared" si="143"/>
        <v>NKH</v>
      </c>
      <c r="F410" s="188" t="s">
        <v>988</v>
      </c>
      <c r="G410" s="188"/>
      <c r="H410" s="188"/>
      <c r="I410" s="189">
        <f t="shared" si="144"/>
        <v>2</v>
      </c>
      <c r="J410" s="189"/>
      <c r="K410" s="189"/>
      <c r="L410" s="189">
        <f t="shared" si="145"/>
        <v>0</v>
      </c>
      <c r="M410" s="189"/>
      <c r="N410" s="189"/>
      <c r="O410" s="189">
        <v>2</v>
      </c>
      <c r="P410" s="189"/>
      <c r="Q410" s="189"/>
      <c r="R410" s="189"/>
      <c r="S410" s="189"/>
      <c r="T410" s="189"/>
      <c r="U410" s="189"/>
      <c r="V410" s="189"/>
      <c r="W410" s="189"/>
      <c r="X410" s="189"/>
      <c r="Y410" s="189"/>
      <c r="Z410" s="189"/>
      <c r="AA410" s="189"/>
      <c r="AB410" s="189"/>
      <c r="AC410" s="189"/>
      <c r="AD410" s="189"/>
      <c r="AE410" s="189">
        <f t="shared" si="159"/>
        <v>2</v>
      </c>
      <c r="AF410" s="190">
        <f t="shared" si="147"/>
        <v>2</v>
      </c>
      <c r="AG410" s="190">
        <f t="shared" si="148"/>
        <v>0</v>
      </c>
      <c r="AH410" s="191">
        <v>27.3</v>
      </c>
      <c r="AI410" s="191">
        <f t="shared" si="149"/>
        <v>23.204999999999998</v>
      </c>
      <c r="AJ410" s="191"/>
      <c r="AK410" s="191"/>
      <c r="AL410" s="191">
        <v>150</v>
      </c>
      <c r="AM410" s="184">
        <f t="shared" si="150"/>
        <v>75</v>
      </c>
      <c r="AN410" s="187" t="s">
        <v>254</v>
      </c>
      <c r="AO410" s="187" t="str">
        <f t="shared" si="151"/>
        <v>Bò Vàng
Thạch Xuân</v>
      </c>
      <c r="AP410" s="192" t="s">
        <v>260</v>
      </c>
      <c r="AQ410" s="193">
        <f t="shared" si="152"/>
        <v>1.5287999999999999</v>
      </c>
      <c r="AR410" s="193">
        <f t="shared" si="153"/>
        <v>0</v>
      </c>
      <c r="AS410" s="193">
        <f>AK410*N410*1000*10000/1000000000</f>
        <v>0</v>
      </c>
      <c r="AT410" s="193">
        <f t="shared" si="154"/>
        <v>0</v>
      </c>
      <c r="AU410" s="193">
        <f t="shared" si="155"/>
        <v>0</v>
      </c>
      <c r="AV410" s="193">
        <f t="shared" si="157"/>
        <v>1.5287999999999999</v>
      </c>
      <c r="AW410" s="184"/>
      <c r="AX410" s="184"/>
      <c r="AY410" s="184"/>
      <c r="AZ410" s="184"/>
      <c r="BA410" s="184"/>
      <c r="BB410" s="179">
        <v>394</v>
      </c>
    </row>
    <row r="411" spans="1:54" ht="30">
      <c r="A411" s="179">
        <v>54</v>
      </c>
      <c r="B411" s="186" t="s">
        <v>989</v>
      </c>
      <c r="C411" s="220">
        <v>3.2</v>
      </c>
      <c r="D411" s="187" t="s">
        <v>58</v>
      </c>
      <c r="E411" s="187" t="str">
        <f t="shared" si="143"/>
        <v>NKH</v>
      </c>
      <c r="F411" s="188" t="s">
        <v>990</v>
      </c>
      <c r="G411" s="188"/>
      <c r="H411" s="188"/>
      <c r="I411" s="189">
        <f t="shared" si="144"/>
        <v>8</v>
      </c>
      <c r="J411" s="189">
        <v>8</v>
      </c>
      <c r="K411" s="189"/>
      <c r="L411" s="189">
        <f t="shared" si="145"/>
        <v>8</v>
      </c>
      <c r="M411" s="189"/>
      <c r="N411" s="189"/>
      <c r="O411" s="189"/>
      <c r="P411" s="189"/>
      <c r="Q411" s="189"/>
      <c r="R411" s="189"/>
      <c r="S411" s="189"/>
      <c r="T411" s="189"/>
      <c r="U411" s="189"/>
      <c r="V411" s="189"/>
      <c r="W411" s="189"/>
      <c r="X411" s="189"/>
      <c r="Y411" s="189"/>
      <c r="Z411" s="189"/>
      <c r="AA411" s="189"/>
      <c r="AB411" s="189"/>
      <c r="AC411" s="189"/>
      <c r="AD411" s="189"/>
      <c r="AE411" s="189">
        <f t="shared" si="159"/>
        <v>0</v>
      </c>
      <c r="AF411" s="190">
        <f t="shared" si="147"/>
        <v>8</v>
      </c>
      <c r="AG411" s="190">
        <f t="shared" si="148"/>
        <v>0</v>
      </c>
      <c r="AH411" s="191">
        <v>27.3</v>
      </c>
      <c r="AI411" s="191">
        <f t="shared" si="149"/>
        <v>23.204999999999998</v>
      </c>
      <c r="AJ411" s="191"/>
      <c r="AK411" s="191"/>
      <c r="AL411" s="191">
        <v>150</v>
      </c>
      <c r="AM411" s="184">
        <f t="shared" si="150"/>
        <v>75</v>
      </c>
      <c r="AN411" s="187" t="s">
        <v>254</v>
      </c>
      <c r="AO411" s="187" t="str">
        <f t="shared" si="151"/>
        <v>Miệu Lọng
Thạch Xuân</v>
      </c>
      <c r="AP411" s="192" t="s">
        <v>260</v>
      </c>
      <c r="AQ411" s="193">
        <f t="shared" si="152"/>
        <v>6.1151999999999997</v>
      </c>
      <c r="AR411" s="193">
        <f t="shared" si="153"/>
        <v>0</v>
      </c>
      <c r="AS411" s="193">
        <f>AK411*N411*1000*10000/1000000000</f>
        <v>0</v>
      </c>
      <c r="AT411" s="193">
        <f t="shared" si="154"/>
        <v>0</v>
      </c>
      <c r="AU411" s="193">
        <f t="shared" si="155"/>
        <v>0</v>
      </c>
      <c r="AV411" s="193">
        <f t="shared" si="157"/>
        <v>6.1151999999999997</v>
      </c>
      <c r="AW411" s="184"/>
      <c r="AX411" s="184"/>
      <c r="AY411" s="184"/>
      <c r="AZ411" s="184"/>
      <c r="BA411" s="184"/>
      <c r="BB411" s="179">
        <v>395</v>
      </c>
    </row>
    <row r="412" spans="1:54" ht="30">
      <c r="A412" s="179">
        <v>55</v>
      </c>
      <c r="B412" s="186" t="s">
        <v>991</v>
      </c>
      <c r="C412" s="220">
        <v>3.2</v>
      </c>
      <c r="D412" s="187" t="s">
        <v>58</v>
      </c>
      <c r="E412" s="187" t="str">
        <f t="shared" si="143"/>
        <v>NKH</v>
      </c>
      <c r="F412" s="188"/>
      <c r="G412" s="188"/>
      <c r="H412" s="188"/>
      <c r="I412" s="189">
        <f t="shared" si="144"/>
        <v>2.5</v>
      </c>
      <c r="J412" s="189"/>
      <c r="K412" s="189"/>
      <c r="L412" s="189">
        <f t="shared" si="145"/>
        <v>0</v>
      </c>
      <c r="M412" s="189"/>
      <c r="N412" s="189"/>
      <c r="O412" s="189">
        <v>2.5</v>
      </c>
      <c r="P412" s="189"/>
      <c r="Q412" s="189"/>
      <c r="R412" s="189"/>
      <c r="S412" s="189"/>
      <c r="T412" s="189"/>
      <c r="U412" s="189"/>
      <c r="V412" s="189"/>
      <c r="W412" s="189"/>
      <c r="X412" s="189"/>
      <c r="Y412" s="189"/>
      <c r="Z412" s="189"/>
      <c r="AA412" s="189"/>
      <c r="AB412" s="189"/>
      <c r="AC412" s="189"/>
      <c r="AD412" s="189"/>
      <c r="AE412" s="189">
        <v>2.5</v>
      </c>
      <c r="AF412" s="190"/>
      <c r="AG412" s="190"/>
      <c r="AH412" s="191"/>
      <c r="AI412" s="191"/>
      <c r="AJ412" s="191"/>
      <c r="AK412" s="191"/>
      <c r="AL412" s="191"/>
      <c r="AM412" s="184"/>
      <c r="AN412" s="187" t="s">
        <v>254</v>
      </c>
      <c r="AO412" s="187" t="str">
        <f t="shared" si="151"/>
        <v xml:space="preserve">
Thạch Xuân</v>
      </c>
      <c r="AP412" s="192" t="s">
        <v>260</v>
      </c>
      <c r="AQ412" s="193"/>
      <c r="AR412" s="193">
        <f t="shared" si="153"/>
        <v>0</v>
      </c>
      <c r="AS412" s="193"/>
      <c r="AT412" s="193"/>
      <c r="AU412" s="193"/>
      <c r="AV412" s="193"/>
      <c r="AW412" s="184"/>
      <c r="AX412" s="184"/>
      <c r="AY412" s="184"/>
      <c r="AZ412" s="184"/>
      <c r="BA412" s="184"/>
      <c r="BB412" s="179">
        <v>396</v>
      </c>
    </row>
    <row r="413" spans="1:54" ht="30">
      <c r="A413" s="179">
        <v>56</v>
      </c>
      <c r="B413" s="185" t="s">
        <v>993</v>
      </c>
      <c r="C413" s="220">
        <v>3.2</v>
      </c>
      <c r="D413" s="179" t="s">
        <v>58</v>
      </c>
      <c r="E413" s="187" t="str">
        <f t="shared" si="143"/>
        <v>NKH</v>
      </c>
      <c r="F413" s="184"/>
      <c r="G413" s="184"/>
      <c r="H413" s="184"/>
      <c r="I413" s="189">
        <f t="shared" si="144"/>
        <v>3</v>
      </c>
      <c r="J413" s="195"/>
      <c r="K413" s="189"/>
      <c r="L413" s="189">
        <f t="shared" si="145"/>
        <v>0</v>
      </c>
      <c r="M413" s="189"/>
      <c r="N413" s="189"/>
      <c r="O413" s="189"/>
      <c r="P413" s="189"/>
      <c r="Q413" s="189"/>
      <c r="R413" s="189"/>
      <c r="S413" s="189"/>
      <c r="T413" s="189"/>
      <c r="U413" s="189"/>
      <c r="V413" s="189"/>
      <c r="W413" s="189"/>
      <c r="X413" s="189"/>
      <c r="Y413" s="189"/>
      <c r="Z413" s="189"/>
      <c r="AA413" s="189"/>
      <c r="AB413" s="189"/>
      <c r="AC413" s="212">
        <v>3</v>
      </c>
      <c r="AD413" s="189"/>
      <c r="AE413" s="189">
        <f t="shared" ref="AE413:AE491" si="160">SUM(N413:AD413)</f>
        <v>3</v>
      </c>
      <c r="AF413" s="190">
        <f t="shared" ref="AF413:AF491" si="161">L413+O413</f>
        <v>0</v>
      </c>
      <c r="AG413" s="190">
        <f t="shared" ref="AG413:AG491" si="162">S413+T413+U413+X413+Y413+Z413</f>
        <v>0</v>
      </c>
      <c r="AH413" s="191">
        <v>46.86</v>
      </c>
      <c r="AI413" s="191">
        <f t="shared" ref="AI413:AI491" si="163">AH413*0.85</f>
        <v>39.830999999999996</v>
      </c>
      <c r="AJ413" s="191"/>
      <c r="AK413" s="191"/>
      <c r="AL413" s="191">
        <v>600</v>
      </c>
      <c r="AM413" s="184">
        <f t="shared" ref="AM413:AM491" si="164">AL413*0.5</f>
        <v>300</v>
      </c>
      <c r="AN413" s="196" t="s">
        <v>808</v>
      </c>
      <c r="AO413" s="187" t="str">
        <f t="shared" si="151"/>
        <v xml:space="preserve">
TT Thạch Hà</v>
      </c>
      <c r="AP413" s="192" t="s">
        <v>260</v>
      </c>
      <c r="AQ413" s="193">
        <f>(AF413*AH413*1000+AF413*AH413*2.7*1000)/100000</f>
        <v>0</v>
      </c>
      <c r="AR413" s="193">
        <f>AJ413*P413*1000*10000/1000000000+AJ413*P413*1000*10000/1000000000*2.7</f>
        <v>0</v>
      </c>
      <c r="AS413" s="193">
        <f>AK413*N413*1000*10000/1000000000</f>
        <v>0</v>
      </c>
      <c r="AT413" s="193">
        <f t="shared" ref="AT413:AT491" si="165">AL413*AG413*0.01</f>
        <v>0</v>
      </c>
      <c r="AU413" s="193">
        <f t="shared" ref="AU413:AU491" si="166">V413*AM413*0.01</f>
        <v>0</v>
      </c>
      <c r="AV413" s="193">
        <f t="shared" ref="AV413:AV476" si="167">AQ413+AR413+AS413+AT413+AU413</f>
        <v>0</v>
      </c>
      <c r="AW413" s="184"/>
      <c r="AX413" s="184"/>
      <c r="AY413" s="184"/>
      <c r="AZ413" s="184"/>
      <c r="BA413" s="184"/>
      <c r="BB413" s="179">
        <v>397</v>
      </c>
    </row>
    <row r="414" spans="1:54" ht="30">
      <c r="A414" s="179">
        <v>57</v>
      </c>
      <c r="B414" s="185" t="s">
        <v>994</v>
      </c>
      <c r="C414" s="220">
        <v>3.2</v>
      </c>
      <c r="D414" s="179" t="s">
        <v>58</v>
      </c>
      <c r="E414" s="187" t="str">
        <f t="shared" si="143"/>
        <v>NKH</v>
      </c>
      <c r="F414" s="184" t="s">
        <v>995</v>
      </c>
      <c r="G414" s="184"/>
      <c r="H414" s="184"/>
      <c r="I414" s="189">
        <f t="shared" si="144"/>
        <v>2.1</v>
      </c>
      <c r="J414" s="189"/>
      <c r="K414" s="189"/>
      <c r="L414" s="189">
        <f t="shared" si="145"/>
        <v>0</v>
      </c>
      <c r="M414" s="189"/>
      <c r="N414" s="189"/>
      <c r="O414" s="189"/>
      <c r="P414" s="189"/>
      <c r="Q414" s="189"/>
      <c r="R414" s="189"/>
      <c r="S414" s="189"/>
      <c r="T414" s="189"/>
      <c r="U414" s="189"/>
      <c r="V414" s="189"/>
      <c r="W414" s="189"/>
      <c r="X414" s="189"/>
      <c r="Y414" s="189"/>
      <c r="Z414" s="189"/>
      <c r="AA414" s="189"/>
      <c r="AB414" s="189"/>
      <c r="AC414" s="189">
        <v>2.1</v>
      </c>
      <c r="AD414" s="189"/>
      <c r="AE414" s="189">
        <f t="shared" si="160"/>
        <v>2.1</v>
      </c>
      <c r="AF414" s="190">
        <f t="shared" si="161"/>
        <v>0</v>
      </c>
      <c r="AG414" s="190">
        <f t="shared" si="162"/>
        <v>0</v>
      </c>
      <c r="AH414" s="191">
        <v>42.6</v>
      </c>
      <c r="AI414" s="191">
        <f t="shared" si="163"/>
        <v>36.21</v>
      </c>
      <c r="AJ414" s="191"/>
      <c r="AK414" s="191"/>
      <c r="AL414" s="191">
        <v>200</v>
      </c>
      <c r="AM414" s="184">
        <f t="shared" si="164"/>
        <v>100</v>
      </c>
      <c r="AN414" s="179" t="s">
        <v>255</v>
      </c>
      <c r="AO414" s="187" t="str">
        <f t="shared" si="151"/>
        <v>Đồng Cồn Trửa
Tượng Sơn</v>
      </c>
      <c r="AP414" s="192" t="s">
        <v>260</v>
      </c>
      <c r="AQ414" s="193">
        <f t="shared" ref="AQ414:AQ491" si="168">(AF414*AH414*1000+AF414*AH414*1.8*1000)/100000</f>
        <v>0</v>
      </c>
      <c r="AR414" s="193">
        <f t="shared" ref="AR414:AR491" si="169">AJ414*P414*1000*10000/1000000000+AJ414*P414*1000*10000/1000000000*1.8</f>
        <v>0</v>
      </c>
      <c r="AS414" s="193">
        <f>AK414*N414*1000*10000/1000000000</f>
        <v>0</v>
      </c>
      <c r="AT414" s="193">
        <f t="shared" si="165"/>
        <v>0</v>
      </c>
      <c r="AU414" s="193">
        <f t="shared" si="166"/>
        <v>0</v>
      </c>
      <c r="AV414" s="193">
        <f t="shared" si="167"/>
        <v>0</v>
      </c>
      <c r="AW414" s="184"/>
      <c r="AX414" s="184"/>
      <c r="AY414" s="184"/>
      <c r="AZ414" s="184"/>
      <c r="BA414" s="184"/>
      <c r="BB414" s="179">
        <v>398</v>
      </c>
    </row>
    <row r="415" spans="1:54" ht="30">
      <c r="A415" s="179">
        <v>58</v>
      </c>
      <c r="B415" s="185" t="s">
        <v>994</v>
      </c>
      <c r="C415" s="220">
        <v>3.2</v>
      </c>
      <c r="D415" s="179" t="s">
        <v>58</v>
      </c>
      <c r="E415" s="187" t="str">
        <f t="shared" si="143"/>
        <v>NKH</v>
      </c>
      <c r="F415" s="184" t="s">
        <v>996</v>
      </c>
      <c r="G415" s="184"/>
      <c r="H415" s="184"/>
      <c r="I415" s="189">
        <f t="shared" si="144"/>
        <v>11</v>
      </c>
      <c r="J415" s="189"/>
      <c r="K415" s="189"/>
      <c r="L415" s="189">
        <f t="shared" si="145"/>
        <v>0</v>
      </c>
      <c r="M415" s="189"/>
      <c r="N415" s="189"/>
      <c r="O415" s="189"/>
      <c r="P415" s="189"/>
      <c r="Q415" s="189"/>
      <c r="R415" s="189"/>
      <c r="S415" s="189"/>
      <c r="T415" s="189"/>
      <c r="U415" s="189"/>
      <c r="V415" s="189"/>
      <c r="W415" s="189"/>
      <c r="X415" s="189"/>
      <c r="Y415" s="189"/>
      <c r="Z415" s="189"/>
      <c r="AA415" s="189"/>
      <c r="AB415" s="189">
        <v>11</v>
      </c>
      <c r="AC415" s="189"/>
      <c r="AD415" s="189"/>
      <c r="AE415" s="189">
        <f t="shared" si="160"/>
        <v>11</v>
      </c>
      <c r="AF415" s="190">
        <f t="shared" si="161"/>
        <v>0</v>
      </c>
      <c r="AG415" s="190">
        <f t="shared" si="162"/>
        <v>0</v>
      </c>
      <c r="AH415" s="191">
        <v>42.6</v>
      </c>
      <c r="AI415" s="191">
        <f t="shared" si="163"/>
        <v>36.21</v>
      </c>
      <c r="AJ415" s="191"/>
      <c r="AK415" s="191"/>
      <c r="AL415" s="191">
        <v>200</v>
      </c>
      <c r="AM415" s="184">
        <f t="shared" si="164"/>
        <v>100</v>
      </c>
      <c r="AN415" s="179" t="s">
        <v>255</v>
      </c>
      <c r="AO415" s="187" t="str">
        <f t="shared" si="151"/>
        <v>Đồng Đập làng
Tượng Sơn</v>
      </c>
      <c r="AP415" s="192" t="s">
        <v>260</v>
      </c>
      <c r="AQ415" s="193">
        <f t="shared" si="168"/>
        <v>0</v>
      </c>
      <c r="AR415" s="193">
        <f t="shared" si="169"/>
        <v>0</v>
      </c>
      <c r="AS415" s="193">
        <f>AK415*N415*1000*10000/1000000000</f>
        <v>0</v>
      </c>
      <c r="AT415" s="193">
        <f t="shared" si="165"/>
        <v>0</v>
      </c>
      <c r="AU415" s="193">
        <f t="shared" si="166"/>
        <v>0</v>
      </c>
      <c r="AV415" s="193">
        <f t="shared" si="167"/>
        <v>0</v>
      </c>
      <c r="AW415" s="184"/>
      <c r="AX415" s="184"/>
      <c r="AY415" s="184"/>
      <c r="AZ415" s="184"/>
      <c r="BA415" s="184"/>
      <c r="BB415" s="179">
        <v>399</v>
      </c>
    </row>
    <row r="416" spans="1:54" ht="30">
      <c r="A416" s="179">
        <v>59</v>
      </c>
      <c r="B416" s="186" t="s">
        <v>266</v>
      </c>
      <c r="C416" s="186">
        <v>4</v>
      </c>
      <c r="D416" s="187" t="s">
        <v>96</v>
      </c>
      <c r="E416" s="187" t="str">
        <f t="shared" si="143"/>
        <v>ONT</v>
      </c>
      <c r="F416" s="188" t="s">
        <v>259</v>
      </c>
      <c r="G416" s="188">
        <v>30</v>
      </c>
      <c r="H416" s="188"/>
      <c r="I416" s="189">
        <f t="shared" si="144"/>
        <v>0.08</v>
      </c>
      <c r="J416" s="189"/>
      <c r="K416" s="189"/>
      <c r="L416" s="189">
        <f t="shared" si="145"/>
        <v>0</v>
      </c>
      <c r="M416" s="189"/>
      <c r="N416" s="189"/>
      <c r="O416" s="189"/>
      <c r="P416" s="189"/>
      <c r="Q416" s="189"/>
      <c r="R416" s="189"/>
      <c r="S416" s="189"/>
      <c r="T416" s="189"/>
      <c r="U416" s="189"/>
      <c r="V416" s="189"/>
      <c r="W416" s="189"/>
      <c r="X416" s="189"/>
      <c r="Y416" s="189"/>
      <c r="Z416" s="189"/>
      <c r="AA416" s="189"/>
      <c r="AB416" s="189"/>
      <c r="AC416" s="189">
        <v>0.08</v>
      </c>
      <c r="AD416" s="189"/>
      <c r="AE416" s="189">
        <f t="shared" si="160"/>
        <v>0.08</v>
      </c>
      <c r="AF416" s="190">
        <f t="shared" si="161"/>
        <v>0</v>
      </c>
      <c r="AG416" s="190">
        <f t="shared" si="162"/>
        <v>0</v>
      </c>
      <c r="AH416" s="191">
        <v>27.3</v>
      </c>
      <c r="AI416" s="191">
        <f t="shared" si="163"/>
        <v>23.204999999999998</v>
      </c>
      <c r="AJ416" s="191"/>
      <c r="AK416" s="191"/>
      <c r="AL416" s="197">
        <v>150</v>
      </c>
      <c r="AM416" s="184">
        <f t="shared" si="164"/>
        <v>75</v>
      </c>
      <c r="AN416" s="187" t="s">
        <v>227</v>
      </c>
      <c r="AO416" s="187" t="str">
        <f t="shared" ref="AO416:AO444" si="170">F416&amp;","&amp;CHAR(10)&amp;AN416</f>
        <v>Đồng Vĩnh,
Bắc Sơn</v>
      </c>
      <c r="AP416" s="192" t="s">
        <v>260</v>
      </c>
      <c r="AQ416" s="193">
        <f t="shared" si="168"/>
        <v>0</v>
      </c>
      <c r="AR416" s="193">
        <f t="shared" si="169"/>
        <v>0</v>
      </c>
      <c r="AS416" s="193">
        <f t="shared" ref="AS416:AS436" si="171">AK416*N416*0.01+AK416*N416*0.01*1.5</f>
        <v>0</v>
      </c>
      <c r="AT416" s="193">
        <f t="shared" si="165"/>
        <v>0</v>
      </c>
      <c r="AU416" s="193">
        <f t="shared" si="166"/>
        <v>0</v>
      </c>
      <c r="AV416" s="193">
        <f t="shared" si="167"/>
        <v>0</v>
      </c>
      <c r="AW416" s="184"/>
      <c r="AX416" s="184"/>
      <c r="AY416" s="184"/>
      <c r="AZ416" s="184"/>
      <c r="BA416" s="184"/>
      <c r="BB416" s="179">
        <v>400</v>
      </c>
    </row>
    <row r="417" spans="1:54" ht="30">
      <c r="A417" s="179">
        <v>60</v>
      </c>
      <c r="B417" s="186" t="s">
        <v>269</v>
      </c>
      <c r="C417" s="186">
        <v>4</v>
      </c>
      <c r="D417" s="187" t="s">
        <v>96</v>
      </c>
      <c r="E417" s="187" t="str">
        <f t="shared" si="143"/>
        <v>ONT</v>
      </c>
      <c r="F417" s="188" t="s">
        <v>270</v>
      </c>
      <c r="G417" s="188">
        <v>30</v>
      </c>
      <c r="H417" s="188"/>
      <c r="I417" s="189">
        <f t="shared" si="144"/>
        <v>0.08</v>
      </c>
      <c r="J417" s="189"/>
      <c r="K417" s="189"/>
      <c r="L417" s="189">
        <f t="shared" si="145"/>
        <v>0</v>
      </c>
      <c r="M417" s="189"/>
      <c r="N417" s="189"/>
      <c r="O417" s="189"/>
      <c r="P417" s="189"/>
      <c r="Q417" s="189"/>
      <c r="R417" s="189"/>
      <c r="S417" s="189"/>
      <c r="T417" s="189"/>
      <c r="U417" s="189"/>
      <c r="V417" s="189"/>
      <c r="W417" s="189"/>
      <c r="X417" s="189"/>
      <c r="Y417" s="189"/>
      <c r="Z417" s="189"/>
      <c r="AA417" s="189"/>
      <c r="AB417" s="189"/>
      <c r="AC417" s="189">
        <v>0.08</v>
      </c>
      <c r="AD417" s="189"/>
      <c r="AE417" s="189">
        <f t="shared" si="160"/>
        <v>0.08</v>
      </c>
      <c r="AF417" s="190">
        <f t="shared" si="161"/>
        <v>0</v>
      </c>
      <c r="AG417" s="190">
        <f t="shared" si="162"/>
        <v>0</v>
      </c>
      <c r="AH417" s="191">
        <v>27.3</v>
      </c>
      <c r="AI417" s="191">
        <f t="shared" si="163"/>
        <v>23.204999999999998</v>
      </c>
      <c r="AJ417" s="191"/>
      <c r="AK417" s="191"/>
      <c r="AL417" s="197">
        <v>150</v>
      </c>
      <c r="AM417" s="184">
        <f t="shared" si="164"/>
        <v>75</v>
      </c>
      <c r="AN417" s="187" t="s">
        <v>227</v>
      </c>
      <c r="AO417" s="187" t="str">
        <f t="shared" si="170"/>
        <v>Tân Sơn,
Bắc Sơn</v>
      </c>
      <c r="AP417" s="192" t="s">
        <v>260</v>
      </c>
      <c r="AQ417" s="193">
        <f t="shared" si="168"/>
        <v>0</v>
      </c>
      <c r="AR417" s="193">
        <f t="shared" si="169"/>
        <v>0</v>
      </c>
      <c r="AS417" s="193">
        <f t="shared" si="171"/>
        <v>0</v>
      </c>
      <c r="AT417" s="193">
        <f t="shared" si="165"/>
        <v>0</v>
      </c>
      <c r="AU417" s="193">
        <f t="shared" si="166"/>
        <v>0</v>
      </c>
      <c r="AV417" s="193">
        <f t="shared" si="167"/>
        <v>0</v>
      </c>
      <c r="AW417" s="184"/>
      <c r="AX417" s="184"/>
      <c r="AY417" s="184"/>
      <c r="AZ417" s="184"/>
      <c r="BA417" s="184"/>
      <c r="BB417" s="179">
        <v>401</v>
      </c>
    </row>
    <row r="418" spans="1:54" ht="30">
      <c r="A418" s="179">
        <v>61</v>
      </c>
      <c r="B418" s="186" t="s">
        <v>271</v>
      </c>
      <c r="C418" s="186">
        <v>4</v>
      </c>
      <c r="D418" s="187" t="s">
        <v>96</v>
      </c>
      <c r="E418" s="187" t="str">
        <f t="shared" si="143"/>
        <v>ONT</v>
      </c>
      <c r="F418" s="188" t="s">
        <v>272</v>
      </c>
      <c r="G418" s="188">
        <v>30</v>
      </c>
      <c r="H418" s="188"/>
      <c r="I418" s="189">
        <f t="shared" si="144"/>
        <v>0.08</v>
      </c>
      <c r="J418" s="189"/>
      <c r="K418" s="189"/>
      <c r="L418" s="189">
        <f t="shared" si="145"/>
        <v>0</v>
      </c>
      <c r="M418" s="189"/>
      <c r="N418" s="189"/>
      <c r="O418" s="189"/>
      <c r="P418" s="189"/>
      <c r="Q418" s="189"/>
      <c r="R418" s="189"/>
      <c r="S418" s="189"/>
      <c r="T418" s="189"/>
      <c r="U418" s="189"/>
      <c r="V418" s="189"/>
      <c r="W418" s="189"/>
      <c r="X418" s="189"/>
      <c r="Y418" s="189"/>
      <c r="Z418" s="189"/>
      <c r="AA418" s="189"/>
      <c r="AB418" s="189"/>
      <c r="AC418" s="189">
        <v>0.08</v>
      </c>
      <c r="AD418" s="189"/>
      <c r="AE418" s="189">
        <f t="shared" si="160"/>
        <v>0.08</v>
      </c>
      <c r="AF418" s="190">
        <f t="shared" si="161"/>
        <v>0</v>
      </c>
      <c r="AG418" s="190">
        <f t="shared" si="162"/>
        <v>0</v>
      </c>
      <c r="AH418" s="191">
        <v>27.3</v>
      </c>
      <c r="AI418" s="191">
        <f t="shared" si="163"/>
        <v>23.204999999999998</v>
      </c>
      <c r="AJ418" s="191"/>
      <c r="AK418" s="191"/>
      <c r="AL418" s="197">
        <v>150</v>
      </c>
      <c r="AM418" s="184">
        <f t="shared" si="164"/>
        <v>75</v>
      </c>
      <c r="AN418" s="187" t="s">
        <v>227</v>
      </c>
      <c r="AO418" s="187" t="str">
        <f t="shared" si="170"/>
        <v>Tây Sơn,
Bắc Sơn</v>
      </c>
      <c r="AP418" s="192" t="s">
        <v>260</v>
      </c>
      <c r="AQ418" s="193">
        <f t="shared" si="168"/>
        <v>0</v>
      </c>
      <c r="AR418" s="193">
        <f t="shared" si="169"/>
        <v>0</v>
      </c>
      <c r="AS418" s="193">
        <f t="shared" si="171"/>
        <v>0</v>
      </c>
      <c r="AT418" s="193">
        <f t="shared" si="165"/>
        <v>0</v>
      </c>
      <c r="AU418" s="193">
        <f t="shared" si="166"/>
        <v>0</v>
      </c>
      <c r="AV418" s="193">
        <f t="shared" si="167"/>
        <v>0</v>
      </c>
      <c r="AW418" s="184"/>
      <c r="AX418" s="184"/>
      <c r="AY418" s="184"/>
      <c r="AZ418" s="184"/>
      <c r="BA418" s="184"/>
      <c r="BB418" s="179">
        <v>402</v>
      </c>
    </row>
    <row r="419" spans="1:54" ht="30">
      <c r="A419" s="179">
        <v>62</v>
      </c>
      <c r="B419" s="186" t="s">
        <v>273</v>
      </c>
      <c r="C419" s="186">
        <v>4</v>
      </c>
      <c r="D419" s="187" t="s">
        <v>96</v>
      </c>
      <c r="E419" s="187" t="str">
        <f t="shared" si="143"/>
        <v>ONT</v>
      </c>
      <c r="F419" s="188" t="s">
        <v>274</v>
      </c>
      <c r="G419" s="188">
        <v>30</v>
      </c>
      <c r="H419" s="188"/>
      <c r="I419" s="189">
        <f t="shared" si="144"/>
        <v>0.04</v>
      </c>
      <c r="J419" s="189"/>
      <c r="K419" s="189"/>
      <c r="L419" s="189">
        <f t="shared" si="145"/>
        <v>0</v>
      </c>
      <c r="M419" s="189"/>
      <c r="N419" s="189"/>
      <c r="O419" s="189"/>
      <c r="P419" s="189"/>
      <c r="Q419" s="189"/>
      <c r="R419" s="189"/>
      <c r="S419" s="189"/>
      <c r="T419" s="189"/>
      <c r="U419" s="189"/>
      <c r="V419" s="189"/>
      <c r="W419" s="189"/>
      <c r="X419" s="189"/>
      <c r="Y419" s="189"/>
      <c r="Z419" s="189"/>
      <c r="AA419" s="189"/>
      <c r="AB419" s="189"/>
      <c r="AC419" s="189"/>
      <c r="AD419" s="189">
        <v>0.04</v>
      </c>
      <c r="AE419" s="189">
        <f t="shared" si="160"/>
        <v>0.04</v>
      </c>
      <c r="AF419" s="190">
        <f t="shared" si="161"/>
        <v>0</v>
      </c>
      <c r="AG419" s="190">
        <f t="shared" si="162"/>
        <v>0</v>
      </c>
      <c r="AH419" s="191">
        <v>27.3</v>
      </c>
      <c r="AI419" s="191">
        <f t="shared" si="163"/>
        <v>23.204999999999998</v>
      </c>
      <c r="AJ419" s="191"/>
      <c r="AK419" s="191"/>
      <c r="AL419" s="197">
        <v>150</v>
      </c>
      <c r="AM419" s="184">
        <f t="shared" si="164"/>
        <v>75</v>
      </c>
      <c r="AN419" s="187" t="s">
        <v>227</v>
      </c>
      <c r="AO419" s="187" t="str">
        <f t="shared" si="170"/>
        <v>Trung Sơn,
Bắc Sơn</v>
      </c>
      <c r="AP419" s="192" t="s">
        <v>260</v>
      </c>
      <c r="AQ419" s="193">
        <f t="shared" si="168"/>
        <v>0</v>
      </c>
      <c r="AR419" s="193">
        <f t="shared" si="169"/>
        <v>0</v>
      </c>
      <c r="AS419" s="193">
        <f t="shared" si="171"/>
        <v>0</v>
      </c>
      <c r="AT419" s="193">
        <f t="shared" si="165"/>
        <v>0</v>
      </c>
      <c r="AU419" s="193">
        <f t="shared" si="166"/>
        <v>0</v>
      </c>
      <c r="AV419" s="193">
        <f t="shared" si="167"/>
        <v>0</v>
      </c>
      <c r="AW419" s="184"/>
      <c r="AX419" s="184"/>
      <c r="AY419" s="184"/>
      <c r="AZ419" s="184"/>
      <c r="BA419" s="184"/>
      <c r="BB419" s="179">
        <v>403</v>
      </c>
    </row>
    <row r="420" spans="1:54" ht="30">
      <c r="A420" s="179">
        <v>63</v>
      </c>
      <c r="B420" s="198" t="s">
        <v>315</v>
      </c>
      <c r="C420" s="186">
        <v>4</v>
      </c>
      <c r="D420" s="200" t="s">
        <v>96</v>
      </c>
      <c r="E420" s="187" t="str">
        <f t="shared" si="143"/>
        <v>ONT</v>
      </c>
      <c r="F420" s="199" t="s">
        <v>316</v>
      </c>
      <c r="G420" s="188">
        <v>30</v>
      </c>
      <c r="H420" s="199"/>
      <c r="I420" s="189">
        <f t="shared" si="144"/>
        <v>0.12</v>
      </c>
      <c r="J420" s="195"/>
      <c r="K420" s="195"/>
      <c r="L420" s="189">
        <f t="shared" si="145"/>
        <v>0</v>
      </c>
      <c r="M420" s="189"/>
      <c r="N420" s="189"/>
      <c r="O420" s="189"/>
      <c r="P420" s="189"/>
      <c r="Q420" s="189"/>
      <c r="R420" s="189"/>
      <c r="S420" s="189"/>
      <c r="T420" s="189"/>
      <c r="U420" s="189"/>
      <c r="V420" s="189"/>
      <c r="W420" s="189"/>
      <c r="X420" s="189"/>
      <c r="Y420" s="189"/>
      <c r="Z420" s="195"/>
      <c r="AA420" s="195"/>
      <c r="AB420" s="189"/>
      <c r="AC420" s="189">
        <v>0.12</v>
      </c>
      <c r="AD420" s="195"/>
      <c r="AE420" s="189">
        <f t="shared" si="160"/>
        <v>0.12</v>
      </c>
      <c r="AF420" s="190">
        <f t="shared" si="161"/>
        <v>0</v>
      </c>
      <c r="AG420" s="190">
        <f t="shared" si="162"/>
        <v>0</v>
      </c>
      <c r="AH420" s="191">
        <v>42.6</v>
      </c>
      <c r="AI420" s="191">
        <f t="shared" si="163"/>
        <v>36.21</v>
      </c>
      <c r="AJ420" s="191"/>
      <c r="AK420" s="191"/>
      <c r="AL420" s="191">
        <v>200</v>
      </c>
      <c r="AM420" s="184">
        <f t="shared" si="164"/>
        <v>100</v>
      </c>
      <c r="AN420" s="196" t="s">
        <v>230</v>
      </c>
      <c r="AO420" s="187" t="str">
        <f t="shared" si="170"/>
        <v>Đồng Trưa Đình,
Phù Việt</v>
      </c>
      <c r="AP420" s="192" t="s">
        <v>260</v>
      </c>
      <c r="AQ420" s="193">
        <f t="shared" si="168"/>
        <v>0</v>
      </c>
      <c r="AR420" s="193">
        <f t="shared" si="169"/>
        <v>0</v>
      </c>
      <c r="AS420" s="193">
        <f t="shared" si="171"/>
        <v>0</v>
      </c>
      <c r="AT420" s="193">
        <f t="shared" si="165"/>
        <v>0</v>
      </c>
      <c r="AU420" s="193">
        <f t="shared" si="166"/>
        <v>0</v>
      </c>
      <c r="AV420" s="193">
        <f t="shared" si="167"/>
        <v>0</v>
      </c>
      <c r="AW420" s="184"/>
      <c r="AX420" s="184"/>
      <c r="AY420" s="184"/>
      <c r="AZ420" s="184"/>
      <c r="BA420" s="184"/>
      <c r="BB420" s="179">
        <v>404</v>
      </c>
    </row>
    <row r="421" spans="1:54" ht="30">
      <c r="A421" s="179">
        <v>64</v>
      </c>
      <c r="B421" s="198" t="s">
        <v>317</v>
      </c>
      <c r="C421" s="186">
        <v>4</v>
      </c>
      <c r="D421" s="200" t="s">
        <v>96</v>
      </c>
      <c r="E421" s="187" t="str">
        <f t="shared" si="143"/>
        <v>ONT</v>
      </c>
      <c r="F421" s="199" t="s">
        <v>318</v>
      </c>
      <c r="G421" s="188">
        <v>30</v>
      </c>
      <c r="H421" s="199"/>
      <c r="I421" s="189">
        <f t="shared" si="144"/>
        <v>0.11</v>
      </c>
      <c r="J421" s="195"/>
      <c r="K421" s="195"/>
      <c r="L421" s="189">
        <f t="shared" si="145"/>
        <v>0</v>
      </c>
      <c r="M421" s="189"/>
      <c r="N421" s="189"/>
      <c r="O421" s="189"/>
      <c r="P421" s="189"/>
      <c r="Q421" s="189"/>
      <c r="R421" s="189"/>
      <c r="S421" s="189"/>
      <c r="T421" s="189"/>
      <c r="U421" s="189"/>
      <c r="V421" s="189"/>
      <c r="W421" s="189"/>
      <c r="X421" s="189"/>
      <c r="Y421" s="189"/>
      <c r="Z421" s="195"/>
      <c r="AA421" s="195"/>
      <c r="AB421" s="189"/>
      <c r="AC421" s="189">
        <v>0.11</v>
      </c>
      <c r="AD421" s="195"/>
      <c r="AE421" s="189">
        <f t="shared" si="160"/>
        <v>0.11</v>
      </c>
      <c r="AF421" s="190">
        <f t="shared" si="161"/>
        <v>0</v>
      </c>
      <c r="AG421" s="190">
        <f t="shared" si="162"/>
        <v>0</v>
      </c>
      <c r="AH421" s="191">
        <v>42.6</v>
      </c>
      <c r="AI421" s="191">
        <f t="shared" si="163"/>
        <v>36.21</v>
      </c>
      <c r="AJ421" s="191"/>
      <c r="AK421" s="191"/>
      <c r="AL421" s="191">
        <v>200</v>
      </c>
      <c r="AM421" s="184">
        <f t="shared" si="164"/>
        <v>100</v>
      </c>
      <c r="AN421" s="196" t="s">
        <v>230</v>
      </c>
      <c r="AO421" s="187" t="str">
        <f t="shared" si="170"/>
        <v>Lòi Hà,
Phù Việt</v>
      </c>
      <c r="AP421" s="192" t="s">
        <v>260</v>
      </c>
      <c r="AQ421" s="193">
        <f t="shared" si="168"/>
        <v>0</v>
      </c>
      <c r="AR421" s="193">
        <f t="shared" si="169"/>
        <v>0</v>
      </c>
      <c r="AS421" s="193">
        <f t="shared" si="171"/>
        <v>0</v>
      </c>
      <c r="AT421" s="193">
        <f t="shared" si="165"/>
        <v>0</v>
      </c>
      <c r="AU421" s="193">
        <f t="shared" si="166"/>
        <v>0</v>
      </c>
      <c r="AV421" s="193">
        <f t="shared" si="167"/>
        <v>0</v>
      </c>
      <c r="AW421" s="184"/>
      <c r="AX421" s="184"/>
      <c r="AY421" s="184"/>
      <c r="AZ421" s="184"/>
      <c r="BA421" s="184"/>
      <c r="BB421" s="179">
        <v>405</v>
      </c>
    </row>
    <row r="422" spans="1:54" ht="30">
      <c r="A422" s="179">
        <v>65</v>
      </c>
      <c r="B422" s="185" t="s">
        <v>350</v>
      </c>
      <c r="C422" s="186">
        <v>4</v>
      </c>
      <c r="D422" s="179" t="s">
        <v>96</v>
      </c>
      <c r="E422" s="187" t="str">
        <f t="shared" ref="E422:E445" si="172">D422</f>
        <v>ONT</v>
      </c>
      <c r="F422" s="184" t="s">
        <v>351</v>
      </c>
      <c r="G422" s="188">
        <v>30</v>
      </c>
      <c r="H422" s="184"/>
      <c r="I422" s="189">
        <f t="shared" ref="I422:I485" si="173">SUM(L422:AD422)</f>
        <v>0.05</v>
      </c>
      <c r="J422" s="195"/>
      <c r="K422" s="195"/>
      <c r="L422" s="189">
        <f t="shared" ref="L422:L453" si="174">K422+J422</f>
        <v>0</v>
      </c>
      <c r="M422" s="189"/>
      <c r="N422" s="189"/>
      <c r="O422" s="189"/>
      <c r="P422" s="189"/>
      <c r="Q422" s="189"/>
      <c r="R422" s="189"/>
      <c r="S422" s="189"/>
      <c r="T422" s="189"/>
      <c r="U422" s="189"/>
      <c r="V422" s="189"/>
      <c r="W422" s="189"/>
      <c r="X422" s="189"/>
      <c r="Y422" s="189"/>
      <c r="Z422" s="189"/>
      <c r="AA422" s="189"/>
      <c r="AB422" s="189"/>
      <c r="AC422" s="189">
        <v>0.05</v>
      </c>
      <c r="AD422" s="189"/>
      <c r="AE422" s="189">
        <f t="shared" si="160"/>
        <v>0.05</v>
      </c>
      <c r="AF422" s="190">
        <f t="shared" si="161"/>
        <v>0</v>
      </c>
      <c r="AG422" s="190">
        <f t="shared" si="162"/>
        <v>0</v>
      </c>
      <c r="AH422" s="191">
        <v>46.86</v>
      </c>
      <c r="AI422" s="191">
        <f t="shared" si="163"/>
        <v>39.830999999999996</v>
      </c>
      <c r="AJ422" s="191"/>
      <c r="AK422" s="191"/>
      <c r="AL422" s="191">
        <v>300</v>
      </c>
      <c r="AM422" s="184">
        <f t="shared" si="164"/>
        <v>150</v>
      </c>
      <c r="AN422" s="196" t="s">
        <v>232</v>
      </c>
      <c r="AO422" s="187" t="str">
        <f t="shared" si="170"/>
        <v>Ngõ ÔNg Sáu,
Thạch Đài</v>
      </c>
      <c r="AP422" s="192" t="s">
        <v>265</v>
      </c>
      <c r="AQ422" s="193">
        <f t="shared" si="168"/>
        <v>0</v>
      </c>
      <c r="AR422" s="193">
        <f t="shared" si="169"/>
        <v>0</v>
      </c>
      <c r="AS422" s="193">
        <f t="shared" si="171"/>
        <v>0</v>
      </c>
      <c r="AT422" s="193">
        <f t="shared" si="165"/>
        <v>0</v>
      </c>
      <c r="AU422" s="193">
        <f t="shared" si="166"/>
        <v>0</v>
      </c>
      <c r="AV422" s="193">
        <f t="shared" si="167"/>
        <v>0</v>
      </c>
      <c r="AW422" s="184"/>
      <c r="AX422" s="184"/>
      <c r="AY422" s="184"/>
      <c r="AZ422" s="184"/>
      <c r="BA422" s="184"/>
      <c r="BB422" s="179">
        <v>406</v>
      </c>
    </row>
    <row r="423" spans="1:54" ht="30">
      <c r="A423" s="179">
        <v>66</v>
      </c>
      <c r="B423" s="185" t="s">
        <v>372</v>
      </c>
      <c r="C423" s="186">
        <v>4</v>
      </c>
      <c r="D423" s="179" t="s">
        <v>96</v>
      </c>
      <c r="E423" s="187" t="str">
        <f t="shared" si="172"/>
        <v>ONT</v>
      </c>
      <c r="F423" s="185" t="s">
        <v>353</v>
      </c>
      <c r="G423" s="188">
        <v>30</v>
      </c>
      <c r="H423" s="185"/>
      <c r="I423" s="189">
        <f t="shared" si="173"/>
        <v>2.4E-2</v>
      </c>
      <c r="J423" s="195"/>
      <c r="K423" s="195"/>
      <c r="L423" s="189">
        <f t="shared" si="174"/>
        <v>0</v>
      </c>
      <c r="M423" s="189"/>
      <c r="N423" s="189"/>
      <c r="O423" s="189"/>
      <c r="P423" s="189"/>
      <c r="Q423" s="189"/>
      <c r="R423" s="189"/>
      <c r="S423" s="189"/>
      <c r="T423" s="189"/>
      <c r="U423" s="189"/>
      <c r="V423" s="189"/>
      <c r="W423" s="189"/>
      <c r="X423" s="189"/>
      <c r="Y423" s="189"/>
      <c r="Z423" s="189"/>
      <c r="AA423" s="189"/>
      <c r="AB423" s="189"/>
      <c r="AC423" s="189">
        <v>2.4E-2</v>
      </c>
      <c r="AD423" s="189"/>
      <c r="AE423" s="189">
        <f t="shared" si="160"/>
        <v>2.4E-2</v>
      </c>
      <c r="AF423" s="190">
        <f t="shared" si="161"/>
        <v>0</v>
      </c>
      <c r="AG423" s="190">
        <f t="shared" si="162"/>
        <v>0</v>
      </c>
      <c r="AH423" s="191">
        <v>46.86</v>
      </c>
      <c r="AI423" s="191">
        <f t="shared" si="163"/>
        <v>39.830999999999996</v>
      </c>
      <c r="AJ423" s="191"/>
      <c r="AK423" s="191"/>
      <c r="AL423" s="191">
        <v>300</v>
      </c>
      <c r="AM423" s="184">
        <f t="shared" si="164"/>
        <v>150</v>
      </c>
      <c r="AN423" s="192" t="s">
        <v>357</v>
      </c>
      <c r="AO423" s="187" t="str">
        <f t="shared" si="170"/>
        <v xml:space="preserve">Thôn Bắc Thượng,
Thạch Đài </v>
      </c>
      <c r="AP423" s="192" t="s">
        <v>260</v>
      </c>
      <c r="AQ423" s="193">
        <f t="shared" si="168"/>
        <v>0</v>
      </c>
      <c r="AR423" s="193">
        <f t="shared" si="169"/>
        <v>0</v>
      </c>
      <c r="AS423" s="193">
        <f t="shared" si="171"/>
        <v>0</v>
      </c>
      <c r="AT423" s="193">
        <f t="shared" si="165"/>
        <v>0</v>
      </c>
      <c r="AU423" s="193">
        <f t="shared" si="166"/>
        <v>0</v>
      </c>
      <c r="AV423" s="193">
        <f t="shared" si="167"/>
        <v>0</v>
      </c>
      <c r="AW423" s="184"/>
      <c r="AX423" s="184"/>
      <c r="AY423" s="184"/>
      <c r="AZ423" s="184"/>
      <c r="BA423" s="184"/>
      <c r="BB423" s="179">
        <v>407</v>
      </c>
    </row>
    <row r="424" spans="1:54" ht="30">
      <c r="A424" s="179">
        <v>67</v>
      </c>
      <c r="B424" s="185" t="s">
        <v>373</v>
      </c>
      <c r="C424" s="186">
        <v>4</v>
      </c>
      <c r="D424" s="179" t="s">
        <v>96</v>
      </c>
      <c r="E424" s="187" t="str">
        <f t="shared" si="172"/>
        <v>ONT</v>
      </c>
      <c r="F424" s="185" t="s">
        <v>353</v>
      </c>
      <c r="G424" s="188">
        <v>30</v>
      </c>
      <c r="H424" s="185"/>
      <c r="I424" s="189">
        <f t="shared" si="173"/>
        <v>0.08</v>
      </c>
      <c r="J424" s="195"/>
      <c r="K424" s="195"/>
      <c r="L424" s="189">
        <f t="shared" si="174"/>
        <v>0</v>
      </c>
      <c r="M424" s="189"/>
      <c r="N424" s="189"/>
      <c r="O424" s="189"/>
      <c r="P424" s="189"/>
      <c r="Q424" s="189"/>
      <c r="R424" s="189"/>
      <c r="S424" s="189"/>
      <c r="T424" s="189"/>
      <c r="U424" s="189"/>
      <c r="V424" s="189"/>
      <c r="W424" s="189"/>
      <c r="X424" s="189"/>
      <c r="Y424" s="189"/>
      <c r="Z424" s="189"/>
      <c r="AA424" s="189"/>
      <c r="AB424" s="189"/>
      <c r="AC424" s="189">
        <v>0.08</v>
      </c>
      <c r="AD424" s="189"/>
      <c r="AE424" s="189">
        <f t="shared" si="160"/>
        <v>0.08</v>
      </c>
      <c r="AF424" s="190">
        <f t="shared" si="161"/>
        <v>0</v>
      </c>
      <c r="AG424" s="190">
        <f t="shared" si="162"/>
        <v>0</v>
      </c>
      <c r="AH424" s="191">
        <v>46.86</v>
      </c>
      <c r="AI424" s="191">
        <f t="shared" si="163"/>
        <v>39.830999999999996</v>
      </c>
      <c r="AJ424" s="191"/>
      <c r="AK424" s="191"/>
      <c r="AL424" s="191">
        <v>300</v>
      </c>
      <c r="AM424" s="184">
        <f t="shared" si="164"/>
        <v>150</v>
      </c>
      <c r="AN424" s="192" t="s">
        <v>357</v>
      </c>
      <c r="AO424" s="187" t="str">
        <f t="shared" si="170"/>
        <v xml:space="preserve">Thôn Bắc Thượng,
Thạch Đài </v>
      </c>
      <c r="AP424" s="192" t="s">
        <v>260</v>
      </c>
      <c r="AQ424" s="193">
        <f t="shared" si="168"/>
        <v>0</v>
      </c>
      <c r="AR424" s="193">
        <f t="shared" si="169"/>
        <v>0</v>
      </c>
      <c r="AS424" s="193">
        <f t="shared" si="171"/>
        <v>0</v>
      </c>
      <c r="AT424" s="193">
        <f t="shared" si="165"/>
        <v>0</v>
      </c>
      <c r="AU424" s="193">
        <f t="shared" si="166"/>
        <v>0</v>
      </c>
      <c r="AV424" s="193">
        <f t="shared" si="167"/>
        <v>0</v>
      </c>
      <c r="AW424" s="184"/>
      <c r="AX424" s="184"/>
      <c r="AY424" s="184"/>
      <c r="AZ424" s="184"/>
      <c r="BA424" s="184"/>
      <c r="BB424" s="179">
        <v>408</v>
      </c>
    </row>
    <row r="425" spans="1:54" ht="30">
      <c r="A425" s="179">
        <v>68</v>
      </c>
      <c r="B425" s="185" t="s">
        <v>380</v>
      </c>
      <c r="C425" s="186">
        <v>4</v>
      </c>
      <c r="D425" s="179" t="s">
        <v>96</v>
      </c>
      <c r="E425" s="187" t="str">
        <f t="shared" si="172"/>
        <v>ONT</v>
      </c>
      <c r="F425" s="185" t="s">
        <v>379</v>
      </c>
      <c r="G425" s="188">
        <v>30</v>
      </c>
      <c r="H425" s="185"/>
      <c r="I425" s="189">
        <f t="shared" si="173"/>
        <v>2.3E-2</v>
      </c>
      <c r="J425" s="195"/>
      <c r="K425" s="195"/>
      <c r="L425" s="189">
        <f t="shared" si="174"/>
        <v>0</v>
      </c>
      <c r="M425" s="189"/>
      <c r="N425" s="189"/>
      <c r="O425" s="189"/>
      <c r="P425" s="189"/>
      <c r="Q425" s="189"/>
      <c r="R425" s="189"/>
      <c r="S425" s="189"/>
      <c r="T425" s="189"/>
      <c r="U425" s="189"/>
      <c r="V425" s="189"/>
      <c r="W425" s="189"/>
      <c r="X425" s="189"/>
      <c r="Y425" s="189"/>
      <c r="Z425" s="189"/>
      <c r="AA425" s="189"/>
      <c r="AB425" s="189"/>
      <c r="AC425" s="189">
        <v>2.3E-2</v>
      </c>
      <c r="AD425" s="189"/>
      <c r="AE425" s="189">
        <f t="shared" si="160"/>
        <v>2.3E-2</v>
      </c>
      <c r="AF425" s="190">
        <f t="shared" si="161"/>
        <v>0</v>
      </c>
      <c r="AG425" s="190">
        <f t="shared" si="162"/>
        <v>0</v>
      </c>
      <c r="AH425" s="191">
        <v>46.86</v>
      </c>
      <c r="AI425" s="191">
        <f t="shared" si="163"/>
        <v>39.830999999999996</v>
      </c>
      <c r="AJ425" s="191"/>
      <c r="AK425" s="191"/>
      <c r="AL425" s="191">
        <v>300</v>
      </c>
      <c r="AM425" s="184">
        <f t="shared" si="164"/>
        <v>150</v>
      </c>
      <c r="AN425" s="192" t="s">
        <v>357</v>
      </c>
      <c r="AO425" s="187" t="str">
        <f t="shared" si="170"/>
        <v xml:space="preserve">Thôn Liên Hương,
Thạch Đài </v>
      </c>
      <c r="AP425" s="192" t="s">
        <v>260</v>
      </c>
      <c r="AQ425" s="193">
        <f t="shared" si="168"/>
        <v>0</v>
      </c>
      <c r="AR425" s="193">
        <f t="shared" si="169"/>
        <v>0</v>
      </c>
      <c r="AS425" s="193">
        <f t="shared" si="171"/>
        <v>0</v>
      </c>
      <c r="AT425" s="193">
        <f t="shared" si="165"/>
        <v>0</v>
      </c>
      <c r="AU425" s="193">
        <f t="shared" si="166"/>
        <v>0</v>
      </c>
      <c r="AV425" s="193">
        <f t="shared" si="167"/>
        <v>0</v>
      </c>
      <c r="AW425" s="184"/>
      <c r="AX425" s="184"/>
      <c r="AY425" s="184"/>
      <c r="AZ425" s="184"/>
      <c r="BA425" s="184"/>
      <c r="BB425" s="179">
        <v>409</v>
      </c>
    </row>
    <row r="426" spans="1:54" ht="30">
      <c r="A426" s="179">
        <v>69</v>
      </c>
      <c r="B426" s="185" t="s">
        <v>374</v>
      </c>
      <c r="C426" s="186">
        <v>4</v>
      </c>
      <c r="D426" s="179" t="s">
        <v>96</v>
      </c>
      <c r="E426" s="187" t="str">
        <f t="shared" si="172"/>
        <v>ONT</v>
      </c>
      <c r="F426" s="185" t="s">
        <v>353</v>
      </c>
      <c r="G426" s="185"/>
      <c r="H426" s="185"/>
      <c r="I426" s="189">
        <f t="shared" si="173"/>
        <v>0.13</v>
      </c>
      <c r="J426" s="195"/>
      <c r="K426" s="195"/>
      <c r="L426" s="189">
        <f t="shared" si="174"/>
        <v>0</v>
      </c>
      <c r="M426" s="189"/>
      <c r="N426" s="189"/>
      <c r="O426" s="195"/>
      <c r="P426" s="195"/>
      <c r="Q426" s="195"/>
      <c r="R426" s="189"/>
      <c r="S426" s="195"/>
      <c r="T426" s="189"/>
      <c r="U426" s="189"/>
      <c r="V426" s="195"/>
      <c r="W426" s="189"/>
      <c r="X426" s="195"/>
      <c r="Y426" s="195"/>
      <c r="Z426" s="195"/>
      <c r="AA426" s="189"/>
      <c r="AB426" s="195">
        <v>0.13</v>
      </c>
      <c r="AC426" s="195"/>
      <c r="AD426" s="189"/>
      <c r="AE426" s="189">
        <f t="shared" si="160"/>
        <v>0.13</v>
      </c>
      <c r="AF426" s="190">
        <f t="shared" si="161"/>
        <v>0</v>
      </c>
      <c r="AG426" s="190">
        <f t="shared" si="162"/>
        <v>0</v>
      </c>
      <c r="AH426" s="191">
        <v>46.86</v>
      </c>
      <c r="AI426" s="191">
        <f t="shared" si="163"/>
        <v>39.830999999999996</v>
      </c>
      <c r="AJ426" s="191"/>
      <c r="AK426" s="191"/>
      <c r="AL426" s="191">
        <v>300</v>
      </c>
      <c r="AM426" s="184">
        <f t="shared" si="164"/>
        <v>150</v>
      </c>
      <c r="AN426" s="192" t="s">
        <v>357</v>
      </c>
      <c r="AO426" s="187" t="str">
        <f t="shared" si="170"/>
        <v xml:space="preserve">Thôn Bắc Thượng,
Thạch Đài </v>
      </c>
      <c r="AP426" s="192" t="s">
        <v>260</v>
      </c>
      <c r="AQ426" s="193">
        <f t="shared" si="168"/>
        <v>0</v>
      </c>
      <c r="AR426" s="193">
        <f t="shared" si="169"/>
        <v>0</v>
      </c>
      <c r="AS426" s="193">
        <f t="shared" si="171"/>
        <v>0</v>
      </c>
      <c r="AT426" s="193">
        <f t="shared" si="165"/>
        <v>0</v>
      </c>
      <c r="AU426" s="193">
        <f t="shared" si="166"/>
        <v>0</v>
      </c>
      <c r="AV426" s="193">
        <f t="shared" si="167"/>
        <v>0</v>
      </c>
      <c r="AW426" s="184"/>
      <c r="AX426" s="184"/>
      <c r="AY426" s="184"/>
      <c r="AZ426" s="184"/>
      <c r="BA426" s="184"/>
      <c r="BB426" s="179">
        <v>410</v>
      </c>
    </row>
    <row r="427" spans="1:54" ht="30">
      <c r="A427" s="179">
        <v>70</v>
      </c>
      <c r="B427" s="185" t="s">
        <v>421</v>
      </c>
      <c r="C427" s="186">
        <v>4</v>
      </c>
      <c r="D427" s="196" t="s">
        <v>96</v>
      </c>
      <c r="E427" s="187" t="str">
        <f t="shared" si="172"/>
        <v>ONT</v>
      </c>
      <c r="F427" s="201" t="s">
        <v>422</v>
      </c>
      <c r="G427" s="188">
        <v>30</v>
      </c>
      <c r="H427" s="201"/>
      <c r="I427" s="189">
        <f t="shared" si="173"/>
        <v>0.2</v>
      </c>
      <c r="J427" s="195"/>
      <c r="K427" s="195"/>
      <c r="L427" s="189">
        <f t="shared" si="174"/>
        <v>0</v>
      </c>
      <c r="M427" s="189"/>
      <c r="N427" s="189"/>
      <c r="O427" s="189"/>
      <c r="P427" s="189"/>
      <c r="Q427" s="189"/>
      <c r="R427" s="189"/>
      <c r="S427" s="189"/>
      <c r="T427" s="189"/>
      <c r="U427" s="189"/>
      <c r="V427" s="189"/>
      <c r="W427" s="189"/>
      <c r="X427" s="189"/>
      <c r="Y427" s="189"/>
      <c r="Z427" s="189"/>
      <c r="AA427" s="189"/>
      <c r="AB427" s="189"/>
      <c r="AC427" s="189">
        <v>0.2</v>
      </c>
      <c r="AD427" s="189"/>
      <c r="AE427" s="189">
        <f t="shared" si="160"/>
        <v>0.2</v>
      </c>
      <c r="AF427" s="190">
        <f t="shared" si="161"/>
        <v>0</v>
      </c>
      <c r="AG427" s="190">
        <f t="shared" si="162"/>
        <v>0</v>
      </c>
      <c r="AH427" s="191">
        <v>27.3</v>
      </c>
      <c r="AI427" s="191">
        <f t="shared" si="163"/>
        <v>23.204999999999998</v>
      </c>
      <c r="AJ427" s="191"/>
      <c r="AK427" s="191"/>
      <c r="AL427" s="191">
        <v>150</v>
      </c>
      <c r="AM427" s="184">
        <f t="shared" si="164"/>
        <v>75</v>
      </c>
      <c r="AN427" s="196" t="s">
        <v>233</v>
      </c>
      <c r="AO427" s="187" t="str">
        <f t="shared" si="170"/>
        <v>Thôn Tân Đông,
Thạch Điền</v>
      </c>
      <c r="AP427" s="192" t="s">
        <v>260</v>
      </c>
      <c r="AQ427" s="193">
        <f t="shared" si="168"/>
        <v>0</v>
      </c>
      <c r="AR427" s="193">
        <f t="shared" si="169"/>
        <v>0</v>
      </c>
      <c r="AS427" s="193">
        <f t="shared" si="171"/>
        <v>0</v>
      </c>
      <c r="AT427" s="193">
        <f t="shared" si="165"/>
        <v>0</v>
      </c>
      <c r="AU427" s="193">
        <f t="shared" si="166"/>
        <v>0</v>
      </c>
      <c r="AV427" s="193">
        <f t="shared" si="167"/>
        <v>0</v>
      </c>
      <c r="AW427" s="184"/>
      <c r="AX427" s="184"/>
      <c r="AY427" s="184"/>
      <c r="AZ427" s="184"/>
      <c r="BA427" s="184"/>
      <c r="BB427" s="179">
        <v>411</v>
      </c>
    </row>
    <row r="428" spans="1:54" ht="30">
      <c r="A428" s="179">
        <v>71</v>
      </c>
      <c r="B428" s="185" t="s">
        <v>544</v>
      </c>
      <c r="C428" s="186">
        <v>4</v>
      </c>
      <c r="D428" s="196" t="s">
        <v>96</v>
      </c>
      <c r="E428" s="187" t="str">
        <f t="shared" si="172"/>
        <v>ONT</v>
      </c>
      <c r="F428" s="185" t="s">
        <v>545</v>
      </c>
      <c r="G428" s="188">
        <v>30</v>
      </c>
      <c r="H428" s="185"/>
      <c r="I428" s="189">
        <f t="shared" si="173"/>
        <v>0.08</v>
      </c>
      <c r="J428" s="189"/>
      <c r="K428" s="189"/>
      <c r="L428" s="189">
        <f t="shared" si="174"/>
        <v>0</v>
      </c>
      <c r="M428" s="189"/>
      <c r="N428" s="189"/>
      <c r="O428" s="189"/>
      <c r="P428" s="189"/>
      <c r="Q428" s="189"/>
      <c r="R428" s="189"/>
      <c r="S428" s="189"/>
      <c r="T428" s="189"/>
      <c r="U428" s="189"/>
      <c r="V428" s="189"/>
      <c r="W428" s="189"/>
      <c r="X428" s="189"/>
      <c r="Y428" s="189"/>
      <c r="Z428" s="189"/>
      <c r="AA428" s="189"/>
      <c r="AB428" s="189"/>
      <c r="AC428" s="189">
        <v>0.08</v>
      </c>
      <c r="AD428" s="189"/>
      <c r="AE428" s="189">
        <f t="shared" si="160"/>
        <v>0.08</v>
      </c>
      <c r="AF428" s="190">
        <f t="shared" si="161"/>
        <v>0</v>
      </c>
      <c r="AG428" s="190">
        <f t="shared" si="162"/>
        <v>0</v>
      </c>
      <c r="AH428" s="191">
        <v>42.6</v>
      </c>
      <c r="AI428" s="191">
        <f t="shared" si="163"/>
        <v>36.21</v>
      </c>
      <c r="AJ428" s="191"/>
      <c r="AK428" s="191"/>
      <c r="AL428" s="191">
        <v>150</v>
      </c>
      <c r="AM428" s="184">
        <f t="shared" si="164"/>
        <v>75</v>
      </c>
      <c r="AN428" s="183" t="s">
        <v>240</v>
      </c>
      <c r="AO428" s="187" t="str">
        <f t="shared" si="170"/>
        <v>Thôn Bắc Lạc,
Thạch Lạc</v>
      </c>
      <c r="AP428" s="192" t="s">
        <v>260</v>
      </c>
      <c r="AQ428" s="193">
        <f t="shared" si="168"/>
        <v>0</v>
      </c>
      <c r="AR428" s="193">
        <f t="shared" si="169"/>
        <v>0</v>
      </c>
      <c r="AS428" s="193">
        <f t="shared" si="171"/>
        <v>0</v>
      </c>
      <c r="AT428" s="193">
        <f t="shared" si="165"/>
        <v>0</v>
      </c>
      <c r="AU428" s="193">
        <f t="shared" si="166"/>
        <v>0</v>
      </c>
      <c r="AV428" s="193">
        <f t="shared" si="167"/>
        <v>0</v>
      </c>
      <c r="AW428" s="184"/>
      <c r="AX428" s="184"/>
      <c r="AY428" s="184"/>
      <c r="AZ428" s="184"/>
      <c r="BA428" s="184"/>
      <c r="BB428" s="179">
        <v>412</v>
      </c>
    </row>
    <row r="429" spans="1:54" ht="30">
      <c r="A429" s="179">
        <v>72</v>
      </c>
      <c r="B429" s="185" t="s">
        <v>556</v>
      </c>
      <c r="C429" s="186">
        <v>4</v>
      </c>
      <c r="D429" s="196" t="s">
        <v>96</v>
      </c>
      <c r="E429" s="187" t="str">
        <f t="shared" si="172"/>
        <v>ONT</v>
      </c>
      <c r="F429" s="201" t="s">
        <v>557</v>
      </c>
      <c r="G429" s="188">
        <v>30</v>
      </c>
      <c r="H429" s="201"/>
      <c r="I429" s="189">
        <f t="shared" si="173"/>
        <v>0.06</v>
      </c>
      <c r="J429" s="195"/>
      <c r="K429" s="195"/>
      <c r="L429" s="189">
        <f t="shared" si="174"/>
        <v>0</v>
      </c>
      <c r="M429" s="189"/>
      <c r="N429" s="189"/>
      <c r="O429" s="189"/>
      <c r="P429" s="189"/>
      <c r="Q429" s="189"/>
      <c r="R429" s="189"/>
      <c r="S429" s="189"/>
      <c r="T429" s="189"/>
      <c r="U429" s="189"/>
      <c r="V429" s="189"/>
      <c r="W429" s="189"/>
      <c r="X429" s="189"/>
      <c r="Y429" s="189"/>
      <c r="Z429" s="189"/>
      <c r="AA429" s="189"/>
      <c r="AB429" s="189"/>
      <c r="AC429" s="189">
        <v>0.06</v>
      </c>
      <c r="AD429" s="189"/>
      <c r="AE429" s="189">
        <f t="shared" si="160"/>
        <v>0.06</v>
      </c>
      <c r="AF429" s="190">
        <f t="shared" si="161"/>
        <v>0</v>
      </c>
      <c r="AG429" s="190">
        <f t="shared" si="162"/>
        <v>0</v>
      </c>
      <c r="AH429" s="191">
        <v>42.6</v>
      </c>
      <c r="AI429" s="191">
        <f t="shared" si="163"/>
        <v>36.21</v>
      </c>
      <c r="AJ429" s="191"/>
      <c r="AK429" s="191"/>
      <c r="AL429" s="191">
        <v>150</v>
      </c>
      <c r="AM429" s="184">
        <f t="shared" si="164"/>
        <v>75</v>
      </c>
      <c r="AN429" s="196" t="s">
        <v>240</v>
      </c>
      <c r="AO429" s="187" t="str">
        <f t="shared" si="170"/>
        <v>Thôn Vĩnh Thịnh,
Thạch Lạc</v>
      </c>
      <c r="AP429" s="192" t="s">
        <v>265</v>
      </c>
      <c r="AQ429" s="193">
        <f t="shared" si="168"/>
        <v>0</v>
      </c>
      <c r="AR429" s="193">
        <f t="shared" si="169"/>
        <v>0</v>
      </c>
      <c r="AS429" s="193">
        <f t="shared" si="171"/>
        <v>0</v>
      </c>
      <c r="AT429" s="193">
        <f t="shared" si="165"/>
        <v>0</v>
      </c>
      <c r="AU429" s="193">
        <f t="shared" si="166"/>
        <v>0</v>
      </c>
      <c r="AV429" s="193">
        <f t="shared" si="167"/>
        <v>0</v>
      </c>
      <c r="AW429" s="184"/>
      <c r="AX429" s="184"/>
      <c r="AY429" s="184"/>
      <c r="AZ429" s="184"/>
      <c r="BA429" s="184"/>
      <c r="BB429" s="179">
        <v>413</v>
      </c>
    </row>
    <row r="430" spans="1:54" ht="45">
      <c r="A430" s="179">
        <v>73</v>
      </c>
      <c r="B430" s="186" t="s">
        <v>601</v>
      </c>
      <c r="C430" s="186">
        <v>4</v>
      </c>
      <c r="D430" s="187" t="s">
        <v>96</v>
      </c>
      <c r="E430" s="187" t="str">
        <f t="shared" si="172"/>
        <v>ONT</v>
      </c>
      <c r="F430" s="188" t="s">
        <v>602</v>
      </c>
      <c r="G430" s="188">
        <v>30</v>
      </c>
      <c r="H430" s="188"/>
      <c r="I430" s="189">
        <f t="shared" si="173"/>
        <v>0.12</v>
      </c>
      <c r="J430" s="189"/>
      <c r="K430" s="189"/>
      <c r="L430" s="189">
        <f t="shared" si="174"/>
        <v>0</v>
      </c>
      <c r="M430" s="189"/>
      <c r="N430" s="189"/>
      <c r="O430" s="189"/>
      <c r="P430" s="189"/>
      <c r="Q430" s="189"/>
      <c r="R430" s="189"/>
      <c r="S430" s="189"/>
      <c r="T430" s="189"/>
      <c r="U430" s="189"/>
      <c r="V430" s="189"/>
      <c r="W430" s="189"/>
      <c r="X430" s="189"/>
      <c r="Y430" s="189"/>
      <c r="Z430" s="189"/>
      <c r="AA430" s="189"/>
      <c r="AB430" s="189"/>
      <c r="AC430" s="189">
        <v>0.12</v>
      </c>
      <c r="AD430" s="189"/>
      <c r="AE430" s="189">
        <f t="shared" si="160"/>
        <v>0.12</v>
      </c>
      <c r="AF430" s="190">
        <f t="shared" si="161"/>
        <v>0</v>
      </c>
      <c r="AG430" s="190">
        <f t="shared" si="162"/>
        <v>0</v>
      </c>
      <c r="AH430" s="191">
        <v>46.86</v>
      </c>
      <c r="AI430" s="191">
        <f t="shared" si="163"/>
        <v>39.830999999999996</v>
      </c>
      <c r="AJ430" s="191"/>
      <c r="AK430" s="191"/>
      <c r="AL430" s="191">
        <v>300</v>
      </c>
      <c r="AM430" s="184">
        <f t="shared" si="164"/>
        <v>150</v>
      </c>
      <c r="AN430" s="187" t="s">
        <v>243</v>
      </c>
      <c r="AO430" s="187" t="str">
        <f t="shared" si="170"/>
        <v>Cửa Phủ, Đại Đồng,
Thạch Long</v>
      </c>
      <c r="AP430" s="192" t="s">
        <v>260</v>
      </c>
      <c r="AQ430" s="193">
        <f t="shared" si="168"/>
        <v>0</v>
      </c>
      <c r="AR430" s="193">
        <f t="shared" si="169"/>
        <v>0</v>
      </c>
      <c r="AS430" s="193">
        <f t="shared" si="171"/>
        <v>0</v>
      </c>
      <c r="AT430" s="193">
        <f t="shared" si="165"/>
        <v>0</v>
      </c>
      <c r="AU430" s="193">
        <f t="shared" si="166"/>
        <v>0</v>
      </c>
      <c r="AV430" s="193">
        <f t="shared" si="167"/>
        <v>0</v>
      </c>
      <c r="AW430" s="184"/>
      <c r="AX430" s="184"/>
      <c r="AY430" s="184"/>
      <c r="AZ430" s="184"/>
      <c r="BA430" s="184"/>
      <c r="BB430" s="179">
        <v>414</v>
      </c>
    </row>
    <row r="431" spans="1:54" ht="30">
      <c r="A431" s="179">
        <v>74</v>
      </c>
      <c r="B431" s="186" t="s">
        <v>609</v>
      </c>
      <c r="C431" s="186">
        <v>4</v>
      </c>
      <c r="D431" s="187" t="s">
        <v>96</v>
      </c>
      <c r="E431" s="187" t="str">
        <f t="shared" si="172"/>
        <v>ONT</v>
      </c>
      <c r="F431" s="188" t="s">
        <v>610</v>
      </c>
      <c r="G431" s="188">
        <v>30</v>
      </c>
      <c r="H431" s="188"/>
      <c r="I431" s="189">
        <f t="shared" si="173"/>
        <v>0.02</v>
      </c>
      <c r="J431" s="189"/>
      <c r="K431" s="189"/>
      <c r="L431" s="189">
        <f t="shared" si="174"/>
        <v>0</v>
      </c>
      <c r="M431" s="189"/>
      <c r="N431" s="189"/>
      <c r="O431" s="189"/>
      <c r="P431" s="189"/>
      <c r="Q431" s="189"/>
      <c r="R431" s="189"/>
      <c r="S431" s="189"/>
      <c r="T431" s="189"/>
      <c r="U431" s="189"/>
      <c r="V431" s="189"/>
      <c r="W431" s="189"/>
      <c r="X431" s="189"/>
      <c r="Y431" s="189"/>
      <c r="Z431" s="189"/>
      <c r="AA431" s="189"/>
      <c r="AB431" s="189"/>
      <c r="AC431" s="189">
        <v>0.02</v>
      </c>
      <c r="AD431" s="189"/>
      <c r="AE431" s="189">
        <f t="shared" si="160"/>
        <v>0.02</v>
      </c>
      <c r="AF431" s="190">
        <f t="shared" si="161"/>
        <v>0</v>
      </c>
      <c r="AG431" s="190">
        <f t="shared" si="162"/>
        <v>0</v>
      </c>
      <c r="AH431" s="191">
        <v>46.86</v>
      </c>
      <c r="AI431" s="191">
        <f t="shared" si="163"/>
        <v>39.830999999999996</v>
      </c>
      <c r="AJ431" s="191"/>
      <c r="AK431" s="191"/>
      <c r="AL431" s="191">
        <v>300</v>
      </c>
      <c r="AM431" s="184">
        <f t="shared" si="164"/>
        <v>150</v>
      </c>
      <c r="AN431" s="187" t="s">
        <v>243</v>
      </c>
      <c r="AO431" s="187" t="str">
        <f t="shared" si="170"/>
        <v>Thôn Đan Trung,
Thạch Long</v>
      </c>
      <c r="AP431" s="192" t="s">
        <v>260</v>
      </c>
      <c r="AQ431" s="193">
        <f t="shared" si="168"/>
        <v>0</v>
      </c>
      <c r="AR431" s="193">
        <f t="shared" si="169"/>
        <v>0</v>
      </c>
      <c r="AS431" s="193">
        <f t="shared" si="171"/>
        <v>0</v>
      </c>
      <c r="AT431" s="193">
        <f t="shared" si="165"/>
        <v>0</v>
      </c>
      <c r="AU431" s="193">
        <f t="shared" si="166"/>
        <v>0</v>
      </c>
      <c r="AV431" s="193">
        <f t="shared" si="167"/>
        <v>0</v>
      </c>
      <c r="AW431" s="184"/>
      <c r="AX431" s="184"/>
      <c r="AY431" s="184"/>
      <c r="AZ431" s="184"/>
      <c r="BA431" s="184"/>
      <c r="BB431" s="179">
        <v>415</v>
      </c>
    </row>
    <row r="432" spans="1:54" ht="30">
      <c r="A432" s="179">
        <v>75</v>
      </c>
      <c r="B432" s="206" t="s">
        <v>664</v>
      </c>
      <c r="C432" s="186">
        <v>4</v>
      </c>
      <c r="D432" s="207" t="s">
        <v>96</v>
      </c>
      <c r="E432" s="187" t="str">
        <f t="shared" si="172"/>
        <v>ONT</v>
      </c>
      <c r="F432" s="206" t="s">
        <v>665</v>
      </c>
      <c r="G432" s="188">
        <v>30</v>
      </c>
      <c r="H432" s="206"/>
      <c r="I432" s="189">
        <f t="shared" si="173"/>
        <v>8.3000000000000004E-2</v>
      </c>
      <c r="J432" s="195"/>
      <c r="K432" s="195"/>
      <c r="L432" s="189">
        <f t="shared" si="174"/>
        <v>0</v>
      </c>
      <c r="M432" s="189"/>
      <c r="N432" s="189"/>
      <c r="O432" s="189"/>
      <c r="P432" s="189"/>
      <c r="Q432" s="189"/>
      <c r="R432" s="189"/>
      <c r="S432" s="189"/>
      <c r="T432" s="189"/>
      <c r="U432" s="189"/>
      <c r="V432" s="189"/>
      <c r="W432" s="189"/>
      <c r="X432" s="189"/>
      <c r="Y432" s="189"/>
      <c r="Z432" s="195"/>
      <c r="AA432" s="195"/>
      <c r="AB432" s="189"/>
      <c r="AC432" s="189">
        <v>8.3000000000000004E-2</v>
      </c>
      <c r="AD432" s="195"/>
      <c r="AE432" s="189">
        <f t="shared" si="160"/>
        <v>8.3000000000000004E-2</v>
      </c>
      <c r="AF432" s="190">
        <f t="shared" si="161"/>
        <v>0</v>
      </c>
      <c r="AG432" s="190">
        <f t="shared" si="162"/>
        <v>0</v>
      </c>
      <c r="AH432" s="191">
        <v>46.86</v>
      </c>
      <c r="AI432" s="191">
        <f t="shared" si="163"/>
        <v>39.830999999999996</v>
      </c>
      <c r="AJ432" s="191"/>
      <c r="AK432" s="191"/>
      <c r="AL432" s="191">
        <v>300</v>
      </c>
      <c r="AM432" s="184">
        <f t="shared" si="164"/>
        <v>150</v>
      </c>
      <c r="AN432" s="196" t="s">
        <v>247</v>
      </c>
      <c r="AO432" s="187" t="str">
        <f t="shared" si="170"/>
        <v>Hè Ông Công,
Thạch Tân</v>
      </c>
      <c r="AP432" s="192" t="s">
        <v>260</v>
      </c>
      <c r="AQ432" s="193">
        <f t="shared" si="168"/>
        <v>0</v>
      </c>
      <c r="AR432" s="193">
        <f t="shared" si="169"/>
        <v>0</v>
      </c>
      <c r="AS432" s="193">
        <f t="shared" si="171"/>
        <v>0</v>
      </c>
      <c r="AT432" s="193">
        <f t="shared" si="165"/>
        <v>0</v>
      </c>
      <c r="AU432" s="193">
        <f t="shared" si="166"/>
        <v>0</v>
      </c>
      <c r="AV432" s="193">
        <f t="shared" si="167"/>
        <v>0</v>
      </c>
      <c r="AW432" s="184"/>
      <c r="AX432" s="184"/>
      <c r="AY432" s="184"/>
      <c r="AZ432" s="184"/>
      <c r="BA432" s="184"/>
      <c r="BB432" s="179">
        <v>416</v>
      </c>
    </row>
    <row r="433" spans="1:54" ht="30">
      <c r="A433" s="179">
        <v>76</v>
      </c>
      <c r="B433" s="206" t="s">
        <v>666</v>
      </c>
      <c r="C433" s="186">
        <v>4</v>
      </c>
      <c r="D433" s="207" t="s">
        <v>96</v>
      </c>
      <c r="E433" s="187" t="str">
        <f t="shared" si="172"/>
        <v>ONT</v>
      </c>
      <c r="F433" s="206" t="s">
        <v>667</v>
      </c>
      <c r="G433" s="188">
        <v>30</v>
      </c>
      <c r="H433" s="206"/>
      <c r="I433" s="189">
        <f t="shared" si="173"/>
        <v>6.4000000000000001E-2</v>
      </c>
      <c r="J433" s="195"/>
      <c r="K433" s="195"/>
      <c r="L433" s="189">
        <f t="shared" si="174"/>
        <v>0</v>
      </c>
      <c r="M433" s="189"/>
      <c r="N433" s="189"/>
      <c r="O433" s="189"/>
      <c r="P433" s="189"/>
      <c r="Q433" s="189"/>
      <c r="R433" s="189"/>
      <c r="S433" s="189"/>
      <c r="T433" s="189"/>
      <c r="U433" s="189"/>
      <c r="V433" s="189"/>
      <c r="W433" s="189"/>
      <c r="X433" s="189"/>
      <c r="Y433" s="189"/>
      <c r="Z433" s="195"/>
      <c r="AA433" s="195"/>
      <c r="AB433" s="189"/>
      <c r="AC433" s="189">
        <v>6.4000000000000001E-2</v>
      </c>
      <c r="AD433" s="195"/>
      <c r="AE433" s="189">
        <f t="shared" si="160"/>
        <v>6.4000000000000001E-2</v>
      </c>
      <c r="AF433" s="190">
        <f t="shared" si="161"/>
        <v>0</v>
      </c>
      <c r="AG433" s="190">
        <f t="shared" si="162"/>
        <v>0</v>
      </c>
      <c r="AH433" s="191">
        <v>46.86</v>
      </c>
      <c r="AI433" s="191">
        <f t="shared" si="163"/>
        <v>39.830999999999996</v>
      </c>
      <c r="AJ433" s="191"/>
      <c r="AK433" s="191"/>
      <c r="AL433" s="191">
        <v>300</v>
      </c>
      <c r="AM433" s="184">
        <f t="shared" si="164"/>
        <v>150</v>
      </c>
      <c r="AN433" s="196" t="s">
        <v>247</v>
      </c>
      <c r="AO433" s="187" t="str">
        <f t="shared" si="170"/>
        <v>Hè Ông Hồng,
Thạch Tân</v>
      </c>
      <c r="AP433" s="192" t="s">
        <v>260</v>
      </c>
      <c r="AQ433" s="193">
        <f t="shared" si="168"/>
        <v>0</v>
      </c>
      <c r="AR433" s="193">
        <f t="shared" si="169"/>
        <v>0</v>
      </c>
      <c r="AS433" s="193">
        <f t="shared" si="171"/>
        <v>0</v>
      </c>
      <c r="AT433" s="193">
        <f t="shared" si="165"/>
        <v>0</v>
      </c>
      <c r="AU433" s="193">
        <f t="shared" si="166"/>
        <v>0</v>
      </c>
      <c r="AV433" s="193">
        <f t="shared" si="167"/>
        <v>0</v>
      </c>
      <c r="AW433" s="184"/>
      <c r="AX433" s="184"/>
      <c r="AY433" s="184"/>
      <c r="AZ433" s="184"/>
      <c r="BA433" s="184"/>
      <c r="BB433" s="179">
        <v>417</v>
      </c>
    </row>
    <row r="434" spans="1:54" ht="30">
      <c r="A434" s="179">
        <v>77</v>
      </c>
      <c r="B434" s="206" t="s">
        <v>673</v>
      </c>
      <c r="C434" s="186">
        <v>4</v>
      </c>
      <c r="D434" s="207" t="s">
        <v>96</v>
      </c>
      <c r="E434" s="187" t="str">
        <f t="shared" si="172"/>
        <v>ONT</v>
      </c>
      <c r="F434" s="206" t="s">
        <v>471</v>
      </c>
      <c r="G434" s="188">
        <v>30</v>
      </c>
      <c r="H434" s="206"/>
      <c r="I434" s="189">
        <f t="shared" si="173"/>
        <v>0.06</v>
      </c>
      <c r="J434" s="189"/>
      <c r="K434" s="189"/>
      <c r="L434" s="189">
        <f t="shared" si="174"/>
        <v>0</v>
      </c>
      <c r="M434" s="189"/>
      <c r="N434" s="189"/>
      <c r="O434" s="195"/>
      <c r="P434" s="195"/>
      <c r="Q434" s="195"/>
      <c r="R434" s="195"/>
      <c r="S434" s="195"/>
      <c r="T434" s="195"/>
      <c r="U434" s="195"/>
      <c r="V434" s="195"/>
      <c r="W434" s="195"/>
      <c r="X434" s="195"/>
      <c r="Y434" s="195"/>
      <c r="Z434" s="189"/>
      <c r="AA434" s="189"/>
      <c r="AB434" s="195"/>
      <c r="AC434" s="195">
        <v>0.06</v>
      </c>
      <c r="AD434" s="189"/>
      <c r="AE434" s="189">
        <f t="shared" si="160"/>
        <v>0.06</v>
      </c>
      <c r="AF434" s="190">
        <f t="shared" si="161"/>
        <v>0</v>
      </c>
      <c r="AG434" s="190">
        <f t="shared" si="162"/>
        <v>0</v>
      </c>
      <c r="AH434" s="191">
        <v>46.86</v>
      </c>
      <c r="AI434" s="191">
        <f t="shared" si="163"/>
        <v>39.830999999999996</v>
      </c>
      <c r="AJ434" s="191"/>
      <c r="AK434" s="191"/>
      <c r="AL434" s="191">
        <v>300</v>
      </c>
      <c r="AM434" s="184">
        <f t="shared" si="164"/>
        <v>150</v>
      </c>
      <c r="AN434" s="196" t="s">
        <v>247</v>
      </c>
      <c r="AO434" s="187" t="str">
        <f t="shared" si="170"/>
        <v>Thôn Tân Hòa,
Thạch Tân</v>
      </c>
      <c r="AP434" s="192" t="s">
        <v>260</v>
      </c>
      <c r="AQ434" s="193">
        <f t="shared" si="168"/>
        <v>0</v>
      </c>
      <c r="AR434" s="193">
        <f t="shared" si="169"/>
        <v>0</v>
      </c>
      <c r="AS434" s="193">
        <f t="shared" si="171"/>
        <v>0</v>
      </c>
      <c r="AT434" s="193">
        <f t="shared" si="165"/>
        <v>0</v>
      </c>
      <c r="AU434" s="193">
        <f t="shared" si="166"/>
        <v>0</v>
      </c>
      <c r="AV434" s="193">
        <f t="shared" si="167"/>
        <v>0</v>
      </c>
      <c r="AW434" s="184"/>
      <c r="AX434" s="184"/>
      <c r="AY434" s="184"/>
      <c r="AZ434" s="184"/>
      <c r="BA434" s="184"/>
      <c r="BB434" s="179">
        <v>418</v>
      </c>
    </row>
    <row r="435" spans="1:54" ht="45">
      <c r="A435" s="179">
        <v>78</v>
      </c>
      <c r="B435" s="206" t="s">
        <v>675</v>
      </c>
      <c r="C435" s="186">
        <v>4</v>
      </c>
      <c r="D435" s="207" t="s">
        <v>96</v>
      </c>
      <c r="E435" s="187" t="str">
        <f t="shared" si="172"/>
        <v>ONT</v>
      </c>
      <c r="F435" s="206" t="s">
        <v>477</v>
      </c>
      <c r="G435" s="188">
        <v>30</v>
      </c>
      <c r="H435" s="206"/>
      <c r="I435" s="189">
        <f t="shared" si="173"/>
        <v>0.1</v>
      </c>
      <c r="J435" s="195"/>
      <c r="K435" s="195"/>
      <c r="L435" s="189">
        <f t="shared" si="174"/>
        <v>0</v>
      </c>
      <c r="M435" s="189"/>
      <c r="N435" s="189"/>
      <c r="O435" s="189"/>
      <c r="P435" s="189"/>
      <c r="Q435" s="189"/>
      <c r="R435" s="189"/>
      <c r="S435" s="189"/>
      <c r="T435" s="189"/>
      <c r="U435" s="189"/>
      <c r="V435" s="189"/>
      <c r="W435" s="189"/>
      <c r="X435" s="189"/>
      <c r="Y435" s="189"/>
      <c r="Z435" s="195"/>
      <c r="AA435" s="195"/>
      <c r="AB435" s="189"/>
      <c r="AC435" s="189">
        <v>0.1</v>
      </c>
      <c r="AD435" s="195"/>
      <c r="AE435" s="189">
        <f t="shared" si="160"/>
        <v>0.1</v>
      </c>
      <c r="AF435" s="190">
        <f t="shared" si="161"/>
        <v>0</v>
      </c>
      <c r="AG435" s="190">
        <f t="shared" si="162"/>
        <v>0</v>
      </c>
      <c r="AH435" s="191">
        <v>46.86</v>
      </c>
      <c r="AI435" s="191">
        <f t="shared" si="163"/>
        <v>39.830999999999996</v>
      </c>
      <c r="AJ435" s="191"/>
      <c r="AK435" s="191"/>
      <c r="AL435" s="191">
        <v>300</v>
      </c>
      <c r="AM435" s="184">
        <f t="shared" si="164"/>
        <v>150</v>
      </c>
      <c r="AN435" s="196" t="s">
        <v>247</v>
      </c>
      <c r="AO435" s="187" t="str">
        <f t="shared" si="170"/>
        <v>Thôn Tân Tiến,
Thạch Tân</v>
      </c>
      <c r="AP435" s="192" t="s">
        <v>260</v>
      </c>
      <c r="AQ435" s="193">
        <f t="shared" si="168"/>
        <v>0</v>
      </c>
      <c r="AR435" s="193">
        <f t="shared" si="169"/>
        <v>0</v>
      </c>
      <c r="AS435" s="193">
        <f t="shared" si="171"/>
        <v>0</v>
      </c>
      <c r="AT435" s="193">
        <f t="shared" si="165"/>
        <v>0</v>
      </c>
      <c r="AU435" s="193">
        <f t="shared" si="166"/>
        <v>0</v>
      </c>
      <c r="AV435" s="193">
        <f t="shared" si="167"/>
        <v>0</v>
      </c>
      <c r="AW435" s="184"/>
      <c r="AX435" s="184"/>
      <c r="AY435" s="184"/>
      <c r="AZ435" s="184"/>
      <c r="BA435" s="184"/>
      <c r="BB435" s="179">
        <v>419</v>
      </c>
    </row>
    <row r="436" spans="1:54" ht="30">
      <c r="A436" s="179">
        <v>79</v>
      </c>
      <c r="B436" s="206" t="s">
        <v>678</v>
      </c>
      <c r="C436" s="186">
        <v>4</v>
      </c>
      <c r="D436" s="207" t="s">
        <v>96</v>
      </c>
      <c r="E436" s="187" t="str">
        <f t="shared" si="172"/>
        <v>ONT</v>
      </c>
      <c r="F436" s="206" t="s">
        <v>679</v>
      </c>
      <c r="G436" s="188">
        <v>30</v>
      </c>
      <c r="H436" s="206"/>
      <c r="I436" s="189">
        <f t="shared" si="173"/>
        <v>0.06</v>
      </c>
      <c r="J436" s="195"/>
      <c r="K436" s="195"/>
      <c r="L436" s="189">
        <f t="shared" si="174"/>
        <v>0</v>
      </c>
      <c r="M436" s="189"/>
      <c r="N436" s="189"/>
      <c r="O436" s="189"/>
      <c r="P436" s="189"/>
      <c r="Q436" s="189"/>
      <c r="R436" s="189"/>
      <c r="S436" s="189"/>
      <c r="T436" s="189"/>
      <c r="U436" s="189"/>
      <c r="V436" s="189"/>
      <c r="W436" s="189"/>
      <c r="X436" s="189"/>
      <c r="Y436" s="189"/>
      <c r="Z436" s="195"/>
      <c r="AA436" s="195"/>
      <c r="AB436" s="189"/>
      <c r="AC436" s="189">
        <v>0.06</v>
      </c>
      <c r="AD436" s="195"/>
      <c r="AE436" s="189">
        <f t="shared" si="160"/>
        <v>0.06</v>
      </c>
      <c r="AF436" s="190">
        <f t="shared" si="161"/>
        <v>0</v>
      </c>
      <c r="AG436" s="190">
        <f t="shared" si="162"/>
        <v>0</v>
      </c>
      <c r="AH436" s="191">
        <v>46.86</v>
      </c>
      <c r="AI436" s="191">
        <f t="shared" si="163"/>
        <v>39.830999999999996</v>
      </c>
      <c r="AJ436" s="191"/>
      <c r="AK436" s="191"/>
      <c r="AL436" s="191">
        <v>300</v>
      </c>
      <c r="AM436" s="184">
        <f t="shared" si="164"/>
        <v>150</v>
      </c>
      <c r="AN436" s="196" t="s">
        <v>247</v>
      </c>
      <c r="AO436" s="187" t="str">
        <f t="shared" si="170"/>
        <v>Thông Thắng Hòa,
Thạch Tân</v>
      </c>
      <c r="AP436" s="192" t="s">
        <v>260</v>
      </c>
      <c r="AQ436" s="193">
        <f t="shared" si="168"/>
        <v>0</v>
      </c>
      <c r="AR436" s="193">
        <f t="shared" si="169"/>
        <v>0</v>
      </c>
      <c r="AS436" s="193">
        <f t="shared" si="171"/>
        <v>0</v>
      </c>
      <c r="AT436" s="193">
        <f t="shared" si="165"/>
        <v>0</v>
      </c>
      <c r="AU436" s="193">
        <f t="shared" si="166"/>
        <v>0</v>
      </c>
      <c r="AV436" s="193">
        <f t="shared" si="167"/>
        <v>0</v>
      </c>
      <c r="AW436" s="184"/>
      <c r="AX436" s="184"/>
      <c r="AY436" s="184"/>
      <c r="AZ436" s="184"/>
      <c r="BA436" s="184"/>
      <c r="BB436" s="179">
        <v>420</v>
      </c>
    </row>
    <row r="437" spans="1:54" ht="30">
      <c r="A437" s="179">
        <v>80</v>
      </c>
      <c r="B437" s="185" t="s">
        <v>725</v>
      </c>
      <c r="C437" s="186">
        <v>4</v>
      </c>
      <c r="D437" s="179" t="s">
        <v>96</v>
      </c>
      <c r="E437" s="187" t="str">
        <f t="shared" si="172"/>
        <v>ONT</v>
      </c>
      <c r="F437" s="184" t="s">
        <v>726</v>
      </c>
      <c r="G437" s="188">
        <v>30</v>
      </c>
      <c r="H437" s="184"/>
      <c r="I437" s="189">
        <f t="shared" si="173"/>
        <v>0.09</v>
      </c>
      <c r="J437" s="195"/>
      <c r="K437" s="195"/>
      <c r="L437" s="189">
        <f t="shared" si="174"/>
        <v>0</v>
      </c>
      <c r="M437" s="189"/>
      <c r="N437" s="189"/>
      <c r="O437" s="189"/>
      <c r="P437" s="189"/>
      <c r="Q437" s="189"/>
      <c r="R437" s="189"/>
      <c r="S437" s="189"/>
      <c r="T437" s="189"/>
      <c r="U437" s="189"/>
      <c r="V437" s="189"/>
      <c r="W437" s="189"/>
      <c r="X437" s="189"/>
      <c r="Y437" s="189"/>
      <c r="Z437" s="195"/>
      <c r="AA437" s="195"/>
      <c r="AB437" s="189"/>
      <c r="AC437" s="189">
        <v>0.09</v>
      </c>
      <c r="AD437" s="195"/>
      <c r="AE437" s="189">
        <f t="shared" si="160"/>
        <v>0.09</v>
      </c>
      <c r="AF437" s="190">
        <f t="shared" si="161"/>
        <v>0</v>
      </c>
      <c r="AG437" s="190">
        <f t="shared" si="162"/>
        <v>0</v>
      </c>
      <c r="AH437" s="191">
        <v>34.1</v>
      </c>
      <c r="AI437" s="191">
        <f t="shared" si="163"/>
        <v>28.984999999999999</v>
      </c>
      <c r="AJ437" s="191"/>
      <c r="AK437" s="191"/>
      <c r="AL437" s="191">
        <v>150</v>
      </c>
      <c r="AM437" s="184">
        <f t="shared" si="164"/>
        <v>75</v>
      </c>
      <c r="AN437" s="196" t="s">
        <v>250</v>
      </c>
      <c r="AO437" s="187" t="str">
        <f t="shared" si="170"/>
        <v>Cơn Cá,
Thạch Tiến</v>
      </c>
      <c r="AP437" s="192" t="s">
        <v>260</v>
      </c>
      <c r="AQ437" s="193">
        <f t="shared" si="168"/>
        <v>0</v>
      </c>
      <c r="AR437" s="193">
        <f t="shared" si="169"/>
        <v>0</v>
      </c>
      <c r="AS437" s="193">
        <f t="shared" ref="AS437:AS444" si="175">AK437*N437*1000*10000/1000000000</f>
        <v>0</v>
      </c>
      <c r="AT437" s="193">
        <f t="shared" si="165"/>
        <v>0</v>
      </c>
      <c r="AU437" s="193">
        <f t="shared" si="166"/>
        <v>0</v>
      </c>
      <c r="AV437" s="193">
        <f t="shared" si="167"/>
        <v>0</v>
      </c>
      <c r="AW437" s="184"/>
      <c r="AX437" s="184"/>
      <c r="AY437" s="184"/>
      <c r="AZ437" s="184"/>
      <c r="BA437" s="184"/>
      <c r="BB437" s="179">
        <v>421</v>
      </c>
    </row>
    <row r="438" spans="1:54" ht="30">
      <c r="A438" s="179">
        <v>81</v>
      </c>
      <c r="B438" s="185" t="s">
        <v>730</v>
      </c>
      <c r="C438" s="186">
        <v>4</v>
      </c>
      <c r="D438" s="179" t="s">
        <v>96</v>
      </c>
      <c r="E438" s="187" t="str">
        <f t="shared" si="172"/>
        <v>ONT</v>
      </c>
      <c r="F438" s="184" t="s">
        <v>731</v>
      </c>
      <c r="G438" s="188">
        <v>30</v>
      </c>
      <c r="H438" s="184"/>
      <c r="I438" s="189">
        <f t="shared" si="173"/>
        <v>0.12</v>
      </c>
      <c r="J438" s="195"/>
      <c r="K438" s="195"/>
      <c r="L438" s="189">
        <f t="shared" si="174"/>
        <v>0</v>
      </c>
      <c r="M438" s="189"/>
      <c r="N438" s="189"/>
      <c r="O438" s="189"/>
      <c r="P438" s="189"/>
      <c r="Q438" s="189"/>
      <c r="R438" s="189"/>
      <c r="S438" s="189"/>
      <c r="T438" s="189"/>
      <c r="U438" s="189"/>
      <c r="V438" s="189"/>
      <c r="W438" s="189"/>
      <c r="X438" s="189"/>
      <c r="Y438" s="189"/>
      <c r="Z438" s="195"/>
      <c r="AA438" s="195"/>
      <c r="AB438" s="189"/>
      <c r="AC438" s="189">
        <v>0.12</v>
      </c>
      <c r="AD438" s="195"/>
      <c r="AE438" s="189">
        <f t="shared" si="160"/>
        <v>0.12</v>
      </c>
      <c r="AF438" s="190">
        <f t="shared" si="161"/>
        <v>0</v>
      </c>
      <c r="AG438" s="190">
        <f t="shared" si="162"/>
        <v>0</v>
      </c>
      <c r="AH438" s="191">
        <v>34.1</v>
      </c>
      <c r="AI438" s="191">
        <f t="shared" si="163"/>
        <v>28.984999999999999</v>
      </c>
      <c r="AJ438" s="191"/>
      <c r="AK438" s="191"/>
      <c r="AL438" s="191">
        <v>150</v>
      </c>
      <c r="AM438" s="184">
        <f t="shared" si="164"/>
        <v>75</v>
      </c>
      <c r="AN438" s="196" t="s">
        <v>250</v>
      </c>
      <c r="AO438" s="187" t="str">
        <f t="shared" si="170"/>
        <v>Đồng Bà Danh,
Thạch Tiến</v>
      </c>
      <c r="AP438" s="192" t="s">
        <v>260</v>
      </c>
      <c r="AQ438" s="193">
        <f t="shared" si="168"/>
        <v>0</v>
      </c>
      <c r="AR438" s="193">
        <f t="shared" si="169"/>
        <v>0</v>
      </c>
      <c r="AS438" s="193">
        <f t="shared" si="175"/>
        <v>0</v>
      </c>
      <c r="AT438" s="193">
        <f t="shared" si="165"/>
        <v>0</v>
      </c>
      <c r="AU438" s="193">
        <f t="shared" si="166"/>
        <v>0</v>
      </c>
      <c r="AV438" s="193">
        <f t="shared" si="167"/>
        <v>0</v>
      </c>
      <c r="AW438" s="184"/>
      <c r="AX438" s="184"/>
      <c r="AY438" s="184"/>
      <c r="AZ438" s="184"/>
      <c r="BA438" s="184"/>
      <c r="BB438" s="179">
        <v>422</v>
      </c>
    </row>
    <row r="439" spans="1:54" ht="30">
      <c r="A439" s="179">
        <v>82</v>
      </c>
      <c r="B439" s="185" t="s">
        <v>732</v>
      </c>
      <c r="C439" s="186">
        <v>4</v>
      </c>
      <c r="D439" s="179" t="s">
        <v>96</v>
      </c>
      <c r="E439" s="187" t="str">
        <f t="shared" si="172"/>
        <v>ONT</v>
      </c>
      <c r="F439" s="184" t="s">
        <v>733</v>
      </c>
      <c r="G439" s="188">
        <v>30</v>
      </c>
      <c r="H439" s="184"/>
      <c r="I439" s="189">
        <f t="shared" si="173"/>
        <v>0.08</v>
      </c>
      <c r="J439" s="195"/>
      <c r="K439" s="195"/>
      <c r="L439" s="189">
        <f t="shared" si="174"/>
        <v>0</v>
      </c>
      <c r="M439" s="189"/>
      <c r="N439" s="189"/>
      <c r="O439" s="189"/>
      <c r="P439" s="189"/>
      <c r="Q439" s="189"/>
      <c r="R439" s="189"/>
      <c r="S439" s="189"/>
      <c r="T439" s="189"/>
      <c r="U439" s="189"/>
      <c r="V439" s="189"/>
      <c r="W439" s="189"/>
      <c r="X439" s="189"/>
      <c r="Y439" s="189"/>
      <c r="Z439" s="195"/>
      <c r="AA439" s="195"/>
      <c r="AB439" s="189"/>
      <c r="AC439" s="189">
        <v>0.08</v>
      </c>
      <c r="AD439" s="195"/>
      <c r="AE439" s="189">
        <f t="shared" si="160"/>
        <v>0.08</v>
      </c>
      <c r="AF439" s="190">
        <f t="shared" si="161"/>
        <v>0</v>
      </c>
      <c r="AG439" s="190">
        <f t="shared" si="162"/>
        <v>0</v>
      </c>
      <c r="AH439" s="191">
        <v>34.1</v>
      </c>
      <c r="AI439" s="191">
        <f t="shared" si="163"/>
        <v>28.984999999999999</v>
      </c>
      <c r="AJ439" s="191"/>
      <c r="AK439" s="191"/>
      <c r="AL439" s="191">
        <v>150</v>
      </c>
      <c r="AM439" s="184">
        <f t="shared" si="164"/>
        <v>75</v>
      </c>
      <c r="AN439" s="196" t="s">
        <v>250</v>
      </c>
      <c r="AO439" s="187" t="str">
        <f t="shared" si="170"/>
        <v>Đồng Trưa Lụy,
Thạch Tiến</v>
      </c>
      <c r="AP439" s="192" t="s">
        <v>260</v>
      </c>
      <c r="AQ439" s="193">
        <f t="shared" si="168"/>
        <v>0</v>
      </c>
      <c r="AR439" s="193">
        <f t="shared" si="169"/>
        <v>0</v>
      </c>
      <c r="AS439" s="193">
        <f t="shared" si="175"/>
        <v>0</v>
      </c>
      <c r="AT439" s="193">
        <f t="shared" si="165"/>
        <v>0</v>
      </c>
      <c r="AU439" s="193">
        <f t="shared" si="166"/>
        <v>0</v>
      </c>
      <c r="AV439" s="193">
        <f t="shared" si="167"/>
        <v>0</v>
      </c>
      <c r="AW439" s="184"/>
      <c r="AX439" s="184"/>
      <c r="AY439" s="184"/>
      <c r="AZ439" s="184"/>
      <c r="BA439" s="184"/>
      <c r="BB439" s="179">
        <v>423</v>
      </c>
    </row>
    <row r="440" spans="1:54" ht="30">
      <c r="A440" s="179">
        <v>83</v>
      </c>
      <c r="B440" s="185" t="s">
        <v>734</v>
      </c>
      <c r="C440" s="186">
        <v>4</v>
      </c>
      <c r="D440" s="179" t="s">
        <v>96</v>
      </c>
      <c r="E440" s="187" t="str">
        <f t="shared" si="172"/>
        <v>ONT</v>
      </c>
      <c r="F440" s="184" t="s">
        <v>735</v>
      </c>
      <c r="G440" s="188">
        <v>30</v>
      </c>
      <c r="H440" s="184"/>
      <c r="I440" s="189">
        <f t="shared" si="173"/>
        <v>0.12</v>
      </c>
      <c r="J440" s="195"/>
      <c r="K440" s="195"/>
      <c r="L440" s="189">
        <f t="shared" si="174"/>
        <v>0</v>
      </c>
      <c r="M440" s="189"/>
      <c r="N440" s="189"/>
      <c r="O440" s="189"/>
      <c r="P440" s="189"/>
      <c r="Q440" s="189"/>
      <c r="R440" s="189"/>
      <c r="S440" s="189"/>
      <c r="T440" s="189"/>
      <c r="U440" s="189"/>
      <c r="V440" s="189"/>
      <c r="W440" s="189"/>
      <c r="X440" s="189"/>
      <c r="Y440" s="189"/>
      <c r="Z440" s="195"/>
      <c r="AA440" s="195"/>
      <c r="AB440" s="189"/>
      <c r="AC440" s="189">
        <v>0.12</v>
      </c>
      <c r="AD440" s="195"/>
      <c r="AE440" s="189">
        <f t="shared" si="160"/>
        <v>0.12</v>
      </c>
      <c r="AF440" s="190">
        <f t="shared" si="161"/>
        <v>0</v>
      </c>
      <c r="AG440" s="190">
        <f t="shared" si="162"/>
        <v>0</v>
      </c>
      <c r="AH440" s="191">
        <v>34.1</v>
      </c>
      <c r="AI440" s="191">
        <f t="shared" si="163"/>
        <v>28.984999999999999</v>
      </c>
      <c r="AJ440" s="191"/>
      <c r="AK440" s="191"/>
      <c r="AL440" s="191">
        <v>150</v>
      </c>
      <c r="AM440" s="184">
        <f t="shared" si="164"/>
        <v>75</v>
      </c>
      <c r="AN440" s="196" t="s">
        <v>250</v>
      </c>
      <c r="AO440" s="187" t="str">
        <f t="shared" si="170"/>
        <v>Nương Rọ,
Thạch Tiến</v>
      </c>
      <c r="AP440" s="192" t="s">
        <v>260</v>
      </c>
      <c r="AQ440" s="193">
        <f t="shared" si="168"/>
        <v>0</v>
      </c>
      <c r="AR440" s="193">
        <f t="shared" si="169"/>
        <v>0</v>
      </c>
      <c r="AS440" s="193">
        <f t="shared" si="175"/>
        <v>0</v>
      </c>
      <c r="AT440" s="193">
        <f t="shared" si="165"/>
        <v>0</v>
      </c>
      <c r="AU440" s="193">
        <f t="shared" si="166"/>
        <v>0</v>
      </c>
      <c r="AV440" s="193">
        <f t="shared" si="167"/>
        <v>0</v>
      </c>
      <c r="AW440" s="184"/>
      <c r="AX440" s="184"/>
      <c r="AY440" s="184"/>
      <c r="AZ440" s="184"/>
      <c r="BA440" s="184"/>
      <c r="BB440" s="179">
        <v>424</v>
      </c>
    </row>
    <row r="441" spans="1:54" ht="30">
      <c r="A441" s="179">
        <v>84</v>
      </c>
      <c r="B441" s="185" t="s">
        <v>736</v>
      </c>
      <c r="C441" s="186">
        <v>4</v>
      </c>
      <c r="D441" s="179" t="s">
        <v>96</v>
      </c>
      <c r="E441" s="187" t="str">
        <f t="shared" si="172"/>
        <v>ONT</v>
      </c>
      <c r="F441" s="184" t="s">
        <v>737</v>
      </c>
      <c r="G441" s="188">
        <v>30</v>
      </c>
      <c r="H441" s="184"/>
      <c r="I441" s="189">
        <f t="shared" si="173"/>
        <v>0.1</v>
      </c>
      <c r="J441" s="195"/>
      <c r="K441" s="195"/>
      <c r="L441" s="189">
        <f t="shared" si="174"/>
        <v>0</v>
      </c>
      <c r="M441" s="189"/>
      <c r="N441" s="189"/>
      <c r="O441" s="189"/>
      <c r="P441" s="189"/>
      <c r="Q441" s="189"/>
      <c r="R441" s="189"/>
      <c r="S441" s="189"/>
      <c r="T441" s="189"/>
      <c r="U441" s="189"/>
      <c r="V441" s="189"/>
      <c r="W441" s="189"/>
      <c r="X441" s="189"/>
      <c r="Y441" s="189"/>
      <c r="Z441" s="195"/>
      <c r="AA441" s="195"/>
      <c r="AB441" s="189"/>
      <c r="AC441" s="189">
        <v>0.1</v>
      </c>
      <c r="AD441" s="195"/>
      <c r="AE441" s="189">
        <f t="shared" si="160"/>
        <v>0.1</v>
      </c>
      <c r="AF441" s="190">
        <f t="shared" si="161"/>
        <v>0</v>
      </c>
      <c r="AG441" s="190">
        <f t="shared" si="162"/>
        <v>0</v>
      </c>
      <c r="AH441" s="191">
        <v>34.1</v>
      </c>
      <c r="AI441" s="191">
        <f t="shared" si="163"/>
        <v>28.984999999999999</v>
      </c>
      <c r="AJ441" s="191"/>
      <c r="AK441" s="191"/>
      <c r="AL441" s="191">
        <v>150</v>
      </c>
      <c r="AM441" s="184">
        <f t="shared" si="164"/>
        <v>75</v>
      </c>
      <c r="AN441" s="196" t="s">
        <v>250</v>
      </c>
      <c r="AO441" s="187" t="str">
        <f t="shared" si="170"/>
        <v>Trằm Mụ Sa,
Thạch Tiến</v>
      </c>
      <c r="AP441" s="192" t="s">
        <v>260</v>
      </c>
      <c r="AQ441" s="193">
        <f t="shared" si="168"/>
        <v>0</v>
      </c>
      <c r="AR441" s="193">
        <f t="shared" si="169"/>
        <v>0</v>
      </c>
      <c r="AS441" s="193">
        <f t="shared" si="175"/>
        <v>0</v>
      </c>
      <c r="AT441" s="193">
        <f t="shared" si="165"/>
        <v>0</v>
      </c>
      <c r="AU441" s="193">
        <f t="shared" si="166"/>
        <v>0</v>
      </c>
      <c r="AV441" s="193">
        <f t="shared" si="167"/>
        <v>0</v>
      </c>
      <c r="AW441" s="184"/>
      <c r="AX441" s="184"/>
      <c r="AY441" s="184"/>
      <c r="AZ441" s="184"/>
      <c r="BA441" s="184"/>
      <c r="BB441" s="179">
        <v>425</v>
      </c>
    </row>
    <row r="442" spans="1:54" ht="30">
      <c r="A442" s="179">
        <v>85</v>
      </c>
      <c r="B442" s="186" t="s">
        <v>750</v>
      </c>
      <c r="C442" s="186">
        <v>4</v>
      </c>
      <c r="D442" s="207" t="s">
        <v>96</v>
      </c>
      <c r="E442" s="187" t="str">
        <f t="shared" si="172"/>
        <v>ONT</v>
      </c>
      <c r="F442" s="188" t="s">
        <v>751</v>
      </c>
      <c r="G442" s="188">
        <v>30</v>
      </c>
      <c r="H442" s="188"/>
      <c r="I442" s="189">
        <f t="shared" si="173"/>
        <v>0.8</v>
      </c>
      <c r="J442" s="189"/>
      <c r="K442" s="189"/>
      <c r="L442" s="189">
        <f t="shared" si="174"/>
        <v>0</v>
      </c>
      <c r="M442" s="189"/>
      <c r="N442" s="189"/>
      <c r="O442" s="189"/>
      <c r="P442" s="189"/>
      <c r="Q442" s="189"/>
      <c r="R442" s="189"/>
      <c r="S442" s="189"/>
      <c r="T442" s="189"/>
      <c r="U442" s="189"/>
      <c r="V442" s="189"/>
      <c r="W442" s="189"/>
      <c r="X442" s="189"/>
      <c r="Y442" s="189"/>
      <c r="Z442" s="189"/>
      <c r="AA442" s="189"/>
      <c r="AB442" s="189"/>
      <c r="AC442" s="189">
        <v>0.8</v>
      </c>
      <c r="AD442" s="189"/>
      <c r="AE442" s="189">
        <f t="shared" si="160"/>
        <v>0.8</v>
      </c>
      <c r="AF442" s="190">
        <f t="shared" si="161"/>
        <v>0</v>
      </c>
      <c r="AG442" s="190">
        <f t="shared" si="162"/>
        <v>0</v>
      </c>
      <c r="AH442" s="191">
        <v>42.6</v>
      </c>
      <c r="AI442" s="191">
        <f t="shared" si="163"/>
        <v>36.21</v>
      </c>
      <c r="AJ442" s="191"/>
      <c r="AK442" s="191"/>
      <c r="AL442" s="191">
        <v>150</v>
      </c>
      <c r="AM442" s="184">
        <f t="shared" si="164"/>
        <v>75</v>
      </c>
      <c r="AN442" s="187" t="s">
        <v>252</v>
      </c>
      <c r="AO442" s="187" t="str">
        <f t="shared" si="170"/>
        <v>Đường 19/5,
Thạch Văn</v>
      </c>
      <c r="AP442" s="192" t="s">
        <v>265</v>
      </c>
      <c r="AQ442" s="193">
        <f t="shared" si="168"/>
        <v>0</v>
      </c>
      <c r="AR442" s="193">
        <f t="shared" si="169"/>
        <v>0</v>
      </c>
      <c r="AS442" s="193">
        <f t="shared" si="175"/>
        <v>0</v>
      </c>
      <c r="AT442" s="193">
        <f t="shared" si="165"/>
        <v>0</v>
      </c>
      <c r="AU442" s="193">
        <f t="shared" si="166"/>
        <v>0</v>
      </c>
      <c r="AV442" s="193">
        <f t="shared" si="167"/>
        <v>0</v>
      </c>
      <c r="AW442" s="184"/>
      <c r="AX442" s="184"/>
      <c r="AY442" s="184"/>
      <c r="AZ442" s="184"/>
      <c r="BA442" s="184"/>
      <c r="BB442" s="179">
        <v>426</v>
      </c>
    </row>
    <row r="443" spans="1:54" ht="30">
      <c r="A443" s="179">
        <v>86</v>
      </c>
      <c r="B443" s="185" t="s">
        <v>821</v>
      </c>
      <c r="C443" s="185">
        <v>5</v>
      </c>
      <c r="D443" s="179" t="s">
        <v>97</v>
      </c>
      <c r="E443" s="187" t="str">
        <f t="shared" si="172"/>
        <v>ODT</v>
      </c>
      <c r="F443" s="184" t="s">
        <v>822</v>
      </c>
      <c r="G443" s="188">
        <v>30</v>
      </c>
      <c r="H443" s="184"/>
      <c r="I443" s="189">
        <f t="shared" si="173"/>
        <v>0.1</v>
      </c>
      <c r="J443" s="195"/>
      <c r="K443" s="189"/>
      <c r="L443" s="189">
        <f t="shared" si="174"/>
        <v>0</v>
      </c>
      <c r="M443" s="189"/>
      <c r="N443" s="189"/>
      <c r="O443" s="189"/>
      <c r="P443" s="189"/>
      <c r="Q443" s="189"/>
      <c r="R443" s="189"/>
      <c r="S443" s="189"/>
      <c r="T443" s="189"/>
      <c r="U443" s="189"/>
      <c r="V443" s="189"/>
      <c r="W443" s="189"/>
      <c r="X443" s="189"/>
      <c r="Y443" s="189"/>
      <c r="Z443" s="189"/>
      <c r="AA443" s="189"/>
      <c r="AB443" s="189"/>
      <c r="AC443" s="189">
        <v>0.1</v>
      </c>
      <c r="AD443" s="189"/>
      <c r="AE443" s="189">
        <f t="shared" si="160"/>
        <v>0.1</v>
      </c>
      <c r="AF443" s="190">
        <f t="shared" si="161"/>
        <v>0</v>
      </c>
      <c r="AG443" s="190">
        <f t="shared" si="162"/>
        <v>0</v>
      </c>
      <c r="AH443" s="191">
        <v>46.86</v>
      </c>
      <c r="AI443" s="191">
        <f t="shared" si="163"/>
        <v>39.830999999999996</v>
      </c>
      <c r="AJ443" s="191"/>
      <c r="AK443" s="191"/>
      <c r="AL443" s="191">
        <v>600</v>
      </c>
      <c r="AM443" s="184">
        <f t="shared" si="164"/>
        <v>300</v>
      </c>
      <c r="AN443" s="196" t="s">
        <v>808</v>
      </c>
      <c r="AO443" s="187" t="str">
        <f t="shared" si="170"/>
        <v>TDP 1,
TT Thạch Hà</v>
      </c>
      <c r="AP443" s="192" t="s">
        <v>265</v>
      </c>
      <c r="AQ443" s="193">
        <f>(AF443*AH443*1000+AF443*AH443*2.7*1000)/100000</f>
        <v>0</v>
      </c>
      <c r="AR443" s="193">
        <f>AJ443*P443*1000*10000/1000000000+AJ443*P443*1000*10000/1000000000*2.7</f>
        <v>0</v>
      </c>
      <c r="AS443" s="193">
        <f t="shared" si="175"/>
        <v>0</v>
      </c>
      <c r="AT443" s="193">
        <f t="shared" si="165"/>
        <v>0</v>
      </c>
      <c r="AU443" s="193">
        <f t="shared" si="166"/>
        <v>0</v>
      </c>
      <c r="AV443" s="193">
        <f t="shared" si="167"/>
        <v>0</v>
      </c>
      <c r="AW443" s="184"/>
      <c r="AX443" s="184"/>
      <c r="AY443" s="184"/>
      <c r="AZ443" s="184"/>
      <c r="BA443" s="184"/>
      <c r="BB443" s="179">
        <v>427</v>
      </c>
    </row>
    <row r="444" spans="1:54" ht="30">
      <c r="A444" s="179">
        <v>87</v>
      </c>
      <c r="B444" s="185" t="s">
        <v>823</v>
      </c>
      <c r="C444" s="185">
        <v>5</v>
      </c>
      <c r="D444" s="179" t="s">
        <v>97</v>
      </c>
      <c r="E444" s="187" t="str">
        <f t="shared" si="172"/>
        <v>ODT</v>
      </c>
      <c r="F444" s="184" t="s">
        <v>824</v>
      </c>
      <c r="G444" s="188">
        <v>30</v>
      </c>
      <c r="H444" s="184"/>
      <c r="I444" s="189">
        <f t="shared" si="173"/>
        <v>0.02</v>
      </c>
      <c r="J444" s="195"/>
      <c r="K444" s="189"/>
      <c r="L444" s="189">
        <f t="shared" si="174"/>
        <v>0</v>
      </c>
      <c r="M444" s="189"/>
      <c r="N444" s="189"/>
      <c r="O444" s="189"/>
      <c r="P444" s="189"/>
      <c r="Q444" s="189"/>
      <c r="R444" s="189"/>
      <c r="S444" s="189"/>
      <c r="T444" s="189"/>
      <c r="U444" s="189"/>
      <c r="V444" s="189"/>
      <c r="W444" s="189"/>
      <c r="X444" s="189"/>
      <c r="Y444" s="189"/>
      <c r="Z444" s="189"/>
      <c r="AA444" s="189"/>
      <c r="AB444" s="189"/>
      <c r="AC444" s="212">
        <v>0.02</v>
      </c>
      <c r="AD444" s="189"/>
      <c r="AE444" s="189">
        <f t="shared" si="160"/>
        <v>0.02</v>
      </c>
      <c r="AF444" s="190">
        <f t="shared" si="161"/>
        <v>0</v>
      </c>
      <c r="AG444" s="190">
        <f t="shared" si="162"/>
        <v>0</v>
      </c>
      <c r="AH444" s="191">
        <v>46.86</v>
      </c>
      <c r="AI444" s="191">
        <f t="shared" si="163"/>
        <v>39.830999999999996</v>
      </c>
      <c r="AJ444" s="191"/>
      <c r="AK444" s="191"/>
      <c r="AL444" s="191">
        <v>600</v>
      </c>
      <c r="AM444" s="184">
        <f t="shared" si="164"/>
        <v>300</v>
      </c>
      <c r="AN444" s="196" t="s">
        <v>808</v>
      </c>
      <c r="AO444" s="187" t="str">
        <f t="shared" si="170"/>
        <v>TDP 3,
TT Thạch Hà</v>
      </c>
      <c r="AP444" s="192" t="s">
        <v>260</v>
      </c>
      <c r="AQ444" s="193">
        <f>(AF444*AH444*1000+AF444*AH444*2.7*1000)/100000</f>
        <v>0</v>
      </c>
      <c r="AR444" s="193">
        <f>AJ444*P444*1000*10000/1000000000+AJ444*P444*1000*10000/1000000000*2.7</f>
        <v>0</v>
      </c>
      <c r="AS444" s="193">
        <f t="shared" si="175"/>
        <v>0</v>
      </c>
      <c r="AT444" s="193">
        <f t="shared" si="165"/>
        <v>0</v>
      </c>
      <c r="AU444" s="193">
        <f t="shared" si="166"/>
        <v>0</v>
      </c>
      <c r="AV444" s="193">
        <f t="shared" si="167"/>
        <v>0</v>
      </c>
      <c r="AW444" s="184"/>
      <c r="AX444" s="184"/>
      <c r="AY444" s="184"/>
      <c r="AZ444" s="184"/>
      <c r="BA444" s="184"/>
      <c r="BB444" s="179">
        <v>428</v>
      </c>
    </row>
    <row r="445" spans="1:54" ht="30">
      <c r="A445" s="179">
        <v>88</v>
      </c>
      <c r="B445" s="198" t="s">
        <v>308</v>
      </c>
      <c r="C445" s="198">
        <v>6</v>
      </c>
      <c r="D445" s="200" t="s">
        <v>101</v>
      </c>
      <c r="E445" s="187" t="str">
        <f t="shared" si="172"/>
        <v>TSC</v>
      </c>
      <c r="F445" s="199"/>
      <c r="G445" s="188">
        <v>30</v>
      </c>
      <c r="H445" s="199"/>
      <c r="I445" s="189">
        <f t="shared" si="173"/>
        <v>0.34</v>
      </c>
      <c r="J445" s="195"/>
      <c r="K445" s="195"/>
      <c r="L445" s="189">
        <f t="shared" si="174"/>
        <v>0</v>
      </c>
      <c r="M445" s="189"/>
      <c r="N445" s="189"/>
      <c r="O445" s="189"/>
      <c r="P445" s="189"/>
      <c r="Q445" s="189"/>
      <c r="R445" s="189"/>
      <c r="S445" s="189"/>
      <c r="T445" s="189"/>
      <c r="U445" s="189"/>
      <c r="V445" s="189"/>
      <c r="W445" s="189"/>
      <c r="X445" s="189"/>
      <c r="Y445" s="189"/>
      <c r="Z445" s="195"/>
      <c r="AA445" s="195"/>
      <c r="AB445" s="189"/>
      <c r="AC445" s="189">
        <v>0.34</v>
      </c>
      <c r="AD445" s="195"/>
      <c r="AE445" s="189">
        <f t="shared" si="160"/>
        <v>0.34</v>
      </c>
      <c r="AF445" s="190">
        <f t="shared" si="161"/>
        <v>0</v>
      </c>
      <c r="AG445" s="190">
        <f t="shared" si="162"/>
        <v>0</v>
      </c>
      <c r="AH445" s="191">
        <v>27.3</v>
      </c>
      <c r="AI445" s="191">
        <f t="shared" si="163"/>
        <v>23.204999999999998</v>
      </c>
      <c r="AJ445" s="191"/>
      <c r="AK445" s="191"/>
      <c r="AL445" s="197">
        <v>150</v>
      </c>
      <c r="AM445" s="184">
        <f t="shared" si="164"/>
        <v>75</v>
      </c>
      <c r="AN445" s="196" t="s">
        <v>229</v>
      </c>
      <c r="AO445" s="187" t="str">
        <f t="shared" ref="AO445:AO496" si="176">F445&amp;CHAR(10)&amp;AN445</f>
        <v xml:space="preserve">
Ngọc Sơn</v>
      </c>
      <c r="AP445" s="192" t="s">
        <v>260</v>
      </c>
      <c r="AQ445" s="193">
        <f t="shared" ref="AQ445:AQ451" si="177">(AF445*AH445*1000+AF445*AH445*1.8*1000)/100000</f>
        <v>0</v>
      </c>
      <c r="AR445" s="193">
        <f t="shared" ref="AR445:AR451" si="178">AJ445*P445*1000*10000/1000000000+AJ445*P445*1000*10000/1000000000*1.8</f>
        <v>0</v>
      </c>
      <c r="AS445" s="193">
        <f>AK445*N445*0.01+AK445*N445*0.01*1.5</f>
        <v>0</v>
      </c>
      <c r="AT445" s="193">
        <f t="shared" si="165"/>
        <v>0</v>
      </c>
      <c r="AU445" s="193">
        <f t="shared" si="166"/>
        <v>0</v>
      </c>
      <c r="AV445" s="193">
        <f t="shared" si="167"/>
        <v>0</v>
      </c>
      <c r="AW445" s="184"/>
      <c r="AX445" s="184"/>
      <c r="AY445" s="184"/>
      <c r="AZ445" s="184"/>
      <c r="BA445" s="184"/>
      <c r="BB445" s="179">
        <v>429</v>
      </c>
    </row>
    <row r="446" spans="1:54" ht="30">
      <c r="A446" s="179">
        <v>89</v>
      </c>
      <c r="B446" s="185" t="s">
        <v>490</v>
      </c>
      <c r="C446" s="185">
        <v>7</v>
      </c>
      <c r="D446" s="196" t="s">
        <v>411</v>
      </c>
      <c r="E446" s="187" t="s">
        <v>36</v>
      </c>
      <c r="F446" s="201"/>
      <c r="G446" s="188">
        <v>30</v>
      </c>
      <c r="H446" s="201"/>
      <c r="I446" s="189">
        <f t="shared" si="173"/>
        <v>0.18</v>
      </c>
      <c r="J446" s="195"/>
      <c r="K446" s="195"/>
      <c r="L446" s="189">
        <f t="shared" si="174"/>
        <v>0</v>
      </c>
      <c r="M446" s="189"/>
      <c r="N446" s="189"/>
      <c r="O446" s="189"/>
      <c r="P446" s="189"/>
      <c r="Q446" s="189"/>
      <c r="R446" s="189"/>
      <c r="S446" s="189"/>
      <c r="T446" s="189"/>
      <c r="U446" s="189"/>
      <c r="V446" s="189"/>
      <c r="W446" s="189"/>
      <c r="X446" s="189"/>
      <c r="Y446" s="189"/>
      <c r="Z446" s="195"/>
      <c r="AA446" s="195"/>
      <c r="AB446" s="189"/>
      <c r="AC446" s="189">
        <v>0.18</v>
      </c>
      <c r="AD446" s="195"/>
      <c r="AE446" s="189">
        <f t="shared" si="160"/>
        <v>0.18</v>
      </c>
      <c r="AF446" s="190">
        <f t="shared" si="161"/>
        <v>0</v>
      </c>
      <c r="AG446" s="190">
        <f t="shared" si="162"/>
        <v>0</v>
      </c>
      <c r="AH446" s="191">
        <v>42.6</v>
      </c>
      <c r="AI446" s="191">
        <f t="shared" si="163"/>
        <v>36.21</v>
      </c>
      <c r="AJ446" s="191"/>
      <c r="AK446" s="191"/>
      <c r="AL446" s="191">
        <v>150</v>
      </c>
      <c r="AM446" s="184">
        <f t="shared" si="164"/>
        <v>75</v>
      </c>
      <c r="AN446" s="196" t="s">
        <v>238</v>
      </c>
      <c r="AO446" s="187" t="str">
        <f t="shared" si="176"/>
        <v xml:space="preserve">
Thạch Kênh</v>
      </c>
      <c r="AP446" s="192" t="s">
        <v>482</v>
      </c>
      <c r="AQ446" s="193">
        <f t="shared" si="177"/>
        <v>0</v>
      </c>
      <c r="AR446" s="193">
        <f t="shared" si="178"/>
        <v>0</v>
      </c>
      <c r="AS446" s="193">
        <f>AK446*N446*0.01+AK446*N446*0.01*1.5</f>
        <v>0</v>
      </c>
      <c r="AT446" s="193">
        <f t="shared" si="165"/>
        <v>0</v>
      </c>
      <c r="AU446" s="193">
        <f t="shared" si="166"/>
        <v>0</v>
      </c>
      <c r="AV446" s="193">
        <f t="shared" si="167"/>
        <v>0</v>
      </c>
      <c r="AW446" s="184"/>
      <c r="AX446" s="184"/>
      <c r="AY446" s="184"/>
      <c r="AZ446" s="184"/>
      <c r="BA446" s="184"/>
      <c r="BB446" s="179">
        <v>430</v>
      </c>
    </row>
    <row r="447" spans="1:54" ht="30">
      <c r="A447" s="179">
        <v>90</v>
      </c>
      <c r="B447" s="206" t="s">
        <v>847</v>
      </c>
      <c r="C447" s="185">
        <v>7</v>
      </c>
      <c r="D447" s="209" t="s">
        <v>411</v>
      </c>
      <c r="E447" s="187" t="s">
        <v>36</v>
      </c>
      <c r="F447" s="210" t="s">
        <v>846</v>
      </c>
      <c r="G447" s="188">
        <v>30</v>
      </c>
      <c r="H447" s="210"/>
      <c r="I447" s="189">
        <f t="shared" si="173"/>
        <v>0.03</v>
      </c>
      <c r="J447" s="209"/>
      <c r="K447" s="209"/>
      <c r="L447" s="189">
        <f t="shared" si="174"/>
        <v>0</v>
      </c>
      <c r="M447" s="209"/>
      <c r="N447" s="209"/>
      <c r="O447" s="209"/>
      <c r="P447" s="209"/>
      <c r="Q447" s="209"/>
      <c r="R447" s="209"/>
      <c r="S447" s="209"/>
      <c r="T447" s="209"/>
      <c r="U447" s="209"/>
      <c r="V447" s="209"/>
      <c r="W447" s="209"/>
      <c r="X447" s="209"/>
      <c r="Y447" s="209"/>
      <c r="Z447" s="209"/>
      <c r="AA447" s="209"/>
      <c r="AB447" s="209"/>
      <c r="AC447" s="209">
        <v>0.03</v>
      </c>
      <c r="AD447" s="209"/>
      <c r="AE447" s="189">
        <f t="shared" si="160"/>
        <v>0.03</v>
      </c>
      <c r="AF447" s="190">
        <f t="shared" si="161"/>
        <v>0</v>
      </c>
      <c r="AG447" s="190">
        <f t="shared" si="162"/>
        <v>0</v>
      </c>
      <c r="AH447" s="191">
        <v>34.1</v>
      </c>
      <c r="AI447" s="191">
        <f t="shared" si="163"/>
        <v>28.984999999999999</v>
      </c>
      <c r="AJ447" s="191"/>
      <c r="AK447" s="191"/>
      <c r="AL447" s="191">
        <v>150</v>
      </c>
      <c r="AM447" s="184">
        <f t="shared" si="164"/>
        <v>75</v>
      </c>
      <c r="AN447" s="209" t="s">
        <v>256</v>
      </c>
      <c r="AO447" s="187" t="str">
        <f t="shared" si="176"/>
        <v>Tân Long
Việt Xuyên</v>
      </c>
      <c r="AP447" s="207" t="s">
        <v>260</v>
      </c>
      <c r="AQ447" s="193">
        <f t="shared" si="177"/>
        <v>0</v>
      </c>
      <c r="AR447" s="193">
        <f t="shared" si="178"/>
        <v>0</v>
      </c>
      <c r="AS447" s="193">
        <f>AK447*N447*1000*10000/1000000000</f>
        <v>0</v>
      </c>
      <c r="AT447" s="193">
        <f t="shared" si="165"/>
        <v>0</v>
      </c>
      <c r="AU447" s="193">
        <f t="shared" si="166"/>
        <v>0</v>
      </c>
      <c r="AV447" s="193">
        <f t="shared" si="167"/>
        <v>0</v>
      </c>
      <c r="AW447" s="184"/>
      <c r="AX447" s="184"/>
      <c r="AY447" s="184"/>
      <c r="AZ447" s="184"/>
      <c r="BA447" s="184"/>
      <c r="BB447" s="179">
        <v>431</v>
      </c>
    </row>
    <row r="448" spans="1:54" ht="30">
      <c r="A448" s="179">
        <v>91</v>
      </c>
      <c r="B448" s="186" t="s">
        <v>257</v>
      </c>
      <c r="C448" s="186">
        <v>8</v>
      </c>
      <c r="D448" s="187" t="s">
        <v>258</v>
      </c>
      <c r="E448" s="187" t="s">
        <v>36</v>
      </c>
      <c r="F448" s="188" t="s">
        <v>259</v>
      </c>
      <c r="G448" s="188">
        <v>30</v>
      </c>
      <c r="H448" s="188"/>
      <c r="I448" s="189">
        <f t="shared" si="173"/>
        <v>0.11</v>
      </c>
      <c r="J448" s="189"/>
      <c r="K448" s="189"/>
      <c r="L448" s="189">
        <f t="shared" si="174"/>
        <v>0</v>
      </c>
      <c r="M448" s="189"/>
      <c r="N448" s="189"/>
      <c r="O448" s="189"/>
      <c r="P448" s="189"/>
      <c r="Q448" s="189"/>
      <c r="R448" s="189"/>
      <c r="S448" s="189"/>
      <c r="T448" s="189"/>
      <c r="U448" s="189"/>
      <c r="V448" s="189"/>
      <c r="W448" s="189"/>
      <c r="X448" s="189"/>
      <c r="Y448" s="189"/>
      <c r="Z448" s="189"/>
      <c r="AA448" s="189"/>
      <c r="AB448" s="189"/>
      <c r="AC448" s="189">
        <v>0.11</v>
      </c>
      <c r="AD448" s="189"/>
      <c r="AE448" s="189">
        <f t="shared" si="160"/>
        <v>0.11</v>
      </c>
      <c r="AF448" s="190">
        <f t="shared" si="161"/>
        <v>0</v>
      </c>
      <c r="AG448" s="190">
        <f t="shared" si="162"/>
        <v>0</v>
      </c>
      <c r="AH448" s="191">
        <v>27.3</v>
      </c>
      <c r="AI448" s="191">
        <f t="shared" si="163"/>
        <v>23.204999999999998</v>
      </c>
      <c r="AJ448" s="191"/>
      <c r="AK448" s="191"/>
      <c r="AL448" s="197">
        <v>150</v>
      </c>
      <c r="AM448" s="184">
        <f t="shared" si="164"/>
        <v>75</v>
      </c>
      <c r="AN448" s="187" t="s">
        <v>227</v>
      </c>
      <c r="AO448" s="187" t="str">
        <f t="shared" si="176"/>
        <v>Đồng Vĩnh
Bắc Sơn</v>
      </c>
      <c r="AP448" s="192" t="s">
        <v>260</v>
      </c>
      <c r="AQ448" s="193">
        <f t="shared" si="177"/>
        <v>0</v>
      </c>
      <c r="AR448" s="193">
        <f t="shared" si="178"/>
        <v>0</v>
      </c>
      <c r="AS448" s="193">
        <f>AK448*N448*0.01+AK448*N448*0.01*1.5</f>
        <v>0</v>
      </c>
      <c r="AT448" s="193">
        <f t="shared" si="165"/>
        <v>0</v>
      </c>
      <c r="AU448" s="193">
        <f t="shared" si="166"/>
        <v>0</v>
      </c>
      <c r="AV448" s="193">
        <f t="shared" si="167"/>
        <v>0</v>
      </c>
      <c r="AW448" s="184"/>
      <c r="AX448" s="184"/>
      <c r="AY448" s="184"/>
      <c r="AZ448" s="184"/>
      <c r="BA448" s="184"/>
      <c r="BB448" s="179">
        <v>432</v>
      </c>
    </row>
    <row r="449" spans="1:54" ht="30">
      <c r="A449" s="179">
        <v>92</v>
      </c>
      <c r="B449" s="186" t="s">
        <v>501</v>
      </c>
      <c r="C449" s="186">
        <v>8</v>
      </c>
      <c r="D449" s="187" t="s">
        <v>258</v>
      </c>
      <c r="E449" s="187" t="s">
        <v>36</v>
      </c>
      <c r="F449" s="188"/>
      <c r="G449" s="188">
        <v>30</v>
      </c>
      <c r="H449" s="188"/>
      <c r="I449" s="189">
        <f t="shared" si="173"/>
        <v>0.5</v>
      </c>
      <c r="J449" s="195"/>
      <c r="K449" s="195"/>
      <c r="L449" s="189">
        <f t="shared" si="174"/>
        <v>0</v>
      </c>
      <c r="M449" s="189"/>
      <c r="N449" s="189"/>
      <c r="O449" s="189"/>
      <c r="P449" s="189"/>
      <c r="Q449" s="189"/>
      <c r="R449" s="189"/>
      <c r="S449" s="189"/>
      <c r="T449" s="189"/>
      <c r="U449" s="189"/>
      <c r="V449" s="189"/>
      <c r="W449" s="189"/>
      <c r="X449" s="189"/>
      <c r="Y449" s="189"/>
      <c r="Z449" s="195"/>
      <c r="AA449" s="195"/>
      <c r="AB449" s="189"/>
      <c r="AC449" s="189">
        <v>0.5</v>
      </c>
      <c r="AD449" s="195"/>
      <c r="AE449" s="189">
        <f t="shared" si="160"/>
        <v>0.5</v>
      </c>
      <c r="AF449" s="190">
        <f t="shared" si="161"/>
        <v>0</v>
      </c>
      <c r="AG449" s="190">
        <f t="shared" si="162"/>
        <v>0</v>
      </c>
      <c r="AH449" s="191">
        <v>42.6</v>
      </c>
      <c r="AI449" s="191">
        <f t="shared" si="163"/>
        <v>36.21</v>
      </c>
      <c r="AJ449" s="191"/>
      <c r="AK449" s="191"/>
      <c r="AL449" s="191">
        <v>150</v>
      </c>
      <c r="AM449" s="184">
        <f t="shared" si="164"/>
        <v>75</v>
      </c>
      <c r="AN449" s="200" t="s">
        <v>239</v>
      </c>
      <c r="AO449" s="187" t="str">
        <f t="shared" si="176"/>
        <v xml:space="preserve">
Thạch Khê</v>
      </c>
      <c r="AP449" s="192" t="s">
        <v>260</v>
      </c>
      <c r="AQ449" s="193">
        <f t="shared" si="177"/>
        <v>0</v>
      </c>
      <c r="AR449" s="193">
        <f t="shared" si="178"/>
        <v>0</v>
      </c>
      <c r="AS449" s="193">
        <f>AK449*N449*0.01+AK449*N449*0.01*1.5</f>
        <v>0</v>
      </c>
      <c r="AT449" s="193">
        <f t="shared" si="165"/>
        <v>0</v>
      </c>
      <c r="AU449" s="193">
        <f t="shared" si="166"/>
        <v>0</v>
      </c>
      <c r="AV449" s="193">
        <f t="shared" si="167"/>
        <v>0</v>
      </c>
      <c r="AW449" s="184"/>
      <c r="AX449" s="184"/>
      <c r="AY449" s="184"/>
      <c r="AZ449" s="184"/>
      <c r="BA449" s="184"/>
      <c r="BB449" s="179">
        <v>433</v>
      </c>
    </row>
    <row r="450" spans="1:54" ht="30">
      <c r="A450" s="179">
        <v>93</v>
      </c>
      <c r="B450" s="185" t="s">
        <v>684</v>
      </c>
      <c r="C450" s="186">
        <v>8</v>
      </c>
      <c r="D450" s="179" t="s">
        <v>258</v>
      </c>
      <c r="E450" s="187" t="s">
        <v>36</v>
      </c>
      <c r="F450" s="184"/>
      <c r="G450" s="184"/>
      <c r="H450" s="184"/>
      <c r="I450" s="189">
        <f t="shared" si="173"/>
        <v>0.1</v>
      </c>
      <c r="J450" s="195"/>
      <c r="K450" s="195"/>
      <c r="L450" s="189">
        <f t="shared" si="174"/>
        <v>0</v>
      </c>
      <c r="M450" s="189"/>
      <c r="N450" s="189"/>
      <c r="O450" s="189"/>
      <c r="P450" s="189"/>
      <c r="Q450" s="189"/>
      <c r="R450" s="189"/>
      <c r="S450" s="189"/>
      <c r="T450" s="189"/>
      <c r="U450" s="189"/>
      <c r="V450" s="189"/>
      <c r="W450" s="189"/>
      <c r="X450" s="189"/>
      <c r="Y450" s="189"/>
      <c r="Z450" s="195"/>
      <c r="AA450" s="195"/>
      <c r="AB450" s="189">
        <v>0.1</v>
      </c>
      <c r="AC450" s="189"/>
      <c r="AD450" s="195"/>
      <c r="AE450" s="189">
        <f t="shared" si="160"/>
        <v>0.1</v>
      </c>
      <c r="AF450" s="190">
        <f t="shared" si="161"/>
        <v>0</v>
      </c>
      <c r="AG450" s="190">
        <f t="shared" si="162"/>
        <v>0</v>
      </c>
      <c r="AH450" s="191">
        <v>42.6</v>
      </c>
      <c r="AI450" s="191">
        <f t="shared" si="163"/>
        <v>36.21</v>
      </c>
      <c r="AJ450" s="191"/>
      <c r="AK450" s="191"/>
      <c r="AL450" s="191">
        <v>150</v>
      </c>
      <c r="AM450" s="184">
        <f t="shared" si="164"/>
        <v>75</v>
      </c>
      <c r="AN450" s="196" t="s">
        <v>248</v>
      </c>
      <c r="AO450" s="187" t="str">
        <f t="shared" si="176"/>
        <v xml:space="preserve">
Thạch Thắng</v>
      </c>
      <c r="AP450" s="192" t="s">
        <v>685</v>
      </c>
      <c r="AQ450" s="193">
        <f t="shared" si="177"/>
        <v>0</v>
      </c>
      <c r="AR450" s="193">
        <f t="shared" si="178"/>
        <v>0</v>
      </c>
      <c r="AS450" s="193">
        <f>AK450*N450*0.01+AK450*N450*0.01*1.5</f>
        <v>0</v>
      </c>
      <c r="AT450" s="193">
        <f t="shared" si="165"/>
        <v>0</v>
      </c>
      <c r="AU450" s="193">
        <f t="shared" si="166"/>
        <v>0</v>
      </c>
      <c r="AV450" s="193">
        <f t="shared" si="167"/>
        <v>0</v>
      </c>
      <c r="AW450" s="184"/>
      <c r="AX450" s="184"/>
      <c r="AY450" s="184"/>
      <c r="AZ450" s="184"/>
      <c r="BA450" s="184"/>
      <c r="BB450" s="179">
        <v>434</v>
      </c>
    </row>
    <row r="451" spans="1:54" ht="30">
      <c r="A451" s="179">
        <v>94</v>
      </c>
      <c r="B451" s="206" t="s">
        <v>845</v>
      </c>
      <c r="C451" s="185">
        <v>9</v>
      </c>
      <c r="D451" s="209" t="s">
        <v>409</v>
      </c>
      <c r="E451" s="187" t="s">
        <v>36</v>
      </c>
      <c r="F451" s="210" t="s">
        <v>846</v>
      </c>
      <c r="G451" s="188">
        <v>30</v>
      </c>
      <c r="H451" s="210"/>
      <c r="I451" s="189">
        <f t="shared" si="173"/>
        <v>0.6</v>
      </c>
      <c r="J451" s="209"/>
      <c r="K451" s="209"/>
      <c r="L451" s="189">
        <f t="shared" si="174"/>
        <v>0</v>
      </c>
      <c r="M451" s="209"/>
      <c r="N451" s="209"/>
      <c r="O451" s="209"/>
      <c r="P451" s="209"/>
      <c r="Q451" s="209"/>
      <c r="R451" s="209"/>
      <c r="S451" s="209"/>
      <c r="T451" s="209"/>
      <c r="U451" s="209"/>
      <c r="V451" s="209"/>
      <c r="W451" s="209"/>
      <c r="X451" s="209"/>
      <c r="Y451" s="209"/>
      <c r="Z451" s="209"/>
      <c r="AA451" s="209"/>
      <c r="AB451" s="209"/>
      <c r="AC451" s="209">
        <v>0.6</v>
      </c>
      <c r="AD451" s="209"/>
      <c r="AE451" s="189">
        <f t="shared" si="160"/>
        <v>0.6</v>
      </c>
      <c r="AF451" s="190">
        <f t="shared" si="161"/>
        <v>0</v>
      </c>
      <c r="AG451" s="190">
        <f t="shared" si="162"/>
        <v>0</v>
      </c>
      <c r="AH451" s="191">
        <v>34.1</v>
      </c>
      <c r="AI451" s="191">
        <f t="shared" si="163"/>
        <v>28.984999999999999</v>
      </c>
      <c r="AJ451" s="191"/>
      <c r="AK451" s="191"/>
      <c r="AL451" s="191">
        <v>150</v>
      </c>
      <c r="AM451" s="184">
        <f t="shared" si="164"/>
        <v>75</v>
      </c>
      <c r="AN451" s="209" t="s">
        <v>256</v>
      </c>
      <c r="AO451" s="187" t="str">
        <f t="shared" si="176"/>
        <v>Tân Long
Việt Xuyên</v>
      </c>
      <c r="AP451" s="207" t="s">
        <v>260</v>
      </c>
      <c r="AQ451" s="193">
        <f t="shared" si="177"/>
        <v>0</v>
      </c>
      <c r="AR451" s="193">
        <f t="shared" si="178"/>
        <v>0</v>
      </c>
      <c r="AS451" s="193">
        <f>AK451*N451*1000*10000/1000000000</f>
        <v>0</v>
      </c>
      <c r="AT451" s="193">
        <f t="shared" si="165"/>
        <v>0</v>
      </c>
      <c r="AU451" s="193">
        <f t="shared" si="166"/>
        <v>0</v>
      </c>
      <c r="AV451" s="193">
        <f t="shared" si="167"/>
        <v>0</v>
      </c>
      <c r="AW451" s="184"/>
      <c r="AX451" s="184"/>
      <c r="AY451" s="184"/>
      <c r="AZ451" s="184"/>
      <c r="BA451" s="184"/>
      <c r="BB451" s="179">
        <v>435</v>
      </c>
    </row>
    <row r="452" spans="1:54" ht="30">
      <c r="A452" s="179">
        <v>95</v>
      </c>
      <c r="B452" s="185" t="s">
        <v>907</v>
      </c>
      <c r="C452" s="185">
        <v>11</v>
      </c>
      <c r="D452" s="192" t="s">
        <v>129</v>
      </c>
      <c r="E452" s="187" t="str">
        <f t="shared" ref="E452:E489" si="179">D452</f>
        <v>TMD</v>
      </c>
      <c r="F452" s="184" t="s">
        <v>908</v>
      </c>
      <c r="G452" s="184"/>
      <c r="H452" s="184"/>
      <c r="I452" s="189">
        <f t="shared" si="173"/>
        <v>0.35</v>
      </c>
      <c r="J452" s="196">
        <v>0.35</v>
      </c>
      <c r="K452" s="196"/>
      <c r="L452" s="189">
        <f t="shared" si="174"/>
        <v>0.35</v>
      </c>
      <c r="M452" s="196"/>
      <c r="N452" s="196"/>
      <c r="O452" s="196"/>
      <c r="P452" s="196"/>
      <c r="Q452" s="196"/>
      <c r="R452" s="196"/>
      <c r="S452" s="196"/>
      <c r="T452" s="196"/>
      <c r="U452" s="196"/>
      <c r="V452" s="196"/>
      <c r="W452" s="196"/>
      <c r="X452" s="196"/>
      <c r="Y452" s="196"/>
      <c r="Z452" s="196"/>
      <c r="AA452" s="196"/>
      <c r="AB452" s="196"/>
      <c r="AC452" s="196"/>
      <c r="AD452" s="196"/>
      <c r="AE452" s="189">
        <f t="shared" si="160"/>
        <v>0</v>
      </c>
      <c r="AF452" s="190">
        <f t="shared" si="161"/>
        <v>0.35</v>
      </c>
      <c r="AG452" s="190">
        <f t="shared" si="162"/>
        <v>0</v>
      </c>
      <c r="AH452" s="191">
        <v>46.86</v>
      </c>
      <c r="AI452" s="191">
        <f t="shared" si="163"/>
        <v>39.830999999999996</v>
      </c>
      <c r="AJ452" s="191"/>
      <c r="AK452" s="191"/>
      <c r="AL452" s="191">
        <v>300</v>
      </c>
      <c r="AM452" s="184">
        <f t="shared" si="164"/>
        <v>150</v>
      </c>
      <c r="AN452" s="179" t="s">
        <v>232</v>
      </c>
      <c r="AO452" s="187" t="str">
        <f t="shared" si="176"/>
        <v>Nam Bình
Thạch Đài</v>
      </c>
      <c r="AP452" s="192"/>
      <c r="AQ452" s="193">
        <f t="shared" si="168"/>
        <v>0.45922800000000003</v>
      </c>
      <c r="AR452" s="193">
        <f t="shared" si="169"/>
        <v>0</v>
      </c>
      <c r="AS452" s="193">
        <f t="shared" ref="AS452:AS474" si="180">AK452*N452*0.01+AK452*N452*0.01*1.5</f>
        <v>0</v>
      </c>
      <c r="AT452" s="193">
        <f t="shared" si="165"/>
        <v>0</v>
      </c>
      <c r="AU452" s="193">
        <f t="shared" si="166"/>
        <v>0</v>
      </c>
      <c r="AV452" s="193">
        <f t="shared" si="167"/>
        <v>0.45922800000000003</v>
      </c>
      <c r="AW452" s="184"/>
      <c r="AX452" s="184"/>
      <c r="AY452" s="184"/>
      <c r="AZ452" s="184"/>
      <c r="BA452" s="184"/>
      <c r="BB452" s="179">
        <v>436</v>
      </c>
    </row>
    <row r="453" spans="1:54" ht="45">
      <c r="A453" s="179">
        <v>96</v>
      </c>
      <c r="B453" s="186" t="s">
        <v>909</v>
      </c>
      <c r="C453" s="185">
        <v>11</v>
      </c>
      <c r="D453" s="187" t="s">
        <v>129</v>
      </c>
      <c r="E453" s="187" t="str">
        <f t="shared" si="179"/>
        <v>TMD</v>
      </c>
      <c r="F453" s="188"/>
      <c r="G453" s="188"/>
      <c r="H453" s="188"/>
      <c r="I453" s="189">
        <f t="shared" si="173"/>
        <v>0.5</v>
      </c>
      <c r="J453" s="189">
        <v>0.5</v>
      </c>
      <c r="K453" s="189"/>
      <c r="L453" s="189">
        <f t="shared" si="174"/>
        <v>0.5</v>
      </c>
      <c r="M453" s="189"/>
      <c r="N453" s="189"/>
      <c r="O453" s="189"/>
      <c r="P453" s="189"/>
      <c r="Q453" s="189"/>
      <c r="R453" s="189"/>
      <c r="S453" s="189"/>
      <c r="T453" s="189"/>
      <c r="U453" s="189"/>
      <c r="V453" s="189"/>
      <c r="W453" s="189"/>
      <c r="X453" s="189"/>
      <c r="Y453" s="189"/>
      <c r="Z453" s="189"/>
      <c r="AA453" s="189"/>
      <c r="AB453" s="189"/>
      <c r="AC453" s="189"/>
      <c r="AD453" s="189"/>
      <c r="AE453" s="189">
        <f t="shared" si="160"/>
        <v>0</v>
      </c>
      <c r="AF453" s="190">
        <f t="shared" si="161"/>
        <v>0.5</v>
      </c>
      <c r="AG453" s="190">
        <f t="shared" si="162"/>
        <v>0</v>
      </c>
      <c r="AH453" s="191">
        <v>46.86</v>
      </c>
      <c r="AI453" s="191">
        <f t="shared" si="163"/>
        <v>39.830999999999996</v>
      </c>
      <c r="AJ453" s="191"/>
      <c r="AK453" s="191"/>
      <c r="AL453" s="191">
        <v>300</v>
      </c>
      <c r="AM453" s="184">
        <f t="shared" si="164"/>
        <v>150</v>
      </c>
      <c r="AN453" s="187" t="s">
        <v>232</v>
      </c>
      <c r="AO453" s="187" t="str">
        <f t="shared" si="176"/>
        <v xml:space="preserve">
Thạch Đài</v>
      </c>
      <c r="AP453" s="192" t="s">
        <v>265</v>
      </c>
      <c r="AQ453" s="193">
        <f t="shared" si="168"/>
        <v>0.65603999999999996</v>
      </c>
      <c r="AR453" s="193">
        <f t="shared" si="169"/>
        <v>0</v>
      </c>
      <c r="AS453" s="193">
        <f t="shared" si="180"/>
        <v>0</v>
      </c>
      <c r="AT453" s="193">
        <f t="shared" si="165"/>
        <v>0</v>
      </c>
      <c r="AU453" s="193">
        <f t="shared" si="166"/>
        <v>0</v>
      </c>
      <c r="AV453" s="193">
        <f t="shared" si="167"/>
        <v>0.65603999999999996</v>
      </c>
      <c r="AW453" s="184"/>
      <c r="AX453" s="184"/>
      <c r="AY453" s="184"/>
      <c r="AZ453" s="184"/>
      <c r="BA453" s="184"/>
      <c r="BB453" s="179">
        <v>437</v>
      </c>
    </row>
    <row r="454" spans="1:54" ht="30">
      <c r="A454" s="179">
        <v>97</v>
      </c>
      <c r="B454" s="186" t="s">
        <v>910</v>
      </c>
      <c r="C454" s="185">
        <v>11</v>
      </c>
      <c r="D454" s="187" t="s">
        <v>129</v>
      </c>
      <c r="E454" s="187" t="str">
        <f t="shared" si="179"/>
        <v>TMD</v>
      </c>
      <c r="F454" s="188"/>
      <c r="G454" s="188"/>
      <c r="H454" s="188"/>
      <c r="I454" s="189">
        <f t="shared" si="173"/>
        <v>0.5</v>
      </c>
      <c r="J454" s="189">
        <v>0.5</v>
      </c>
      <c r="K454" s="189"/>
      <c r="L454" s="189">
        <f>K454+J454</f>
        <v>0.5</v>
      </c>
      <c r="M454" s="189"/>
      <c r="N454" s="189"/>
      <c r="O454" s="189"/>
      <c r="P454" s="189"/>
      <c r="Q454" s="189"/>
      <c r="R454" s="189"/>
      <c r="S454" s="189"/>
      <c r="T454" s="189"/>
      <c r="U454" s="189"/>
      <c r="V454" s="189"/>
      <c r="W454" s="189"/>
      <c r="X454" s="189"/>
      <c r="Y454" s="189"/>
      <c r="Z454" s="189"/>
      <c r="AA454" s="189"/>
      <c r="AB454" s="189"/>
      <c r="AC454" s="189"/>
      <c r="AD454" s="189"/>
      <c r="AE454" s="189">
        <f t="shared" si="160"/>
        <v>0</v>
      </c>
      <c r="AF454" s="190">
        <f t="shared" si="161"/>
        <v>0.5</v>
      </c>
      <c r="AG454" s="190">
        <f t="shared" si="162"/>
        <v>0</v>
      </c>
      <c r="AH454" s="191">
        <v>46.86</v>
      </c>
      <c r="AI454" s="191">
        <f t="shared" si="163"/>
        <v>39.830999999999996</v>
      </c>
      <c r="AJ454" s="191"/>
      <c r="AK454" s="191"/>
      <c r="AL454" s="191">
        <v>300</v>
      </c>
      <c r="AM454" s="184">
        <f t="shared" si="164"/>
        <v>150</v>
      </c>
      <c r="AN454" s="187" t="s">
        <v>232</v>
      </c>
      <c r="AO454" s="187" t="str">
        <f t="shared" si="176"/>
        <v xml:space="preserve">
Thạch Đài</v>
      </c>
      <c r="AP454" s="192" t="s">
        <v>265</v>
      </c>
      <c r="AQ454" s="193">
        <f t="shared" si="168"/>
        <v>0.65603999999999996</v>
      </c>
      <c r="AR454" s="193">
        <f t="shared" si="169"/>
        <v>0</v>
      </c>
      <c r="AS454" s="193">
        <f t="shared" si="180"/>
        <v>0</v>
      </c>
      <c r="AT454" s="193">
        <f t="shared" si="165"/>
        <v>0</v>
      </c>
      <c r="AU454" s="193">
        <f t="shared" si="166"/>
        <v>0</v>
      </c>
      <c r="AV454" s="193">
        <f t="shared" si="167"/>
        <v>0.65603999999999996</v>
      </c>
      <c r="AW454" s="184"/>
      <c r="AX454" s="184"/>
      <c r="AY454" s="184"/>
      <c r="AZ454" s="184"/>
      <c r="BA454" s="184"/>
      <c r="BB454" s="179">
        <v>438</v>
      </c>
    </row>
    <row r="455" spans="1:54" ht="30">
      <c r="A455" s="179">
        <v>98</v>
      </c>
      <c r="B455" s="185" t="s">
        <v>912</v>
      </c>
      <c r="C455" s="185">
        <v>11</v>
      </c>
      <c r="D455" s="192" t="s">
        <v>129</v>
      </c>
      <c r="E455" s="187" t="str">
        <f t="shared" si="179"/>
        <v>TMD</v>
      </c>
      <c r="F455" s="185" t="s">
        <v>913</v>
      </c>
      <c r="G455" s="185"/>
      <c r="H455" s="185"/>
      <c r="I455" s="189">
        <f t="shared" si="173"/>
        <v>0.7</v>
      </c>
      <c r="J455" s="195">
        <v>0.7</v>
      </c>
      <c r="K455" s="195"/>
      <c r="L455" s="189">
        <f>K455+J455</f>
        <v>0.7</v>
      </c>
      <c r="M455" s="189"/>
      <c r="N455" s="189"/>
      <c r="O455" s="189"/>
      <c r="P455" s="189"/>
      <c r="Q455" s="189"/>
      <c r="R455" s="189"/>
      <c r="S455" s="189"/>
      <c r="T455" s="189"/>
      <c r="U455" s="189"/>
      <c r="V455" s="189"/>
      <c r="W455" s="189"/>
      <c r="X455" s="189"/>
      <c r="Y455" s="189"/>
      <c r="Z455" s="189"/>
      <c r="AA455" s="189"/>
      <c r="AB455" s="189"/>
      <c r="AC455" s="189"/>
      <c r="AD455" s="189"/>
      <c r="AE455" s="189">
        <f t="shared" si="160"/>
        <v>0</v>
      </c>
      <c r="AF455" s="190">
        <f t="shared" si="161"/>
        <v>0.7</v>
      </c>
      <c r="AG455" s="190">
        <f t="shared" si="162"/>
        <v>0</v>
      </c>
      <c r="AH455" s="191">
        <v>46.86</v>
      </c>
      <c r="AI455" s="191">
        <f t="shared" si="163"/>
        <v>39.830999999999996</v>
      </c>
      <c r="AJ455" s="191"/>
      <c r="AK455" s="191"/>
      <c r="AL455" s="191">
        <v>300</v>
      </c>
      <c r="AM455" s="184">
        <f t="shared" si="164"/>
        <v>150</v>
      </c>
      <c r="AN455" s="192" t="s">
        <v>357</v>
      </c>
      <c r="AO455" s="187" t="str">
        <f t="shared" si="176"/>
        <v xml:space="preserve">Bắc Thượng
Thạch Đài </v>
      </c>
      <c r="AP455" s="192" t="s">
        <v>260</v>
      </c>
      <c r="AQ455" s="193">
        <f t="shared" si="168"/>
        <v>0.91845600000000005</v>
      </c>
      <c r="AR455" s="193">
        <f t="shared" si="169"/>
        <v>0</v>
      </c>
      <c r="AS455" s="193">
        <f t="shared" si="180"/>
        <v>0</v>
      </c>
      <c r="AT455" s="193">
        <f t="shared" si="165"/>
        <v>0</v>
      </c>
      <c r="AU455" s="193">
        <f t="shared" si="166"/>
        <v>0</v>
      </c>
      <c r="AV455" s="193">
        <f t="shared" si="167"/>
        <v>0.91845600000000005</v>
      </c>
      <c r="AW455" s="184"/>
      <c r="AX455" s="184"/>
      <c r="AY455" s="184"/>
      <c r="AZ455" s="184"/>
      <c r="BA455" s="184"/>
      <c r="BB455" s="179">
        <v>439</v>
      </c>
    </row>
    <row r="456" spans="1:54" ht="30">
      <c r="A456" s="179">
        <v>99</v>
      </c>
      <c r="B456" s="185" t="s">
        <v>914</v>
      </c>
      <c r="C456" s="185">
        <v>11</v>
      </c>
      <c r="D456" s="192" t="s">
        <v>129</v>
      </c>
      <c r="E456" s="187" t="str">
        <f t="shared" si="179"/>
        <v>TMD</v>
      </c>
      <c r="F456" s="185" t="s">
        <v>913</v>
      </c>
      <c r="G456" s="185"/>
      <c r="H456" s="185"/>
      <c r="I456" s="189">
        <f t="shared" si="173"/>
        <v>0.6</v>
      </c>
      <c r="J456" s="195">
        <v>0.6</v>
      </c>
      <c r="K456" s="195"/>
      <c r="L456" s="189">
        <f>K456+J456</f>
        <v>0.6</v>
      </c>
      <c r="M456" s="189"/>
      <c r="N456" s="189"/>
      <c r="O456" s="189"/>
      <c r="P456" s="189"/>
      <c r="Q456" s="189"/>
      <c r="R456" s="189"/>
      <c r="S456" s="189"/>
      <c r="T456" s="189"/>
      <c r="U456" s="189"/>
      <c r="V456" s="189"/>
      <c r="W456" s="189"/>
      <c r="X456" s="189"/>
      <c r="Y456" s="189"/>
      <c r="Z456" s="189"/>
      <c r="AA456" s="189"/>
      <c r="AB456" s="189"/>
      <c r="AC456" s="189"/>
      <c r="AD456" s="189"/>
      <c r="AE456" s="189">
        <f t="shared" si="160"/>
        <v>0</v>
      </c>
      <c r="AF456" s="190">
        <f t="shared" si="161"/>
        <v>0.6</v>
      </c>
      <c r="AG456" s="190">
        <f t="shared" si="162"/>
        <v>0</v>
      </c>
      <c r="AH456" s="191">
        <v>46.86</v>
      </c>
      <c r="AI456" s="191">
        <f t="shared" si="163"/>
        <v>39.830999999999996</v>
      </c>
      <c r="AJ456" s="191"/>
      <c r="AK456" s="191"/>
      <c r="AL456" s="191">
        <v>300</v>
      </c>
      <c r="AM456" s="184">
        <f t="shared" si="164"/>
        <v>150</v>
      </c>
      <c r="AN456" s="192" t="s">
        <v>357</v>
      </c>
      <c r="AO456" s="187" t="str">
        <f t="shared" si="176"/>
        <v xml:space="preserve">Bắc Thượng
Thạch Đài </v>
      </c>
      <c r="AP456" s="192" t="s">
        <v>260</v>
      </c>
      <c r="AQ456" s="193">
        <f t="shared" si="168"/>
        <v>0.78724800000000006</v>
      </c>
      <c r="AR456" s="193">
        <f t="shared" si="169"/>
        <v>0</v>
      </c>
      <c r="AS456" s="193">
        <f t="shared" si="180"/>
        <v>0</v>
      </c>
      <c r="AT456" s="193">
        <f t="shared" si="165"/>
        <v>0</v>
      </c>
      <c r="AU456" s="193">
        <f t="shared" si="166"/>
        <v>0</v>
      </c>
      <c r="AV456" s="193">
        <f t="shared" si="167"/>
        <v>0.78724800000000006</v>
      </c>
      <c r="AW456" s="184"/>
      <c r="AX456" s="184"/>
      <c r="AY456" s="184"/>
      <c r="AZ456" s="184"/>
      <c r="BA456" s="184"/>
      <c r="BB456" s="179">
        <v>440</v>
      </c>
    </row>
    <row r="457" spans="1:54" ht="30">
      <c r="A457" s="179">
        <v>100</v>
      </c>
      <c r="B457" s="185" t="s">
        <v>915</v>
      </c>
      <c r="C457" s="185">
        <v>11</v>
      </c>
      <c r="D457" s="192" t="s">
        <v>129</v>
      </c>
      <c r="E457" s="187" t="str">
        <f t="shared" si="179"/>
        <v>TMD</v>
      </c>
      <c r="F457" s="185" t="s">
        <v>913</v>
      </c>
      <c r="G457" s="185"/>
      <c r="H457" s="185"/>
      <c r="I457" s="189">
        <f t="shared" si="173"/>
        <v>0.7</v>
      </c>
      <c r="J457" s="195">
        <v>0.7</v>
      </c>
      <c r="K457" s="195"/>
      <c r="L457" s="189">
        <f>K457+J457</f>
        <v>0.7</v>
      </c>
      <c r="M457" s="189"/>
      <c r="N457" s="189"/>
      <c r="O457" s="189"/>
      <c r="P457" s="189"/>
      <c r="Q457" s="189"/>
      <c r="R457" s="189"/>
      <c r="S457" s="189"/>
      <c r="T457" s="189"/>
      <c r="U457" s="189"/>
      <c r="V457" s="189"/>
      <c r="W457" s="189"/>
      <c r="X457" s="189"/>
      <c r="Y457" s="189"/>
      <c r="Z457" s="189"/>
      <c r="AA457" s="189"/>
      <c r="AB457" s="189"/>
      <c r="AC457" s="189"/>
      <c r="AD457" s="189"/>
      <c r="AE457" s="189">
        <f t="shared" si="160"/>
        <v>0</v>
      </c>
      <c r="AF457" s="190">
        <f t="shared" si="161"/>
        <v>0.7</v>
      </c>
      <c r="AG457" s="190">
        <f t="shared" si="162"/>
        <v>0</v>
      </c>
      <c r="AH457" s="191">
        <v>46.86</v>
      </c>
      <c r="AI457" s="191">
        <f t="shared" si="163"/>
        <v>39.830999999999996</v>
      </c>
      <c r="AJ457" s="191"/>
      <c r="AK457" s="191"/>
      <c r="AL457" s="191">
        <v>300</v>
      </c>
      <c r="AM457" s="184">
        <f t="shared" si="164"/>
        <v>150</v>
      </c>
      <c r="AN457" s="192" t="s">
        <v>357</v>
      </c>
      <c r="AO457" s="187" t="str">
        <f t="shared" si="176"/>
        <v xml:space="preserve">Bắc Thượng
Thạch Đài </v>
      </c>
      <c r="AP457" s="192" t="s">
        <v>260</v>
      </c>
      <c r="AQ457" s="193">
        <f t="shared" si="168"/>
        <v>0.91845600000000005</v>
      </c>
      <c r="AR457" s="193">
        <f t="shared" si="169"/>
        <v>0</v>
      </c>
      <c r="AS457" s="193">
        <f t="shared" si="180"/>
        <v>0</v>
      </c>
      <c r="AT457" s="193">
        <f t="shared" si="165"/>
        <v>0</v>
      </c>
      <c r="AU457" s="193">
        <f t="shared" si="166"/>
        <v>0</v>
      </c>
      <c r="AV457" s="193">
        <f t="shared" si="167"/>
        <v>0.91845600000000005</v>
      </c>
      <c r="AW457" s="184"/>
      <c r="AX457" s="184"/>
      <c r="AY457" s="184"/>
      <c r="AZ457" s="184"/>
      <c r="BA457" s="184"/>
      <c r="BB457" s="179">
        <v>441</v>
      </c>
    </row>
    <row r="458" spans="1:54" ht="30">
      <c r="A458" s="179">
        <v>101</v>
      </c>
      <c r="B458" s="185" t="s">
        <v>916</v>
      </c>
      <c r="C458" s="185">
        <v>11</v>
      </c>
      <c r="D458" s="192" t="s">
        <v>129</v>
      </c>
      <c r="E458" s="187" t="str">
        <f t="shared" si="179"/>
        <v>TMD</v>
      </c>
      <c r="F458" s="185" t="s">
        <v>913</v>
      </c>
      <c r="G458" s="185"/>
      <c r="H458" s="185"/>
      <c r="I458" s="189">
        <f t="shared" si="173"/>
        <v>0.7</v>
      </c>
      <c r="J458" s="195">
        <v>0.7</v>
      </c>
      <c r="K458" s="195"/>
      <c r="L458" s="189">
        <f t="shared" ref="L458:L514" si="181">K458+J458</f>
        <v>0.7</v>
      </c>
      <c r="M458" s="189"/>
      <c r="N458" s="189"/>
      <c r="O458" s="189"/>
      <c r="P458" s="189"/>
      <c r="Q458" s="189"/>
      <c r="R458" s="189"/>
      <c r="S458" s="189"/>
      <c r="T458" s="189"/>
      <c r="U458" s="189"/>
      <c r="V458" s="189"/>
      <c r="W458" s="189"/>
      <c r="X458" s="189"/>
      <c r="Y458" s="189"/>
      <c r="Z458" s="189"/>
      <c r="AA458" s="189"/>
      <c r="AB458" s="189"/>
      <c r="AC458" s="189"/>
      <c r="AD458" s="189"/>
      <c r="AE458" s="189">
        <f t="shared" si="160"/>
        <v>0</v>
      </c>
      <c r="AF458" s="190">
        <f t="shared" si="161"/>
        <v>0.7</v>
      </c>
      <c r="AG458" s="190">
        <f t="shared" si="162"/>
        <v>0</v>
      </c>
      <c r="AH458" s="191">
        <v>46.86</v>
      </c>
      <c r="AI458" s="191">
        <f t="shared" si="163"/>
        <v>39.830999999999996</v>
      </c>
      <c r="AJ458" s="191"/>
      <c r="AK458" s="191"/>
      <c r="AL458" s="191">
        <v>300</v>
      </c>
      <c r="AM458" s="184">
        <f t="shared" si="164"/>
        <v>150</v>
      </c>
      <c r="AN458" s="192" t="s">
        <v>357</v>
      </c>
      <c r="AO458" s="187" t="str">
        <f t="shared" si="176"/>
        <v xml:space="preserve">Bắc Thượng
Thạch Đài </v>
      </c>
      <c r="AP458" s="192" t="s">
        <v>260</v>
      </c>
      <c r="AQ458" s="193">
        <f t="shared" si="168"/>
        <v>0.91845600000000005</v>
      </c>
      <c r="AR458" s="193">
        <f t="shared" si="169"/>
        <v>0</v>
      </c>
      <c r="AS458" s="193">
        <f t="shared" si="180"/>
        <v>0</v>
      </c>
      <c r="AT458" s="193">
        <f t="shared" si="165"/>
        <v>0</v>
      </c>
      <c r="AU458" s="193">
        <f t="shared" si="166"/>
        <v>0</v>
      </c>
      <c r="AV458" s="193">
        <f t="shared" si="167"/>
        <v>0.91845600000000005</v>
      </c>
      <c r="AW458" s="184"/>
      <c r="AX458" s="184"/>
      <c r="AY458" s="184"/>
      <c r="AZ458" s="184"/>
      <c r="BA458" s="184"/>
      <c r="BB458" s="179">
        <v>442</v>
      </c>
    </row>
    <row r="459" spans="1:54" ht="30">
      <c r="A459" s="179">
        <v>102</v>
      </c>
      <c r="B459" s="185" t="s">
        <v>917</v>
      </c>
      <c r="C459" s="185">
        <v>11</v>
      </c>
      <c r="D459" s="192" t="s">
        <v>129</v>
      </c>
      <c r="E459" s="187" t="str">
        <f t="shared" si="179"/>
        <v>TMD</v>
      </c>
      <c r="F459" s="185" t="s">
        <v>913</v>
      </c>
      <c r="G459" s="185"/>
      <c r="H459" s="185"/>
      <c r="I459" s="189">
        <f t="shared" si="173"/>
        <v>0.5</v>
      </c>
      <c r="J459" s="195">
        <v>0.5</v>
      </c>
      <c r="K459" s="195"/>
      <c r="L459" s="189">
        <f t="shared" si="181"/>
        <v>0.5</v>
      </c>
      <c r="M459" s="189"/>
      <c r="N459" s="189"/>
      <c r="O459" s="189"/>
      <c r="P459" s="189"/>
      <c r="Q459" s="189"/>
      <c r="R459" s="189"/>
      <c r="S459" s="189"/>
      <c r="T459" s="189"/>
      <c r="U459" s="189"/>
      <c r="V459" s="189"/>
      <c r="W459" s="189"/>
      <c r="X459" s="189"/>
      <c r="Y459" s="189"/>
      <c r="Z459" s="189"/>
      <c r="AA459" s="189"/>
      <c r="AB459" s="189"/>
      <c r="AC459" s="189"/>
      <c r="AD459" s="189"/>
      <c r="AE459" s="189">
        <f t="shared" si="160"/>
        <v>0</v>
      </c>
      <c r="AF459" s="190">
        <f t="shared" si="161"/>
        <v>0.5</v>
      </c>
      <c r="AG459" s="190">
        <f t="shared" si="162"/>
        <v>0</v>
      </c>
      <c r="AH459" s="191">
        <v>46.86</v>
      </c>
      <c r="AI459" s="191">
        <f t="shared" si="163"/>
        <v>39.830999999999996</v>
      </c>
      <c r="AJ459" s="191"/>
      <c r="AK459" s="191"/>
      <c r="AL459" s="191">
        <v>300</v>
      </c>
      <c r="AM459" s="184">
        <f t="shared" si="164"/>
        <v>150</v>
      </c>
      <c r="AN459" s="192" t="s">
        <v>357</v>
      </c>
      <c r="AO459" s="187" t="str">
        <f t="shared" si="176"/>
        <v xml:space="preserve">Bắc Thượng
Thạch Đài </v>
      </c>
      <c r="AP459" s="192" t="s">
        <v>260</v>
      </c>
      <c r="AQ459" s="193">
        <f t="shared" si="168"/>
        <v>0.65603999999999996</v>
      </c>
      <c r="AR459" s="193">
        <f t="shared" si="169"/>
        <v>0</v>
      </c>
      <c r="AS459" s="193">
        <f t="shared" si="180"/>
        <v>0</v>
      </c>
      <c r="AT459" s="193">
        <f t="shared" si="165"/>
        <v>0</v>
      </c>
      <c r="AU459" s="193">
        <f t="shared" si="166"/>
        <v>0</v>
      </c>
      <c r="AV459" s="193">
        <f t="shared" si="167"/>
        <v>0.65603999999999996</v>
      </c>
      <c r="AW459" s="184"/>
      <c r="AX459" s="184"/>
      <c r="AY459" s="184"/>
      <c r="AZ459" s="184"/>
      <c r="BA459" s="184"/>
      <c r="BB459" s="179">
        <v>443</v>
      </c>
    </row>
    <row r="460" spans="1:54" ht="30">
      <c r="A460" s="179">
        <v>103</v>
      </c>
      <c r="B460" s="185" t="s">
        <v>918</v>
      </c>
      <c r="C460" s="185">
        <v>11</v>
      </c>
      <c r="D460" s="192" t="s">
        <v>129</v>
      </c>
      <c r="E460" s="187" t="str">
        <f t="shared" si="179"/>
        <v>TMD</v>
      </c>
      <c r="F460" s="185" t="s">
        <v>913</v>
      </c>
      <c r="G460" s="185"/>
      <c r="H460" s="185"/>
      <c r="I460" s="189">
        <f t="shared" si="173"/>
        <v>0.7</v>
      </c>
      <c r="J460" s="195">
        <v>0.7</v>
      </c>
      <c r="K460" s="195"/>
      <c r="L460" s="189">
        <f t="shared" si="181"/>
        <v>0.7</v>
      </c>
      <c r="M460" s="189"/>
      <c r="N460" s="189"/>
      <c r="O460" s="189"/>
      <c r="P460" s="189"/>
      <c r="Q460" s="189"/>
      <c r="R460" s="189"/>
      <c r="S460" s="189"/>
      <c r="T460" s="189"/>
      <c r="U460" s="189"/>
      <c r="V460" s="189"/>
      <c r="W460" s="189"/>
      <c r="X460" s="189"/>
      <c r="Y460" s="189"/>
      <c r="Z460" s="189"/>
      <c r="AA460" s="189"/>
      <c r="AB460" s="189"/>
      <c r="AC460" s="189"/>
      <c r="AD460" s="189"/>
      <c r="AE460" s="189">
        <f t="shared" si="160"/>
        <v>0</v>
      </c>
      <c r="AF460" s="190">
        <f t="shared" si="161"/>
        <v>0.7</v>
      </c>
      <c r="AG460" s="190">
        <f t="shared" si="162"/>
        <v>0</v>
      </c>
      <c r="AH460" s="191">
        <v>46.86</v>
      </c>
      <c r="AI460" s="191">
        <f t="shared" si="163"/>
        <v>39.830999999999996</v>
      </c>
      <c r="AJ460" s="191"/>
      <c r="AK460" s="191"/>
      <c r="AL460" s="191">
        <v>300</v>
      </c>
      <c r="AM460" s="184">
        <f t="shared" si="164"/>
        <v>150</v>
      </c>
      <c r="AN460" s="192" t="s">
        <v>357</v>
      </c>
      <c r="AO460" s="187" t="str">
        <f t="shared" si="176"/>
        <v xml:space="preserve">Bắc Thượng
Thạch Đài </v>
      </c>
      <c r="AP460" s="192" t="s">
        <v>260</v>
      </c>
      <c r="AQ460" s="193">
        <f t="shared" si="168"/>
        <v>0.91845600000000005</v>
      </c>
      <c r="AR460" s="193">
        <f t="shared" si="169"/>
        <v>0</v>
      </c>
      <c r="AS460" s="193">
        <f t="shared" si="180"/>
        <v>0</v>
      </c>
      <c r="AT460" s="193">
        <f t="shared" si="165"/>
        <v>0</v>
      </c>
      <c r="AU460" s="193">
        <f t="shared" si="166"/>
        <v>0</v>
      </c>
      <c r="AV460" s="193">
        <f t="shared" si="167"/>
        <v>0.91845600000000005</v>
      </c>
      <c r="AW460" s="184"/>
      <c r="AX460" s="184"/>
      <c r="AY460" s="184"/>
      <c r="AZ460" s="184"/>
      <c r="BA460" s="184"/>
      <c r="BB460" s="179">
        <v>444</v>
      </c>
    </row>
    <row r="461" spans="1:54" ht="30">
      <c r="A461" s="179">
        <v>104</v>
      </c>
      <c r="B461" s="185" t="s">
        <v>919</v>
      </c>
      <c r="C461" s="185">
        <v>11</v>
      </c>
      <c r="D461" s="192" t="s">
        <v>129</v>
      </c>
      <c r="E461" s="187" t="str">
        <f t="shared" si="179"/>
        <v>TMD</v>
      </c>
      <c r="F461" s="185"/>
      <c r="G461" s="185"/>
      <c r="H461" s="185"/>
      <c r="I461" s="189">
        <f t="shared" si="173"/>
        <v>0.7</v>
      </c>
      <c r="J461" s="189">
        <v>0.7</v>
      </c>
      <c r="K461" s="195"/>
      <c r="L461" s="189">
        <f t="shared" si="181"/>
        <v>0.7</v>
      </c>
      <c r="M461" s="189"/>
      <c r="N461" s="189"/>
      <c r="O461" s="189"/>
      <c r="P461" s="189"/>
      <c r="Q461" s="189"/>
      <c r="R461" s="189"/>
      <c r="S461" s="189"/>
      <c r="T461" s="189"/>
      <c r="U461" s="189"/>
      <c r="V461" s="189"/>
      <c r="W461" s="189"/>
      <c r="X461" s="189"/>
      <c r="Y461" s="189"/>
      <c r="Z461" s="189"/>
      <c r="AA461" s="189"/>
      <c r="AB461" s="189"/>
      <c r="AC461" s="189"/>
      <c r="AD461" s="189"/>
      <c r="AE461" s="189">
        <f t="shared" si="160"/>
        <v>0</v>
      </c>
      <c r="AF461" s="190">
        <f t="shared" si="161"/>
        <v>0.7</v>
      </c>
      <c r="AG461" s="190">
        <f t="shared" si="162"/>
        <v>0</v>
      </c>
      <c r="AH461" s="191">
        <v>46.86</v>
      </c>
      <c r="AI461" s="191">
        <f t="shared" si="163"/>
        <v>39.830999999999996</v>
      </c>
      <c r="AJ461" s="191"/>
      <c r="AK461" s="191"/>
      <c r="AL461" s="191">
        <v>300</v>
      </c>
      <c r="AM461" s="184">
        <f t="shared" si="164"/>
        <v>150</v>
      </c>
      <c r="AN461" s="192" t="s">
        <v>357</v>
      </c>
      <c r="AO461" s="187" t="str">
        <f t="shared" si="176"/>
        <v xml:space="preserve">
Thạch Đài </v>
      </c>
      <c r="AP461" s="192" t="s">
        <v>260</v>
      </c>
      <c r="AQ461" s="193">
        <f t="shared" si="168"/>
        <v>0.91845600000000005</v>
      </c>
      <c r="AR461" s="193">
        <f t="shared" si="169"/>
        <v>0</v>
      </c>
      <c r="AS461" s="193">
        <f t="shared" si="180"/>
        <v>0</v>
      </c>
      <c r="AT461" s="193">
        <f t="shared" si="165"/>
        <v>0</v>
      </c>
      <c r="AU461" s="193">
        <f t="shared" si="166"/>
        <v>0</v>
      </c>
      <c r="AV461" s="193">
        <f t="shared" si="167"/>
        <v>0.91845600000000005</v>
      </c>
      <c r="AW461" s="184"/>
      <c r="AX461" s="184"/>
      <c r="AY461" s="184"/>
      <c r="AZ461" s="184"/>
      <c r="BA461" s="184"/>
      <c r="BB461" s="179">
        <v>445</v>
      </c>
    </row>
    <row r="462" spans="1:54" ht="30">
      <c r="A462" s="179">
        <v>105</v>
      </c>
      <c r="B462" s="185" t="s">
        <v>924</v>
      </c>
      <c r="C462" s="185">
        <v>11</v>
      </c>
      <c r="D462" s="179" t="s">
        <v>129</v>
      </c>
      <c r="E462" s="187" t="str">
        <f t="shared" si="179"/>
        <v>TMD</v>
      </c>
      <c r="F462" s="184"/>
      <c r="G462" s="184"/>
      <c r="H462" s="184"/>
      <c r="I462" s="189">
        <f t="shared" si="173"/>
        <v>0.8</v>
      </c>
      <c r="J462" s="195"/>
      <c r="K462" s="195"/>
      <c r="L462" s="189">
        <f t="shared" si="181"/>
        <v>0</v>
      </c>
      <c r="M462" s="189"/>
      <c r="N462" s="189"/>
      <c r="O462" s="189">
        <v>0.8</v>
      </c>
      <c r="P462" s="189"/>
      <c r="Q462" s="189"/>
      <c r="R462" s="189"/>
      <c r="S462" s="189"/>
      <c r="T462" s="189"/>
      <c r="U462" s="189"/>
      <c r="V462" s="189"/>
      <c r="W462" s="189"/>
      <c r="X462" s="189"/>
      <c r="Y462" s="189"/>
      <c r="Z462" s="195"/>
      <c r="AA462" s="195"/>
      <c r="AB462" s="189"/>
      <c r="AC462" s="189"/>
      <c r="AD462" s="195"/>
      <c r="AE462" s="189">
        <f t="shared" si="160"/>
        <v>0.8</v>
      </c>
      <c r="AF462" s="190">
        <f t="shared" si="161"/>
        <v>0.8</v>
      </c>
      <c r="AG462" s="190">
        <f t="shared" si="162"/>
        <v>0</v>
      </c>
      <c r="AH462" s="191">
        <v>42.6</v>
      </c>
      <c r="AI462" s="191">
        <f t="shared" si="163"/>
        <v>36.21</v>
      </c>
      <c r="AJ462" s="191"/>
      <c r="AK462" s="191"/>
      <c r="AL462" s="191">
        <v>150</v>
      </c>
      <c r="AM462" s="184">
        <f t="shared" si="164"/>
        <v>75</v>
      </c>
      <c r="AN462" s="196" t="s">
        <v>234</v>
      </c>
      <c r="AO462" s="187" t="str">
        <f t="shared" si="176"/>
        <v xml:space="preserve">
Thạch Đỉnh</v>
      </c>
      <c r="AP462" s="192" t="s">
        <v>260</v>
      </c>
      <c r="AQ462" s="193">
        <f t="shared" si="168"/>
        <v>0.9542400000000002</v>
      </c>
      <c r="AR462" s="193">
        <f t="shared" si="169"/>
        <v>0</v>
      </c>
      <c r="AS462" s="193">
        <f t="shared" si="180"/>
        <v>0</v>
      </c>
      <c r="AT462" s="193">
        <f t="shared" si="165"/>
        <v>0</v>
      </c>
      <c r="AU462" s="193">
        <f t="shared" si="166"/>
        <v>0</v>
      </c>
      <c r="AV462" s="193">
        <f t="shared" si="167"/>
        <v>0.9542400000000002</v>
      </c>
      <c r="AW462" s="184"/>
      <c r="AX462" s="184"/>
      <c r="AY462" s="184"/>
      <c r="AZ462" s="184"/>
      <c r="BA462" s="184"/>
      <c r="BB462" s="179">
        <v>446</v>
      </c>
    </row>
    <row r="463" spans="1:54" ht="30">
      <c r="A463" s="179">
        <v>106</v>
      </c>
      <c r="B463" s="185" t="s">
        <v>928</v>
      </c>
      <c r="C463" s="185">
        <v>11</v>
      </c>
      <c r="D463" s="196" t="s">
        <v>129</v>
      </c>
      <c r="E463" s="187" t="str">
        <f t="shared" si="179"/>
        <v>TMD</v>
      </c>
      <c r="F463" s="201" t="s">
        <v>469</v>
      </c>
      <c r="G463" s="201"/>
      <c r="H463" s="201"/>
      <c r="I463" s="189">
        <f t="shared" si="173"/>
        <v>2</v>
      </c>
      <c r="J463" s="195"/>
      <c r="K463" s="195"/>
      <c r="L463" s="189">
        <f t="shared" si="181"/>
        <v>0</v>
      </c>
      <c r="M463" s="189"/>
      <c r="N463" s="189"/>
      <c r="O463" s="189"/>
      <c r="P463" s="189"/>
      <c r="Q463" s="189"/>
      <c r="R463" s="189"/>
      <c r="S463" s="189"/>
      <c r="T463" s="189"/>
      <c r="U463" s="189"/>
      <c r="V463" s="189"/>
      <c r="W463" s="189"/>
      <c r="X463" s="189"/>
      <c r="Y463" s="189"/>
      <c r="Z463" s="189"/>
      <c r="AA463" s="189"/>
      <c r="AB463" s="189"/>
      <c r="AC463" s="189">
        <v>2</v>
      </c>
      <c r="AD463" s="189"/>
      <c r="AE463" s="189">
        <f t="shared" si="160"/>
        <v>2</v>
      </c>
      <c r="AF463" s="190">
        <f t="shared" si="161"/>
        <v>0</v>
      </c>
      <c r="AG463" s="190">
        <f t="shared" si="162"/>
        <v>0</v>
      </c>
      <c r="AH463" s="191">
        <v>42.6</v>
      </c>
      <c r="AI463" s="191">
        <f t="shared" si="163"/>
        <v>36.21</v>
      </c>
      <c r="AJ463" s="191"/>
      <c r="AK463" s="191"/>
      <c r="AL463" s="191">
        <v>150</v>
      </c>
      <c r="AM463" s="184">
        <f t="shared" si="164"/>
        <v>75</v>
      </c>
      <c r="AN463" s="196" t="s">
        <v>236</v>
      </c>
      <c r="AO463" s="187" t="str">
        <f t="shared" si="176"/>
        <v>Hội Tiến, Liên Quý
Thạch Hội</v>
      </c>
      <c r="AP463" s="192" t="s">
        <v>260</v>
      </c>
      <c r="AQ463" s="193">
        <f t="shared" si="168"/>
        <v>0</v>
      </c>
      <c r="AR463" s="193">
        <f t="shared" si="169"/>
        <v>0</v>
      </c>
      <c r="AS463" s="193">
        <f t="shared" si="180"/>
        <v>0</v>
      </c>
      <c r="AT463" s="193">
        <f t="shared" si="165"/>
        <v>0</v>
      </c>
      <c r="AU463" s="193">
        <f t="shared" si="166"/>
        <v>0</v>
      </c>
      <c r="AV463" s="193">
        <f t="shared" si="167"/>
        <v>0</v>
      </c>
      <c r="AW463" s="184"/>
      <c r="AX463" s="184"/>
      <c r="AY463" s="184"/>
      <c r="AZ463" s="184"/>
      <c r="BA463" s="184"/>
      <c r="BB463" s="179">
        <v>447</v>
      </c>
    </row>
    <row r="464" spans="1:54" ht="30">
      <c r="A464" s="179">
        <v>107</v>
      </c>
      <c r="B464" s="185" t="s">
        <v>931</v>
      </c>
      <c r="C464" s="185">
        <v>11</v>
      </c>
      <c r="D464" s="192" t="s">
        <v>129</v>
      </c>
      <c r="E464" s="187" t="str">
        <f t="shared" si="179"/>
        <v>TMD</v>
      </c>
      <c r="F464" s="185"/>
      <c r="G464" s="185"/>
      <c r="H464" s="185"/>
      <c r="I464" s="189">
        <f t="shared" si="173"/>
        <v>0.8</v>
      </c>
      <c r="J464" s="195">
        <v>0.8</v>
      </c>
      <c r="K464" s="195"/>
      <c r="L464" s="189">
        <f t="shared" si="181"/>
        <v>0.8</v>
      </c>
      <c r="M464" s="189"/>
      <c r="N464" s="189"/>
      <c r="O464" s="189"/>
      <c r="P464" s="189"/>
      <c r="Q464" s="189"/>
      <c r="R464" s="189"/>
      <c r="S464" s="189"/>
      <c r="T464" s="189"/>
      <c r="U464" s="189"/>
      <c r="V464" s="189"/>
      <c r="W464" s="189"/>
      <c r="X464" s="189"/>
      <c r="Y464" s="189"/>
      <c r="Z464" s="189"/>
      <c r="AA464" s="189"/>
      <c r="AB464" s="189"/>
      <c r="AC464" s="189"/>
      <c r="AD464" s="189"/>
      <c r="AE464" s="189">
        <f t="shared" si="160"/>
        <v>0</v>
      </c>
      <c r="AF464" s="190">
        <f t="shared" si="161"/>
        <v>0.8</v>
      </c>
      <c r="AG464" s="190">
        <f t="shared" si="162"/>
        <v>0</v>
      </c>
      <c r="AH464" s="191">
        <v>42.6</v>
      </c>
      <c r="AI464" s="191">
        <f t="shared" si="163"/>
        <v>36.21</v>
      </c>
      <c r="AJ464" s="191"/>
      <c r="AK464" s="191"/>
      <c r="AL464" s="191">
        <v>150</v>
      </c>
      <c r="AM464" s="184">
        <f t="shared" si="164"/>
        <v>75</v>
      </c>
      <c r="AN464" s="192" t="s">
        <v>237</v>
      </c>
      <c r="AO464" s="187" t="str">
        <f t="shared" si="176"/>
        <v xml:space="preserve">
Thạch Hương</v>
      </c>
      <c r="AP464" s="192" t="s">
        <v>265</v>
      </c>
      <c r="AQ464" s="193">
        <f t="shared" si="168"/>
        <v>0.9542400000000002</v>
      </c>
      <c r="AR464" s="193">
        <f t="shared" si="169"/>
        <v>0</v>
      </c>
      <c r="AS464" s="193">
        <f t="shared" si="180"/>
        <v>0</v>
      </c>
      <c r="AT464" s="193">
        <f t="shared" si="165"/>
        <v>0</v>
      </c>
      <c r="AU464" s="193">
        <f t="shared" si="166"/>
        <v>0</v>
      </c>
      <c r="AV464" s="193">
        <f t="shared" si="167"/>
        <v>0.9542400000000002</v>
      </c>
      <c r="AW464" s="184"/>
      <c r="AX464" s="184"/>
      <c r="AY464" s="184"/>
      <c r="AZ464" s="184"/>
      <c r="BA464" s="184"/>
      <c r="BB464" s="179">
        <v>448</v>
      </c>
    </row>
    <row r="465" spans="1:54" ht="30">
      <c r="A465" s="179">
        <v>108</v>
      </c>
      <c r="B465" s="186" t="s">
        <v>936</v>
      </c>
      <c r="C465" s="185">
        <v>11</v>
      </c>
      <c r="D465" s="187" t="s">
        <v>129</v>
      </c>
      <c r="E465" s="187" t="str">
        <f t="shared" si="179"/>
        <v>TMD</v>
      </c>
      <c r="F465" s="188"/>
      <c r="G465" s="188"/>
      <c r="H465" s="188"/>
      <c r="I465" s="189">
        <f t="shared" si="173"/>
        <v>3</v>
      </c>
      <c r="J465" s="195"/>
      <c r="K465" s="195">
        <v>0.25</v>
      </c>
      <c r="L465" s="189">
        <f t="shared" si="181"/>
        <v>0.25</v>
      </c>
      <c r="M465" s="189"/>
      <c r="N465" s="189">
        <v>2.25</v>
      </c>
      <c r="O465" s="189">
        <v>0.5</v>
      </c>
      <c r="P465" s="189"/>
      <c r="Q465" s="189"/>
      <c r="R465" s="189"/>
      <c r="S465" s="189"/>
      <c r="T465" s="189"/>
      <c r="U465" s="189"/>
      <c r="V465" s="189"/>
      <c r="W465" s="189"/>
      <c r="X465" s="189"/>
      <c r="Y465" s="189"/>
      <c r="Z465" s="195"/>
      <c r="AA465" s="195"/>
      <c r="AB465" s="189"/>
      <c r="AC465" s="189"/>
      <c r="AD465" s="195"/>
      <c r="AE465" s="189">
        <f t="shared" si="160"/>
        <v>2.75</v>
      </c>
      <c r="AF465" s="190">
        <f t="shared" si="161"/>
        <v>0.75</v>
      </c>
      <c r="AG465" s="190">
        <f t="shared" si="162"/>
        <v>0</v>
      </c>
      <c r="AH465" s="191">
        <v>42.6</v>
      </c>
      <c r="AI465" s="191">
        <f t="shared" si="163"/>
        <v>36.21</v>
      </c>
      <c r="AJ465" s="191"/>
      <c r="AK465" s="191"/>
      <c r="AL465" s="191">
        <v>150</v>
      </c>
      <c r="AM465" s="184">
        <f t="shared" si="164"/>
        <v>75</v>
      </c>
      <c r="AN465" s="200" t="s">
        <v>239</v>
      </c>
      <c r="AO465" s="187" t="str">
        <f t="shared" si="176"/>
        <v xml:space="preserve">
Thạch Khê</v>
      </c>
      <c r="AP465" s="192" t="s">
        <v>260</v>
      </c>
      <c r="AQ465" s="193">
        <f t="shared" si="168"/>
        <v>0.89460000000000017</v>
      </c>
      <c r="AR465" s="193">
        <f t="shared" si="169"/>
        <v>0</v>
      </c>
      <c r="AS465" s="193">
        <f t="shared" si="180"/>
        <v>0</v>
      </c>
      <c r="AT465" s="193">
        <f t="shared" si="165"/>
        <v>0</v>
      </c>
      <c r="AU465" s="193">
        <f t="shared" si="166"/>
        <v>0</v>
      </c>
      <c r="AV465" s="193">
        <f t="shared" si="167"/>
        <v>0.89460000000000017</v>
      </c>
      <c r="AW465" s="184"/>
      <c r="AX465" s="184"/>
      <c r="AY465" s="184"/>
      <c r="AZ465" s="184"/>
      <c r="BA465" s="184"/>
      <c r="BB465" s="179">
        <v>449</v>
      </c>
    </row>
    <row r="466" spans="1:54" ht="30">
      <c r="A466" s="179">
        <v>109</v>
      </c>
      <c r="B466" s="185" t="s">
        <v>944</v>
      </c>
      <c r="C466" s="185">
        <v>11</v>
      </c>
      <c r="D466" s="179" t="s">
        <v>129</v>
      </c>
      <c r="E466" s="187" t="str">
        <f t="shared" si="179"/>
        <v>TMD</v>
      </c>
      <c r="F466" s="184"/>
      <c r="G466" s="184"/>
      <c r="H466" s="184"/>
      <c r="I466" s="189">
        <f t="shared" si="173"/>
        <v>1</v>
      </c>
      <c r="J466" s="189">
        <v>1</v>
      </c>
      <c r="K466" s="189"/>
      <c r="L466" s="189">
        <f t="shared" si="181"/>
        <v>1</v>
      </c>
      <c r="M466" s="189"/>
      <c r="N466" s="189"/>
      <c r="O466" s="189"/>
      <c r="P466" s="189"/>
      <c r="Q466" s="189"/>
      <c r="R466" s="189"/>
      <c r="S466" s="189"/>
      <c r="T466" s="189"/>
      <c r="U466" s="189"/>
      <c r="V466" s="189"/>
      <c r="W466" s="189"/>
      <c r="X466" s="189"/>
      <c r="Y466" s="189"/>
      <c r="Z466" s="189"/>
      <c r="AA466" s="189"/>
      <c r="AB466" s="189"/>
      <c r="AC466" s="189"/>
      <c r="AD466" s="189"/>
      <c r="AE466" s="189">
        <f t="shared" si="160"/>
        <v>0</v>
      </c>
      <c r="AF466" s="190">
        <f t="shared" si="161"/>
        <v>1</v>
      </c>
      <c r="AG466" s="190">
        <f t="shared" si="162"/>
        <v>0</v>
      </c>
      <c r="AH466" s="191">
        <v>46.86</v>
      </c>
      <c r="AI466" s="191">
        <f t="shared" si="163"/>
        <v>39.830999999999996</v>
      </c>
      <c r="AJ466" s="191"/>
      <c r="AK466" s="191"/>
      <c r="AL466" s="191">
        <v>300</v>
      </c>
      <c r="AM466" s="184">
        <f t="shared" si="164"/>
        <v>150</v>
      </c>
      <c r="AN466" s="196" t="s">
        <v>241</v>
      </c>
      <c r="AO466" s="187" t="str">
        <f t="shared" si="176"/>
        <v xml:space="preserve">
Thạch Lâm</v>
      </c>
      <c r="AP466" s="192" t="s">
        <v>260</v>
      </c>
      <c r="AQ466" s="193">
        <f t="shared" si="168"/>
        <v>1.3120799999999999</v>
      </c>
      <c r="AR466" s="193">
        <f t="shared" si="169"/>
        <v>0</v>
      </c>
      <c r="AS466" s="193">
        <f t="shared" si="180"/>
        <v>0</v>
      </c>
      <c r="AT466" s="193">
        <f t="shared" si="165"/>
        <v>0</v>
      </c>
      <c r="AU466" s="193">
        <f t="shared" si="166"/>
        <v>0</v>
      </c>
      <c r="AV466" s="193">
        <f t="shared" si="167"/>
        <v>1.3120799999999999</v>
      </c>
      <c r="AW466" s="184"/>
      <c r="AX466" s="184"/>
      <c r="AY466" s="184"/>
      <c r="AZ466" s="184"/>
      <c r="BA466" s="184"/>
      <c r="BB466" s="179">
        <v>450</v>
      </c>
    </row>
    <row r="467" spans="1:54" ht="30">
      <c r="A467" s="179">
        <v>110</v>
      </c>
      <c r="B467" s="186" t="s">
        <v>949</v>
      </c>
      <c r="C467" s="185">
        <v>11</v>
      </c>
      <c r="D467" s="187" t="s">
        <v>129</v>
      </c>
      <c r="E467" s="187" t="str">
        <f t="shared" si="179"/>
        <v>TMD</v>
      </c>
      <c r="F467" s="188"/>
      <c r="G467" s="188"/>
      <c r="H467" s="188"/>
      <c r="I467" s="189">
        <f t="shared" si="173"/>
        <v>2.1</v>
      </c>
      <c r="J467" s="189">
        <v>2.1</v>
      </c>
      <c r="K467" s="189"/>
      <c r="L467" s="189">
        <f t="shared" si="181"/>
        <v>2.1</v>
      </c>
      <c r="M467" s="189"/>
      <c r="N467" s="189"/>
      <c r="O467" s="189"/>
      <c r="P467" s="189"/>
      <c r="Q467" s="189"/>
      <c r="R467" s="189"/>
      <c r="S467" s="189"/>
      <c r="T467" s="189"/>
      <c r="U467" s="189"/>
      <c r="V467" s="189"/>
      <c r="W467" s="189"/>
      <c r="X467" s="189"/>
      <c r="Y467" s="189"/>
      <c r="Z467" s="189"/>
      <c r="AA467" s="189"/>
      <c r="AB467" s="189"/>
      <c r="AC467" s="189"/>
      <c r="AD467" s="189"/>
      <c r="AE467" s="189">
        <f t="shared" si="160"/>
        <v>0</v>
      </c>
      <c r="AF467" s="190">
        <f t="shared" si="161"/>
        <v>2.1</v>
      </c>
      <c r="AG467" s="190">
        <f t="shared" si="162"/>
        <v>0</v>
      </c>
      <c r="AH467" s="191">
        <v>42.6</v>
      </c>
      <c r="AI467" s="191">
        <f t="shared" si="163"/>
        <v>36.21</v>
      </c>
      <c r="AJ467" s="191"/>
      <c r="AK467" s="191"/>
      <c r="AL467" s="191">
        <v>200</v>
      </c>
      <c r="AM467" s="184">
        <f t="shared" si="164"/>
        <v>100</v>
      </c>
      <c r="AN467" s="187" t="s">
        <v>242</v>
      </c>
      <c r="AO467" s="187" t="str">
        <f t="shared" si="176"/>
        <v xml:space="preserve">
Thạch Liên</v>
      </c>
      <c r="AP467" s="192" t="s">
        <v>265</v>
      </c>
      <c r="AQ467" s="193">
        <f t="shared" si="168"/>
        <v>2.5048800000000004</v>
      </c>
      <c r="AR467" s="193">
        <f t="shared" si="169"/>
        <v>0</v>
      </c>
      <c r="AS467" s="193">
        <f t="shared" si="180"/>
        <v>0</v>
      </c>
      <c r="AT467" s="193">
        <f t="shared" si="165"/>
        <v>0</v>
      </c>
      <c r="AU467" s="193">
        <f t="shared" si="166"/>
        <v>0</v>
      </c>
      <c r="AV467" s="193">
        <f t="shared" si="167"/>
        <v>2.5048800000000004</v>
      </c>
      <c r="AW467" s="184"/>
      <c r="AX467" s="184"/>
      <c r="AY467" s="184"/>
      <c r="AZ467" s="184"/>
      <c r="BA467" s="184"/>
      <c r="BB467" s="179">
        <v>451</v>
      </c>
    </row>
    <row r="468" spans="1:54" ht="30">
      <c r="A468" s="179">
        <v>111</v>
      </c>
      <c r="B468" s="186" t="s">
        <v>950</v>
      </c>
      <c r="C468" s="185">
        <v>11</v>
      </c>
      <c r="D468" s="187" t="s">
        <v>129</v>
      </c>
      <c r="E468" s="187" t="str">
        <f t="shared" si="179"/>
        <v>TMD</v>
      </c>
      <c r="F468" s="188" t="s">
        <v>951</v>
      </c>
      <c r="G468" s="188"/>
      <c r="H468" s="188"/>
      <c r="I468" s="189">
        <f t="shared" si="173"/>
        <v>1.25</v>
      </c>
      <c r="J468" s="189">
        <v>1.25</v>
      </c>
      <c r="K468" s="189"/>
      <c r="L468" s="189">
        <f t="shared" si="181"/>
        <v>1.25</v>
      </c>
      <c r="M468" s="189"/>
      <c r="N468" s="189"/>
      <c r="O468" s="189"/>
      <c r="P468" s="189"/>
      <c r="Q468" s="189"/>
      <c r="R468" s="189"/>
      <c r="S468" s="189"/>
      <c r="T468" s="189"/>
      <c r="U468" s="189"/>
      <c r="V468" s="189"/>
      <c r="W468" s="189"/>
      <c r="X468" s="189"/>
      <c r="Y468" s="189"/>
      <c r="Z468" s="189"/>
      <c r="AA468" s="189"/>
      <c r="AB468" s="189"/>
      <c r="AC468" s="189"/>
      <c r="AD468" s="189"/>
      <c r="AE468" s="189">
        <f t="shared" si="160"/>
        <v>0</v>
      </c>
      <c r="AF468" s="190">
        <f t="shared" si="161"/>
        <v>1.25</v>
      </c>
      <c r="AG468" s="190">
        <f t="shared" si="162"/>
        <v>0</v>
      </c>
      <c r="AH468" s="191">
        <v>46.86</v>
      </c>
      <c r="AI468" s="191">
        <f t="shared" si="163"/>
        <v>39.830999999999996</v>
      </c>
      <c r="AJ468" s="191"/>
      <c r="AK468" s="191"/>
      <c r="AL468" s="191">
        <v>300</v>
      </c>
      <c r="AM468" s="184">
        <f t="shared" si="164"/>
        <v>150</v>
      </c>
      <c r="AN468" s="187" t="s">
        <v>243</v>
      </c>
      <c r="AO468" s="187" t="str">
        <f t="shared" si="176"/>
        <v>Thôn Gia Ngải 2
Thạch Long</v>
      </c>
      <c r="AP468" s="192" t="s">
        <v>260</v>
      </c>
      <c r="AQ468" s="193">
        <f t="shared" si="168"/>
        <v>1.6400999999999999</v>
      </c>
      <c r="AR468" s="193">
        <f t="shared" si="169"/>
        <v>0</v>
      </c>
      <c r="AS468" s="193">
        <f t="shared" si="180"/>
        <v>0</v>
      </c>
      <c r="AT468" s="193">
        <f t="shared" si="165"/>
        <v>0</v>
      </c>
      <c r="AU468" s="193">
        <f t="shared" si="166"/>
        <v>0</v>
      </c>
      <c r="AV468" s="193">
        <f t="shared" si="167"/>
        <v>1.6400999999999999</v>
      </c>
      <c r="AW468" s="184"/>
      <c r="AX468" s="184"/>
      <c r="AY468" s="184"/>
      <c r="AZ468" s="184"/>
      <c r="BA468" s="184"/>
      <c r="BB468" s="179">
        <v>452</v>
      </c>
    </row>
    <row r="469" spans="1:54" ht="30">
      <c r="A469" s="179">
        <v>112</v>
      </c>
      <c r="B469" s="185" t="s">
        <v>952</v>
      </c>
      <c r="C469" s="185">
        <v>11</v>
      </c>
      <c r="D469" s="192" t="s">
        <v>129</v>
      </c>
      <c r="E469" s="187" t="str">
        <f t="shared" si="179"/>
        <v>TMD</v>
      </c>
      <c r="F469" s="185"/>
      <c r="G469" s="185"/>
      <c r="H469" s="185"/>
      <c r="I469" s="189">
        <f t="shared" si="173"/>
        <v>2</v>
      </c>
      <c r="J469" s="195"/>
      <c r="K469" s="195"/>
      <c r="L469" s="189">
        <f t="shared" si="181"/>
        <v>0</v>
      </c>
      <c r="M469" s="189"/>
      <c r="N469" s="189"/>
      <c r="O469" s="189"/>
      <c r="P469" s="189"/>
      <c r="Q469" s="189"/>
      <c r="R469" s="189"/>
      <c r="S469" s="189"/>
      <c r="T469" s="189"/>
      <c r="U469" s="189"/>
      <c r="V469" s="189"/>
      <c r="W469" s="189"/>
      <c r="X469" s="189"/>
      <c r="Y469" s="189"/>
      <c r="Z469" s="189"/>
      <c r="AA469" s="189"/>
      <c r="AB469" s="189"/>
      <c r="AC469" s="189">
        <v>2</v>
      </c>
      <c r="AD469" s="189"/>
      <c r="AE469" s="189">
        <f t="shared" si="160"/>
        <v>2</v>
      </c>
      <c r="AF469" s="190">
        <f t="shared" si="161"/>
        <v>0</v>
      </c>
      <c r="AG469" s="190">
        <f t="shared" si="162"/>
        <v>0</v>
      </c>
      <c r="AH469" s="191">
        <v>46.86</v>
      </c>
      <c r="AI469" s="191">
        <f t="shared" si="163"/>
        <v>39.830999999999996</v>
      </c>
      <c r="AJ469" s="191"/>
      <c r="AK469" s="191"/>
      <c r="AL469" s="191">
        <v>300</v>
      </c>
      <c r="AM469" s="184">
        <f t="shared" si="164"/>
        <v>150</v>
      </c>
      <c r="AN469" s="192" t="s">
        <v>243</v>
      </c>
      <c r="AO469" s="187" t="str">
        <f t="shared" si="176"/>
        <v xml:space="preserve">
Thạch Long</v>
      </c>
      <c r="AP469" s="192" t="s">
        <v>265</v>
      </c>
      <c r="AQ469" s="193">
        <f t="shared" si="168"/>
        <v>0</v>
      </c>
      <c r="AR469" s="193">
        <f t="shared" si="169"/>
        <v>0</v>
      </c>
      <c r="AS469" s="193">
        <f t="shared" si="180"/>
        <v>0</v>
      </c>
      <c r="AT469" s="193">
        <f t="shared" si="165"/>
        <v>0</v>
      </c>
      <c r="AU469" s="193">
        <f t="shared" si="166"/>
        <v>0</v>
      </c>
      <c r="AV469" s="193">
        <f t="shared" si="167"/>
        <v>0</v>
      </c>
      <c r="AW469" s="184"/>
      <c r="AX469" s="184"/>
      <c r="AY469" s="184"/>
      <c r="AZ469" s="184"/>
      <c r="BA469" s="184"/>
      <c r="BB469" s="179">
        <v>453</v>
      </c>
    </row>
    <row r="470" spans="1:54" ht="30">
      <c r="A470" s="179">
        <v>113</v>
      </c>
      <c r="B470" s="186" t="s">
        <v>953</v>
      </c>
      <c r="C470" s="185">
        <v>11</v>
      </c>
      <c r="D470" s="187" t="s">
        <v>129</v>
      </c>
      <c r="E470" s="187" t="str">
        <f t="shared" si="179"/>
        <v>TMD</v>
      </c>
      <c r="F470" s="188"/>
      <c r="G470" s="188"/>
      <c r="H470" s="188"/>
      <c r="I470" s="189">
        <f t="shared" si="173"/>
        <v>1.1400000000000001</v>
      </c>
      <c r="J470" s="189">
        <v>0.28000000000000003</v>
      </c>
      <c r="K470" s="189"/>
      <c r="L470" s="189">
        <f t="shared" si="181"/>
        <v>0.28000000000000003</v>
      </c>
      <c r="M470" s="189"/>
      <c r="N470" s="189"/>
      <c r="O470" s="189"/>
      <c r="P470" s="189"/>
      <c r="Q470" s="189"/>
      <c r="R470" s="189"/>
      <c r="S470" s="189"/>
      <c r="T470" s="189"/>
      <c r="U470" s="189"/>
      <c r="V470" s="189"/>
      <c r="W470" s="189"/>
      <c r="X470" s="189"/>
      <c r="Y470" s="189"/>
      <c r="Z470" s="189"/>
      <c r="AA470" s="189"/>
      <c r="AB470" s="189"/>
      <c r="AC470" s="189">
        <v>0.86</v>
      </c>
      <c r="AD470" s="189"/>
      <c r="AE470" s="189">
        <f t="shared" si="160"/>
        <v>0.86</v>
      </c>
      <c r="AF470" s="190">
        <f t="shared" si="161"/>
        <v>0.28000000000000003</v>
      </c>
      <c r="AG470" s="190">
        <f t="shared" si="162"/>
        <v>0</v>
      </c>
      <c r="AH470" s="191">
        <v>46.86</v>
      </c>
      <c r="AI470" s="191">
        <f t="shared" si="163"/>
        <v>39.830999999999996</v>
      </c>
      <c r="AJ470" s="191"/>
      <c r="AK470" s="191"/>
      <c r="AL470" s="191">
        <v>300</v>
      </c>
      <c r="AM470" s="184">
        <f t="shared" si="164"/>
        <v>150</v>
      </c>
      <c r="AN470" s="187" t="s">
        <v>243</v>
      </c>
      <c r="AO470" s="187" t="str">
        <f t="shared" si="176"/>
        <v xml:space="preserve">
Thạch Long</v>
      </c>
      <c r="AP470" s="192" t="s">
        <v>260</v>
      </c>
      <c r="AQ470" s="193">
        <f t="shared" si="168"/>
        <v>0.36738240000000005</v>
      </c>
      <c r="AR470" s="193">
        <f t="shared" si="169"/>
        <v>0</v>
      </c>
      <c r="AS470" s="193">
        <f t="shared" si="180"/>
        <v>0</v>
      </c>
      <c r="AT470" s="193">
        <f t="shared" si="165"/>
        <v>0</v>
      </c>
      <c r="AU470" s="193">
        <f t="shared" si="166"/>
        <v>0</v>
      </c>
      <c r="AV470" s="193">
        <f t="shared" si="167"/>
        <v>0.36738240000000005</v>
      </c>
      <c r="AW470" s="184"/>
      <c r="AX470" s="184"/>
      <c r="AY470" s="184"/>
      <c r="AZ470" s="184"/>
      <c r="BA470" s="184"/>
      <c r="BB470" s="179">
        <v>454</v>
      </c>
    </row>
    <row r="471" spans="1:54" ht="30">
      <c r="A471" s="179">
        <v>114</v>
      </c>
      <c r="B471" s="206" t="s">
        <v>961</v>
      </c>
      <c r="C471" s="185">
        <v>11</v>
      </c>
      <c r="D471" s="207" t="s">
        <v>129</v>
      </c>
      <c r="E471" s="187" t="str">
        <f t="shared" si="179"/>
        <v>TMD</v>
      </c>
      <c r="F471" s="206"/>
      <c r="G471" s="206"/>
      <c r="H471" s="206"/>
      <c r="I471" s="189">
        <f t="shared" si="173"/>
        <v>3.2</v>
      </c>
      <c r="J471" s="195">
        <v>2.8</v>
      </c>
      <c r="K471" s="195"/>
      <c r="L471" s="189">
        <f t="shared" si="181"/>
        <v>2.8</v>
      </c>
      <c r="M471" s="189"/>
      <c r="N471" s="189"/>
      <c r="O471" s="189"/>
      <c r="P471" s="189"/>
      <c r="Q471" s="189"/>
      <c r="R471" s="189"/>
      <c r="S471" s="189"/>
      <c r="T471" s="189"/>
      <c r="U471" s="189"/>
      <c r="V471" s="189"/>
      <c r="W471" s="189">
        <v>0.40000000000000036</v>
      </c>
      <c r="X471" s="189"/>
      <c r="Y471" s="189"/>
      <c r="Z471" s="195"/>
      <c r="AA471" s="195"/>
      <c r="AB471" s="189"/>
      <c r="AC471" s="189"/>
      <c r="AD471" s="195"/>
      <c r="AE471" s="189">
        <f t="shared" si="160"/>
        <v>0.40000000000000036</v>
      </c>
      <c r="AF471" s="190">
        <f t="shared" si="161"/>
        <v>2.8</v>
      </c>
      <c r="AG471" s="190">
        <f t="shared" si="162"/>
        <v>0</v>
      </c>
      <c r="AH471" s="191">
        <v>46.86</v>
      </c>
      <c r="AI471" s="191">
        <f t="shared" si="163"/>
        <v>39.830999999999996</v>
      </c>
      <c r="AJ471" s="191"/>
      <c r="AK471" s="191"/>
      <c r="AL471" s="191">
        <v>300</v>
      </c>
      <c r="AM471" s="184">
        <f t="shared" si="164"/>
        <v>150</v>
      </c>
      <c r="AN471" s="192" t="s">
        <v>247</v>
      </c>
      <c r="AO471" s="187" t="str">
        <f t="shared" si="176"/>
        <v xml:space="preserve">
Thạch Tân</v>
      </c>
      <c r="AP471" s="192" t="s">
        <v>265</v>
      </c>
      <c r="AQ471" s="193">
        <f t="shared" si="168"/>
        <v>3.6738240000000002</v>
      </c>
      <c r="AR471" s="193">
        <f t="shared" si="169"/>
        <v>0</v>
      </c>
      <c r="AS471" s="193">
        <f t="shared" si="180"/>
        <v>0</v>
      </c>
      <c r="AT471" s="193">
        <f t="shared" si="165"/>
        <v>0</v>
      </c>
      <c r="AU471" s="193">
        <f t="shared" si="166"/>
        <v>0</v>
      </c>
      <c r="AV471" s="193">
        <f t="shared" si="167"/>
        <v>3.6738240000000002</v>
      </c>
      <c r="AW471" s="184"/>
      <c r="AX471" s="184"/>
      <c r="AY471" s="184"/>
      <c r="AZ471" s="184"/>
      <c r="BA471" s="184"/>
      <c r="BB471" s="179">
        <v>455</v>
      </c>
    </row>
    <row r="472" spans="1:54" ht="30">
      <c r="A472" s="179">
        <v>115</v>
      </c>
      <c r="B472" s="185" t="s">
        <v>969</v>
      </c>
      <c r="C472" s="185">
        <v>11</v>
      </c>
      <c r="D472" s="192" t="s">
        <v>129</v>
      </c>
      <c r="E472" s="187" t="str">
        <f t="shared" si="179"/>
        <v>TMD</v>
      </c>
      <c r="F472" s="208" t="s">
        <v>970</v>
      </c>
      <c r="G472" s="208"/>
      <c r="H472" s="208"/>
      <c r="I472" s="189">
        <f t="shared" si="173"/>
        <v>0.4</v>
      </c>
      <c r="J472" s="195">
        <v>0.4</v>
      </c>
      <c r="K472" s="195"/>
      <c r="L472" s="189">
        <f t="shared" si="181"/>
        <v>0.4</v>
      </c>
      <c r="M472" s="189"/>
      <c r="N472" s="189"/>
      <c r="O472" s="189"/>
      <c r="P472" s="189"/>
      <c r="Q472" s="189"/>
      <c r="R472" s="189"/>
      <c r="S472" s="189"/>
      <c r="T472" s="189"/>
      <c r="U472" s="189"/>
      <c r="V472" s="189"/>
      <c r="W472" s="189"/>
      <c r="X472" s="189"/>
      <c r="Y472" s="189"/>
      <c r="Z472" s="195"/>
      <c r="AA472" s="195"/>
      <c r="AB472" s="189"/>
      <c r="AC472" s="189"/>
      <c r="AD472" s="195"/>
      <c r="AE472" s="189">
        <f t="shared" si="160"/>
        <v>0</v>
      </c>
      <c r="AF472" s="190">
        <f t="shared" si="161"/>
        <v>0.4</v>
      </c>
      <c r="AG472" s="190">
        <f t="shared" si="162"/>
        <v>0</v>
      </c>
      <c r="AH472" s="191">
        <v>42.6</v>
      </c>
      <c r="AI472" s="191">
        <f t="shared" si="163"/>
        <v>36.21</v>
      </c>
      <c r="AJ472" s="191"/>
      <c r="AK472" s="191"/>
      <c r="AL472" s="191">
        <v>200</v>
      </c>
      <c r="AM472" s="184">
        <f t="shared" si="164"/>
        <v>100</v>
      </c>
      <c r="AN472" s="196" t="s">
        <v>249</v>
      </c>
      <c r="AO472" s="187" t="str">
        <f t="shared" si="176"/>
        <v>Đ. Mụ Chính
Thạch Thanh</v>
      </c>
      <c r="AP472" s="192" t="s">
        <v>971</v>
      </c>
      <c r="AQ472" s="193">
        <f t="shared" si="168"/>
        <v>0.4771200000000001</v>
      </c>
      <c r="AR472" s="193">
        <f t="shared" si="169"/>
        <v>0</v>
      </c>
      <c r="AS472" s="193">
        <f t="shared" si="180"/>
        <v>0</v>
      </c>
      <c r="AT472" s="193">
        <f t="shared" si="165"/>
        <v>0</v>
      </c>
      <c r="AU472" s="193">
        <f t="shared" si="166"/>
        <v>0</v>
      </c>
      <c r="AV472" s="193">
        <f t="shared" si="167"/>
        <v>0.4771200000000001</v>
      </c>
      <c r="AW472" s="184"/>
      <c r="AX472" s="184"/>
      <c r="AY472" s="184"/>
      <c r="AZ472" s="184"/>
      <c r="BA472" s="184"/>
      <c r="BB472" s="179">
        <v>456</v>
      </c>
    </row>
    <row r="473" spans="1:54" ht="30">
      <c r="A473" s="179">
        <v>116</v>
      </c>
      <c r="B473" s="185" t="s">
        <v>972</v>
      </c>
      <c r="C473" s="185">
        <v>11</v>
      </c>
      <c r="D473" s="192" t="s">
        <v>129</v>
      </c>
      <c r="E473" s="187" t="str">
        <f t="shared" si="179"/>
        <v>TMD</v>
      </c>
      <c r="F473" s="208"/>
      <c r="G473" s="208"/>
      <c r="H473" s="208"/>
      <c r="I473" s="189">
        <f t="shared" si="173"/>
        <v>1.5</v>
      </c>
      <c r="J473" s="195">
        <v>1.5</v>
      </c>
      <c r="K473" s="195"/>
      <c r="L473" s="189">
        <f t="shared" si="181"/>
        <v>1.5</v>
      </c>
      <c r="M473" s="189"/>
      <c r="N473" s="189"/>
      <c r="O473" s="189"/>
      <c r="P473" s="189"/>
      <c r="Q473" s="189"/>
      <c r="R473" s="189"/>
      <c r="S473" s="189"/>
      <c r="T473" s="189"/>
      <c r="U473" s="189"/>
      <c r="V473" s="189"/>
      <c r="W473" s="189"/>
      <c r="X473" s="189"/>
      <c r="Y473" s="189"/>
      <c r="Z473" s="195"/>
      <c r="AA473" s="195"/>
      <c r="AB473" s="189"/>
      <c r="AC473" s="189"/>
      <c r="AD473" s="195"/>
      <c r="AE473" s="189">
        <f t="shared" si="160"/>
        <v>0</v>
      </c>
      <c r="AF473" s="190">
        <f t="shared" si="161"/>
        <v>1.5</v>
      </c>
      <c r="AG473" s="190">
        <f t="shared" si="162"/>
        <v>0</v>
      </c>
      <c r="AH473" s="191">
        <v>42.6</v>
      </c>
      <c r="AI473" s="191">
        <f t="shared" si="163"/>
        <v>36.21</v>
      </c>
      <c r="AJ473" s="191"/>
      <c r="AK473" s="191"/>
      <c r="AL473" s="191">
        <v>200</v>
      </c>
      <c r="AM473" s="184">
        <f t="shared" si="164"/>
        <v>100</v>
      </c>
      <c r="AN473" s="196" t="s">
        <v>249</v>
      </c>
      <c r="AO473" s="187" t="str">
        <f t="shared" si="176"/>
        <v xml:space="preserve">
Thạch Thanh</v>
      </c>
      <c r="AP473" s="192" t="s">
        <v>265</v>
      </c>
      <c r="AQ473" s="193">
        <f t="shared" si="168"/>
        <v>1.7892000000000003</v>
      </c>
      <c r="AR473" s="193">
        <f t="shared" si="169"/>
        <v>0</v>
      </c>
      <c r="AS473" s="193">
        <f t="shared" si="180"/>
        <v>0</v>
      </c>
      <c r="AT473" s="193">
        <f t="shared" si="165"/>
        <v>0</v>
      </c>
      <c r="AU473" s="193">
        <f t="shared" si="166"/>
        <v>0</v>
      </c>
      <c r="AV473" s="193">
        <f t="shared" si="167"/>
        <v>1.7892000000000003</v>
      </c>
      <c r="AW473" s="184"/>
      <c r="AX473" s="184"/>
      <c r="AY473" s="184"/>
      <c r="AZ473" s="184"/>
      <c r="BA473" s="184"/>
      <c r="BB473" s="179">
        <v>457</v>
      </c>
    </row>
    <row r="474" spans="1:54" ht="45">
      <c r="A474" s="179">
        <v>117</v>
      </c>
      <c r="B474" s="186" t="s">
        <v>973</v>
      </c>
      <c r="C474" s="185">
        <v>11</v>
      </c>
      <c r="D474" s="179" t="s">
        <v>129</v>
      </c>
      <c r="E474" s="187" t="str">
        <f t="shared" si="179"/>
        <v>TMD</v>
      </c>
      <c r="F474" s="184"/>
      <c r="G474" s="184"/>
      <c r="H474" s="184"/>
      <c r="I474" s="189">
        <f t="shared" si="173"/>
        <v>0.51</v>
      </c>
      <c r="J474" s="218">
        <v>0.51</v>
      </c>
      <c r="K474" s="196"/>
      <c r="L474" s="189">
        <f t="shared" si="181"/>
        <v>0.51</v>
      </c>
      <c r="M474" s="196"/>
      <c r="N474" s="196"/>
      <c r="O474" s="196"/>
      <c r="P474" s="196"/>
      <c r="Q474" s="196"/>
      <c r="R474" s="196"/>
      <c r="S474" s="196"/>
      <c r="T474" s="196"/>
      <c r="U474" s="196"/>
      <c r="V474" s="196"/>
      <c r="W474" s="196"/>
      <c r="X474" s="196"/>
      <c r="Y474" s="196"/>
      <c r="Z474" s="196"/>
      <c r="AA474" s="196"/>
      <c r="AB474" s="196"/>
      <c r="AC474" s="196"/>
      <c r="AD474" s="196"/>
      <c r="AE474" s="189">
        <f t="shared" si="160"/>
        <v>0</v>
      </c>
      <c r="AF474" s="190">
        <f t="shared" si="161"/>
        <v>0.51</v>
      </c>
      <c r="AG474" s="190">
        <f t="shared" si="162"/>
        <v>0</v>
      </c>
      <c r="AH474" s="191">
        <v>42.6</v>
      </c>
      <c r="AI474" s="191">
        <f t="shared" si="163"/>
        <v>36.21</v>
      </c>
      <c r="AJ474" s="191"/>
      <c r="AK474" s="191"/>
      <c r="AL474" s="191">
        <v>200</v>
      </c>
      <c r="AM474" s="184">
        <f t="shared" si="164"/>
        <v>100</v>
      </c>
      <c r="AN474" s="196" t="s">
        <v>249</v>
      </c>
      <c r="AO474" s="187" t="str">
        <f t="shared" si="176"/>
        <v xml:space="preserve">
Thạch Thanh</v>
      </c>
      <c r="AP474" s="192" t="s">
        <v>265</v>
      </c>
      <c r="AQ474" s="193">
        <f t="shared" si="168"/>
        <v>0.6083280000000002</v>
      </c>
      <c r="AR474" s="193">
        <f t="shared" si="169"/>
        <v>0</v>
      </c>
      <c r="AS474" s="193">
        <f t="shared" si="180"/>
        <v>0</v>
      </c>
      <c r="AT474" s="193">
        <f t="shared" si="165"/>
        <v>0</v>
      </c>
      <c r="AU474" s="193">
        <f t="shared" si="166"/>
        <v>0</v>
      </c>
      <c r="AV474" s="193">
        <f t="shared" si="167"/>
        <v>0.6083280000000002</v>
      </c>
      <c r="AW474" s="184"/>
      <c r="AX474" s="184"/>
      <c r="AY474" s="184"/>
      <c r="AZ474" s="184"/>
      <c r="BA474" s="184"/>
      <c r="BB474" s="179">
        <v>458</v>
      </c>
    </row>
    <row r="475" spans="1:54" ht="30">
      <c r="A475" s="179">
        <v>118</v>
      </c>
      <c r="B475" s="185" t="s">
        <v>975</v>
      </c>
      <c r="C475" s="185">
        <v>11</v>
      </c>
      <c r="D475" s="179" t="s">
        <v>129</v>
      </c>
      <c r="E475" s="187" t="str">
        <f t="shared" si="179"/>
        <v>TMD</v>
      </c>
      <c r="F475" s="184"/>
      <c r="G475" s="184"/>
      <c r="H475" s="184"/>
      <c r="I475" s="189">
        <f t="shared" si="173"/>
        <v>1.2</v>
      </c>
      <c r="J475" s="195"/>
      <c r="K475" s="195"/>
      <c r="L475" s="189">
        <f t="shared" si="181"/>
        <v>0</v>
      </c>
      <c r="M475" s="189"/>
      <c r="N475" s="189"/>
      <c r="O475" s="189"/>
      <c r="P475" s="189"/>
      <c r="Q475" s="189"/>
      <c r="R475" s="189"/>
      <c r="S475" s="189"/>
      <c r="T475" s="189"/>
      <c r="U475" s="189"/>
      <c r="V475" s="189"/>
      <c r="W475" s="189"/>
      <c r="X475" s="189"/>
      <c r="Y475" s="189"/>
      <c r="Z475" s="195"/>
      <c r="AA475" s="195"/>
      <c r="AB475" s="189"/>
      <c r="AC475" s="189">
        <v>1.2</v>
      </c>
      <c r="AD475" s="195"/>
      <c r="AE475" s="189">
        <f t="shared" si="160"/>
        <v>1.2</v>
      </c>
      <c r="AF475" s="190">
        <f t="shared" si="161"/>
        <v>0</v>
      </c>
      <c r="AG475" s="190">
        <f t="shared" si="162"/>
        <v>0</v>
      </c>
      <c r="AH475" s="191">
        <v>34.1</v>
      </c>
      <c r="AI475" s="191">
        <f t="shared" si="163"/>
        <v>28.984999999999999</v>
      </c>
      <c r="AJ475" s="191"/>
      <c r="AK475" s="191"/>
      <c r="AL475" s="191">
        <v>150</v>
      </c>
      <c r="AM475" s="184">
        <f t="shared" si="164"/>
        <v>75</v>
      </c>
      <c r="AN475" s="196" t="s">
        <v>250</v>
      </c>
      <c r="AO475" s="187" t="str">
        <f t="shared" si="176"/>
        <v xml:space="preserve">
Thạch Tiến</v>
      </c>
      <c r="AP475" s="192" t="s">
        <v>260</v>
      </c>
      <c r="AQ475" s="193">
        <f t="shared" si="168"/>
        <v>0</v>
      </c>
      <c r="AR475" s="193">
        <f t="shared" si="169"/>
        <v>0</v>
      </c>
      <c r="AS475" s="193">
        <f t="shared" ref="AS475:AS480" si="182">AK475*N475*1000*10000/1000000000</f>
        <v>0</v>
      </c>
      <c r="AT475" s="193">
        <f t="shared" si="165"/>
        <v>0</v>
      </c>
      <c r="AU475" s="193">
        <f t="shared" si="166"/>
        <v>0</v>
      </c>
      <c r="AV475" s="193">
        <f t="shared" si="167"/>
        <v>0</v>
      </c>
      <c r="AW475" s="184"/>
      <c r="AX475" s="184"/>
      <c r="AY475" s="184"/>
      <c r="AZ475" s="184"/>
      <c r="BA475" s="184"/>
      <c r="BB475" s="179">
        <v>459</v>
      </c>
    </row>
    <row r="476" spans="1:54" ht="30">
      <c r="A476" s="179">
        <v>119</v>
      </c>
      <c r="B476" s="185" t="s">
        <v>982</v>
      </c>
      <c r="C476" s="185">
        <v>11</v>
      </c>
      <c r="D476" s="192" t="s">
        <v>129</v>
      </c>
      <c r="E476" s="187" t="str">
        <f t="shared" si="179"/>
        <v>TMD</v>
      </c>
      <c r="F476" s="185"/>
      <c r="G476" s="185"/>
      <c r="H476" s="185"/>
      <c r="I476" s="189">
        <f t="shared" si="173"/>
        <v>80</v>
      </c>
      <c r="J476" s="195"/>
      <c r="K476" s="195"/>
      <c r="L476" s="189">
        <f t="shared" si="181"/>
        <v>0</v>
      </c>
      <c r="M476" s="189">
        <v>20</v>
      </c>
      <c r="N476" s="189">
        <v>10</v>
      </c>
      <c r="O476" s="189"/>
      <c r="P476" s="189">
        <v>10</v>
      </c>
      <c r="Q476" s="189"/>
      <c r="R476" s="189"/>
      <c r="S476" s="189">
        <v>1</v>
      </c>
      <c r="T476" s="189"/>
      <c r="U476" s="189"/>
      <c r="V476" s="189"/>
      <c r="W476" s="189"/>
      <c r="X476" s="189"/>
      <c r="Y476" s="189"/>
      <c r="Z476" s="189"/>
      <c r="AA476" s="189"/>
      <c r="AB476" s="189"/>
      <c r="AC476" s="189">
        <v>39</v>
      </c>
      <c r="AD476" s="189"/>
      <c r="AE476" s="189">
        <f t="shared" si="160"/>
        <v>60</v>
      </c>
      <c r="AF476" s="190">
        <f t="shared" si="161"/>
        <v>0</v>
      </c>
      <c r="AG476" s="190">
        <f t="shared" si="162"/>
        <v>1</v>
      </c>
      <c r="AH476" s="191">
        <v>42.6</v>
      </c>
      <c r="AI476" s="191">
        <f t="shared" si="163"/>
        <v>36.21</v>
      </c>
      <c r="AJ476" s="191">
        <v>46.9</v>
      </c>
      <c r="AK476" s="191">
        <v>5</v>
      </c>
      <c r="AL476" s="191">
        <v>150</v>
      </c>
      <c r="AM476" s="184">
        <f t="shared" si="164"/>
        <v>75</v>
      </c>
      <c r="AN476" s="192" t="s">
        <v>251</v>
      </c>
      <c r="AO476" s="187" t="str">
        <f t="shared" si="176"/>
        <v xml:space="preserve">
Thạch Trị</v>
      </c>
      <c r="AP476" s="192" t="s">
        <v>265</v>
      </c>
      <c r="AQ476" s="193">
        <f t="shared" si="168"/>
        <v>0</v>
      </c>
      <c r="AR476" s="193">
        <f t="shared" si="169"/>
        <v>13.132000000000001</v>
      </c>
      <c r="AS476" s="193">
        <f t="shared" si="182"/>
        <v>0.5</v>
      </c>
      <c r="AT476" s="193">
        <f t="shared" si="165"/>
        <v>1.5</v>
      </c>
      <c r="AU476" s="193">
        <f t="shared" si="166"/>
        <v>0</v>
      </c>
      <c r="AV476" s="193">
        <f t="shared" si="167"/>
        <v>15.132000000000001</v>
      </c>
      <c r="AW476" s="184"/>
      <c r="AX476" s="184"/>
      <c r="AY476" s="184"/>
      <c r="AZ476" s="184"/>
      <c r="BA476" s="184"/>
      <c r="BB476" s="179">
        <v>460</v>
      </c>
    </row>
    <row r="477" spans="1:54" ht="30">
      <c r="A477" s="179">
        <v>120</v>
      </c>
      <c r="B477" s="185" t="s">
        <v>982</v>
      </c>
      <c r="C477" s="185">
        <v>11</v>
      </c>
      <c r="D477" s="192" t="s">
        <v>129</v>
      </c>
      <c r="E477" s="187" t="str">
        <f t="shared" si="179"/>
        <v>TMD</v>
      </c>
      <c r="F477" s="185"/>
      <c r="G477" s="185"/>
      <c r="H477" s="185"/>
      <c r="I477" s="189">
        <f t="shared" si="173"/>
        <v>90</v>
      </c>
      <c r="J477" s="195"/>
      <c r="K477" s="195"/>
      <c r="L477" s="189">
        <f t="shared" si="181"/>
        <v>0</v>
      </c>
      <c r="M477" s="189"/>
      <c r="N477" s="189">
        <v>20</v>
      </c>
      <c r="O477" s="189"/>
      <c r="P477" s="189">
        <v>10</v>
      </c>
      <c r="Q477" s="189"/>
      <c r="R477" s="189"/>
      <c r="S477" s="189"/>
      <c r="T477" s="189"/>
      <c r="U477" s="189"/>
      <c r="V477" s="189"/>
      <c r="W477" s="189"/>
      <c r="X477" s="189"/>
      <c r="Y477" s="189"/>
      <c r="Z477" s="189"/>
      <c r="AA477" s="189"/>
      <c r="AB477" s="189"/>
      <c r="AC477" s="189">
        <v>60</v>
      </c>
      <c r="AD477" s="189"/>
      <c r="AE477" s="189">
        <f t="shared" si="160"/>
        <v>90</v>
      </c>
      <c r="AF477" s="190">
        <f t="shared" si="161"/>
        <v>0</v>
      </c>
      <c r="AG477" s="190">
        <f t="shared" si="162"/>
        <v>0</v>
      </c>
      <c r="AH477" s="191">
        <v>42.6</v>
      </c>
      <c r="AI477" s="191">
        <f t="shared" si="163"/>
        <v>36.21</v>
      </c>
      <c r="AJ477" s="191">
        <v>46.9</v>
      </c>
      <c r="AK477" s="191">
        <v>5</v>
      </c>
      <c r="AL477" s="191">
        <v>150</v>
      </c>
      <c r="AM477" s="184">
        <f t="shared" si="164"/>
        <v>75</v>
      </c>
      <c r="AN477" s="192" t="s">
        <v>252</v>
      </c>
      <c r="AO477" s="187" t="str">
        <f t="shared" si="176"/>
        <v xml:space="preserve">
Thạch Văn</v>
      </c>
      <c r="AP477" s="192" t="s">
        <v>265</v>
      </c>
      <c r="AQ477" s="193">
        <f t="shared" si="168"/>
        <v>0</v>
      </c>
      <c r="AR477" s="193">
        <f t="shared" si="169"/>
        <v>13.132000000000001</v>
      </c>
      <c r="AS477" s="193">
        <f t="shared" si="182"/>
        <v>1</v>
      </c>
      <c r="AT477" s="193">
        <f t="shared" si="165"/>
        <v>0</v>
      </c>
      <c r="AU477" s="193">
        <f t="shared" si="166"/>
        <v>0</v>
      </c>
      <c r="AV477" s="193">
        <f>AQ477+AR477+AS477+AT477+AU477</f>
        <v>14.132000000000001</v>
      </c>
      <c r="AW477" s="184"/>
      <c r="AX477" s="184"/>
      <c r="AY477" s="184"/>
      <c r="AZ477" s="184"/>
      <c r="BA477" s="184"/>
      <c r="BB477" s="179">
        <v>461</v>
      </c>
    </row>
    <row r="478" spans="1:54" ht="30">
      <c r="A478" s="179">
        <v>121</v>
      </c>
      <c r="B478" s="185" t="s">
        <v>992</v>
      </c>
      <c r="C478" s="185">
        <v>11</v>
      </c>
      <c r="D478" s="192" t="s">
        <v>129</v>
      </c>
      <c r="E478" s="187" t="str">
        <f t="shared" si="179"/>
        <v>TMD</v>
      </c>
      <c r="F478" s="185"/>
      <c r="G478" s="185"/>
      <c r="H478" s="185"/>
      <c r="I478" s="189">
        <f t="shared" si="173"/>
        <v>0.34</v>
      </c>
      <c r="J478" s="195"/>
      <c r="K478" s="195"/>
      <c r="L478" s="189">
        <f t="shared" si="181"/>
        <v>0</v>
      </c>
      <c r="M478" s="189"/>
      <c r="N478" s="189"/>
      <c r="O478" s="189"/>
      <c r="P478" s="189"/>
      <c r="Q478" s="189">
        <v>0.34</v>
      </c>
      <c r="R478" s="189"/>
      <c r="S478" s="189"/>
      <c r="T478" s="189"/>
      <c r="U478" s="189"/>
      <c r="V478" s="189"/>
      <c r="W478" s="189"/>
      <c r="X478" s="189"/>
      <c r="Y478" s="189"/>
      <c r="Z478" s="189"/>
      <c r="AA478" s="189"/>
      <c r="AB478" s="189"/>
      <c r="AC478" s="189"/>
      <c r="AD478" s="189"/>
      <c r="AE478" s="189">
        <f t="shared" si="160"/>
        <v>0.34</v>
      </c>
      <c r="AF478" s="190">
        <f t="shared" si="161"/>
        <v>0</v>
      </c>
      <c r="AG478" s="190">
        <f t="shared" si="162"/>
        <v>0</v>
      </c>
      <c r="AH478" s="191">
        <v>27.3</v>
      </c>
      <c r="AI478" s="191">
        <f t="shared" si="163"/>
        <v>23.204999999999998</v>
      </c>
      <c r="AJ478" s="191"/>
      <c r="AK478" s="191"/>
      <c r="AL478" s="191">
        <v>150</v>
      </c>
      <c r="AM478" s="184">
        <f t="shared" si="164"/>
        <v>75</v>
      </c>
      <c r="AN478" s="192" t="s">
        <v>254</v>
      </c>
      <c r="AO478" s="187" t="str">
        <f t="shared" si="176"/>
        <v xml:space="preserve">
Thạch Xuân</v>
      </c>
      <c r="AP478" s="192" t="s">
        <v>265</v>
      </c>
      <c r="AQ478" s="193">
        <f t="shared" si="168"/>
        <v>0</v>
      </c>
      <c r="AR478" s="193">
        <f t="shared" si="169"/>
        <v>0</v>
      </c>
      <c r="AS478" s="193">
        <f t="shared" si="182"/>
        <v>0</v>
      </c>
      <c r="AT478" s="193">
        <f t="shared" si="165"/>
        <v>0</v>
      </c>
      <c r="AU478" s="193">
        <f t="shared" si="166"/>
        <v>0</v>
      </c>
      <c r="AV478" s="193">
        <f>AQ478+AR478+AS478+AT478+AU478+8.9*Q478*0.01*1.8</f>
        <v>5.4468000000000003E-2</v>
      </c>
      <c r="AW478" s="184"/>
      <c r="AX478" s="184"/>
      <c r="AY478" s="184"/>
      <c r="AZ478" s="184"/>
      <c r="BA478" s="184"/>
      <c r="BB478" s="179">
        <v>462</v>
      </c>
    </row>
    <row r="479" spans="1:54" ht="30">
      <c r="A479" s="179">
        <v>122</v>
      </c>
      <c r="B479" s="206" t="s">
        <v>999</v>
      </c>
      <c r="C479" s="185">
        <v>11</v>
      </c>
      <c r="D479" s="209" t="s">
        <v>129</v>
      </c>
      <c r="E479" s="187" t="str">
        <f t="shared" si="179"/>
        <v>TMD</v>
      </c>
      <c r="F479" s="210" t="s">
        <v>851</v>
      </c>
      <c r="G479" s="210"/>
      <c r="H479" s="210"/>
      <c r="I479" s="189">
        <f t="shared" si="173"/>
        <v>0.2</v>
      </c>
      <c r="J479" s="209"/>
      <c r="K479" s="209"/>
      <c r="L479" s="189">
        <f t="shared" si="181"/>
        <v>0</v>
      </c>
      <c r="M479" s="209">
        <v>7.0000000000000007E-2</v>
      </c>
      <c r="N479" s="209"/>
      <c r="O479" s="209"/>
      <c r="P479" s="209">
        <v>0.08</v>
      </c>
      <c r="Q479" s="209"/>
      <c r="R479" s="209"/>
      <c r="S479" s="209"/>
      <c r="T479" s="209"/>
      <c r="U479" s="209"/>
      <c r="V479" s="209"/>
      <c r="W479" s="209"/>
      <c r="X479" s="209"/>
      <c r="Y479" s="209"/>
      <c r="Z479" s="209"/>
      <c r="AA479" s="209"/>
      <c r="AB479" s="209"/>
      <c r="AC479" s="209">
        <v>0.05</v>
      </c>
      <c r="AD479" s="209"/>
      <c r="AE479" s="189">
        <f t="shared" si="160"/>
        <v>0.13</v>
      </c>
      <c r="AF479" s="190">
        <f t="shared" si="161"/>
        <v>0</v>
      </c>
      <c r="AG479" s="190">
        <f t="shared" si="162"/>
        <v>0</v>
      </c>
      <c r="AH479" s="191">
        <v>34.1</v>
      </c>
      <c r="AI479" s="191">
        <f t="shared" si="163"/>
        <v>28.984999999999999</v>
      </c>
      <c r="AJ479" s="191">
        <v>37.5</v>
      </c>
      <c r="AK479" s="191"/>
      <c r="AL479" s="191">
        <v>150</v>
      </c>
      <c r="AM479" s="184">
        <f t="shared" si="164"/>
        <v>75</v>
      </c>
      <c r="AN479" s="209" t="s">
        <v>256</v>
      </c>
      <c r="AO479" s="187" t="str">
        <f t="shared" si="176"/>
        <v>Thôn Tân Long
Việt Xuyên</v>
      </c>
      <c r="AP479" s="207" t="s">
        <v>260</v>
      </c>
      <c r="AQ479" s="193">
        <f t="shared" si="168"/>
        <v>0</v>
      </c>
      <c r="AR479" s="193">
        <f t="shared" si="169"/>
        <v>8.3999999999999991E-2</v>
      </c>
      <c r="AS479" s="193">
        <f t="shared" si="182"/>
        <v>0</v>
      </c>
      <c r="AT479" s="193">
        <f t="shared" si="165"/>
        <v>0</v>
      </c>
      <c r="AU479" s="193">
        <f t="shared" si="166"/>
        <v>0</v>
      </c>
      <c r="AV479" s="193">
        <f t="shared" ref="AV479:AV491" si="183">AQ479+AR479+AS479+AT479+AU479</f>
        <v>8.3999999999999991E-2</v>
      </c>
      <c r="AW479" s="184"/>
      <c r="AX479" s="184"/>
      <c r="AY479" s="184"/>
      <c r="AZ479" s="184"/>
      <c r="BA479" s="184"/>
      <c r="BB479" s="179">
        <v>463</v>
      </c>
    </row>
    <row r="480" spans="1:54" ht="30">
      <c r="A480" s="179">
        <v>123</v>
      </c>
      <c r="B480" s="206" t="s">
        <v>1000</v>
      </c>
      <c r="C480" s="185">
        <v>11</v>
      </c>
      <c r="D480" s="209" t="s">
        <v>129</v>
      </c>
      <c r="E480" s="187" t="str">
        <f t="shared" si="179"/>
        <v>TMD</v>
      </c>
      <c r="F480" s="210" t="s">
        <v>855</v>
      </c>
      <c r="G480" s="210"/>
      <c r="H480" s="210"/>
      <c r="I480" s="189">
        <f t="shared" si="173"/>
        <v>0.15</v>
      </c>
      <c r="J480" s="209"/>
      <c r="K480" s="209">
        <v>0.15</v>
      </c>
      <c r="L480" s="189">
        <f t="shared" si="181"/>
        <v>0.15</v>
      </c>
      <c r="M480" s="209"/>
      <c r="N480" s="209"/>
      <c r="O480" s="209"/>
      <c r="P480" s="209"/>
      <c r="Q480" s="209"/>
      <c r="R480" s="209"/>
      <c r="S480" s="209"/>
      <c r="T480" s="209"/>
      <c r="U480" s="209"/>
      <c r="V480" s="209"/>
      <c r="W480" s="209"/>
      <c r="X480" s="209"/>
      <c r="Y480" s="209"/>
      <c r="Z480" s="209"/>
      <c r="AA480" s="209"/>
      <c r="AB480" s="209"/>
      <c r="AC480" s="209"/>
      <c r="AD480" s="209"/>
      <c r="AE480" s="189">
        <f t="shared" si="160"/>
        <v>0</v>
      </c>
      <c r="AF480" s="190">
        <f t="shared" si="161"/>
        <v>0.15</v>
      </c>
      <c r="AG480" s="190">
        <f t="shared" si="162"/>
        <v>0</v>
      </c>
      <c r="AH480" s="191">
        <v>34.1</v>
      </c>
      <c r="AI480" s="191">
        <f t="shared" si="163"/>
        <v>28.984999999999999</v>
      </c>
      <c r="AJ480" s="191"/>
      <c r="AK480" s="191"/>
      <c r="AL480" s="191">
        <v>150</v>
      </c>
      <c r="AM480" s="184">
        <f t="shared" si="164"/>
        <v>75</v>
      </c>
      <c r="AN480" s="209" t="s">
        <v>256</v>
      </c>
      <c r="AO480" s="187" t="str">
        <f t="shared" si="176"/>
        <v>Thôn Việt Yên
Việt Xuyên</v>
      </c>
      <c r="AP480" s="207" t="s">
        <v>260</v>
      </c>
      <c r="AQ480" s="193">
        <f t="shared" si="168"/>
        <v>0.14321999999999999</v>
      </c>
      <c r="AR480" s="193">
        <f t="shared" si="169"/>
        <v>0</v>
      </c>
      <c r="AS480" s="193">
        <f t="shared" si="182"/>
        <v>0</v>
      </c>
      <c r="AT480" s="193">
        <f t="shared" si="165"/>
        <v>0</v>
      </c>
      <c r="AU480" s="193">
        <f t="shared" si="166"/>
        <v>0</v>
      </c>
      <c r="AV480" s="193">
        <f t="shared" si="183"/>
        <v>0.14321999999999999</v>
      </c>
      <c r="AW480" s="184"/>
      <c r="AX480" s="184"/>
      <c r="AY480" s="184"/>
      <c r="AZ480" s="184"/>
      <c r="BA480" s="184"/>
      <c r="BB480" s="179">
        <v>464</v>
      </c>
    </row>
    <row r="481" spans="1:54" ht="30">
      <c r="A481" s="179">
        <v>124</v>
      </c>
      <c r="B481" s="185" t="s">
        <v>541</v>
      </c>
      <c r="C481" s="185">
        <v>12</v>
      </c>
      <c r="D481" s="192" t="s">
        <v>54</v>
      </c>
      <c r="E481" s="187" t="str">
        <f t="shared" si="179"/>
        <v>SKC</v>
      </c>
      <c r="F481" s="185"/>
      <c r="G481" s="185"/>
      <c r="H481" s="185"/>
      <c r="I481" s="189">
        <f t="shared" si="173"/>
        <v>18</v>
      </c>
      <c r="J481" s="195">
        <v>7.5</v>
      </c>
      <c r="K481" s="195"/>
      <c r="L481" s="189">
        <f t="shared" si="181"/>
        <v>7.5</v>
      </c>
      <c r="M481" s="189"/>
      <c r="N481" s="189">
        <v>10.5</v>
      </c>
      <c r="O481" s="189"/>
      <c r="P481" s="189"/>
      <c r="Q481" s="189"/>
      <c r="R481" s="189"/>
      <c r="S481" s="189"/>
      <c r="T481" s="189"/>
      <c r="U481" s="189"/>
      <c r="V481" s="189"/>
      <c r="W481" s="189"/>
      <c r="X481" s="189"/>
      <c r="Y481" s="189"/>
      <c r="Z481" s="195"/>
      <c r="AA481" s="195"/>
      <c r="AB481" s="189"/>
      <c r="AC481" s="189"/>
      <c r="AD481" s="195"/>
      <c r="AE481" s="189">
        <f t="shared" si="160"/>
        <v>10.5</v>
      </c>
      <c r="AF481" s="190">
        <f t="shared" si="161"/>
        <v>7.5</v>
      </c>
      <c r="AG481" s="190">
        <f t="shared" si="162"/>
        <v>0</v>
      </c>
      <c r="AH481" s="191">
        <v>42.6</v>
      </c>
      <c r="AI481" s="191">
        <f t="shared" si="163"/>
        <v>36.21</v>
      </c>
      <c r="AJ481" s="191"/>
      <c r="AK481" s="191"/>
      <c r="AL481" s="191">
        <v>150</v>
      </c>
      <c r="AM481" s="184">
        <f t="shared" si="164"/>
        <v>75</v>
      </c>
      <c r="AN481" s="192" t="s">
        <v>239</v>
      </c>
      <c r="AO481" s="187" t="str">
        <f t="shared" si="176"/>
        <v xml:space="preserve">
Thạch Khê</v>
      </c>
      <c r="AP481" s="192"/>
      <c r="AQ481" s="193">
        <f t="shared" si="168"/>
        <v>8.9459999999999997</v>
      </c>
      <c r="AR481" s="193">
        <f t="shared" si="169"/>
        <v>0</v>
      </c>
      <c r="AS481" s="193">
        <f t="shared" ref="AS481:AS489" si="184">AK481*N481*0.01+AK481*N481*0.01*1.5</f>
        <v>0</v>
      </c>
      <c r="AT481" s="193">
        <f t="shared" si="165"/>
        <v>0</v>
      </c>
      <c r="AU481" s="193">
        <f t="shared" si="166"/>
        <v>0</v>
      </c>
      <c r="AV481" s="193">
        <f t="shared" si="183"/>
        <v>8.9459999999999997</v>
      </c>
      <c r="AW481" s="184"/>
      <c r="AX481" s="184"/>
      <c r="AY481" s="184"/>
      <c r="AZ481" s="184"/>
      <c r="BA481" s="184"/>
      <c r="BB481" s="179">
        <v>465</v>
      </c>
    </row>
    <row r="482" spans="1:54" ht="30">
      <c r="A482" s="179">
        <v>125</v>
      </c>
      <c r="B482" s="185" t="s">
        <v>900</v>
      </c>
      <c r="C482" s="185">
        <v>12</v>
      </c>
      <c r="D482" s="192" t="s">
        <v>54</v>
      </c>
      <c r="E482" s="187" t="str">
        <f t="shared" si="179"/>
        <v>SKC</v>
      </c>
      <c r="F482" s="185"/>
      <c r="G482" s="185"/>
      <c r="H482" s="185"/>
      <c r="I482" s="189">
        <f t="shared" si="173"/>
        <v>1.3</v>
      </c>
      <c r="J482" s="195">
        <v>1.3</v>
      </c>
      <c r="K482" s="195"/>
      <c r="L482" s="189">
        <f t="shared" si="181"/>
        <v>1.3</v>
      </c>
      <c r="M482" s="189"/>
      <c r="N482" s="189"/>
      <c r="O482" s="189"/>
      <c r="P482" s="189"/>
      <c r="Q482" s="189"/>
      <c r="R482" s="189"/>
      <c r="S482" s="189"/>
      <c r="T482" s="189"/>
      <c r="U482" s="189"/>
      <c r="V482" s="189"/>
      <c r="W482" s="189"/>
      <c r="X482" s="189"/>
      <c r="Y482" s="189"/>
      <c r="Z482" s="195"/>
      <c r="AA482" s="195"/>
      <c r="AB482" s="189"/>
      <c r="AC482" s="189"/>
      <c r="AD482" s="195"/>
      <c r="AE482" s="189">
        <f t="shared" si="160"/>
        <v>0</v>
      </c>
      <c r="AF482" s="190">
        <f t="shared" si="161"/>
        <v>1.3</v>
      </c>
      <c r="AG482" s="190">
        <f t="shared" si="162"/>
        <v>0</v>
      </c>
      <c r="AH482" s="191">
        <v>42.6</v>
      </c>
      <c r="AI482" s="191">
        <f t="shared" si="163"/>
        <v>36.21</v>
      </c>
      <c r="AJ482" s="191"/>
      <c r="AK482" s="191"/>
      <c r="AL482" s="191">
        <v>200</v>
      </c>
      <c r="AM482" s="184">
        <f t="shared" si="164"/>
        <v>100</v>
      </c>
      <c r="AN482" s="192" t="s">
        <v>230</v>
      </c>
      <c r="AO482" s="187" t="str">
        <f t="shared" si="176"/>
        <v xml:space="preserve">
Phù Việt</v>
      </c>
      <c r="AP482" s="192" t="s">
        <v>310</v>
      </c>
      <c r="AQ482" s="193">
        <f t="shared" si="168"/>
        <v>1.55064</v>
      </c>
      <c r="AR482" s="193">
        <f t="shared" si="169"/>
        <v>0</v>
      </c>
      <c r="AS482" s="193">
        <f t="shared" si="184"/>
        <v>0</v>
      </c>
      <c r="AT482" s="193">
        <f t="shared" si="165"/>
        <v>0</v>
      </c>
      <c r="AU482" s="193">
        <f t="shared" si="166"/>
        <v>0</v>
      </c>
      <c r="AV482" s="193">
        <f t="shared" si="183"/>
        <v>1.55064</v>
      </c>
      <c r="AW482" s="184"/>
      <c r="AX482" s="184"/>
      <c r="AY482" s="184"/>
      <c r="AZ482" s="184"/>
      <c r="BA482" s="184"/>
      <c r="BB482" s="179">
        <v>466</v>
      </c>
    </row>
    <row r="483" spans="1:54" ht="30">
      <c r="A483" s="179">
        <v>126</v>
      </c>
      <c r="B483" s="185" t="s">
        <v>906</v>
      </c>
      <c r="C483" s="185">
        <v>12</v>
      </c>
      <c r="D483" s="179" t="s">
        <v>54</v>
      </c>
      <c r="E483" s="187" t="str">
        <f t="shared" si="179"/>
        <v>SKC</v>
      </c>
      <c r="F483" s="184"/>
      <c r="G483" s="184"/>
      <c r="H483" s="184"/>
      <c r="I483" s="189">
        <f t="shared" si="173"/>
        <v>0.7</v>
      </c>
      <c r="J483" s="196">
        <v>0.7</v>
      </c>
      <c r="K483" s="196"/>
      <c r="L483" s="189">
        <f t="shared" si="181"/>
        <v>0.7</v>
      </c>
      <c r="M483" s="196"/>
      <c r="N483" s="196"/>
      <c r="O483" s="196"/>
      <c r="P483" s="196"/>
      <c r="Q483" s="196"/>
      <c r="R483" s="196"/>
      <c r="S483" s="196"/>
      <c r="T483" s="196"/>
      <c r="U483" s="196"/>
      <c r="V483" s="196"/>
      <c r="W483" s="196"/>
      <c r="X483" s="196"/>
      <c r="Y483" s="196"/>
      <c r="Z483" s="196"/>
      <c r="AA483" s="196"/>
      <c r="AB483" s="196"/>
      <c r="AC483" s="196"/>
      <c r="AD483" s="196"/>
      <c r="AE483" s="189">
        <f t="shared" si="160"/>
        <v>0</v>
      </c>
      <c r="AF483" s="190">
        <f t="shared" si="161"/>
        <v>0.7</v>
      </c>
      <c r="AG483" s="190">
        <f t="shared" si="162"/>
        <v>0</v>
      </c>
      <c r="AH483" s="191">
        <v>46.86</v>
      </c>
      <c r="AI483" s="191">
        <f t="shared" si="163"/>
        <v>39.830999999999996</v>
      </c>
      <c r="AJ483" s="191"/>
      <c r="AK483" s="191"/>
      <c r="AL483" s="191">
        <v>300</v>
      </c>
      <c r="AM483" s="184">
        <f t="shared" si="164"/>
        <v>150</v>
      </c>
      <c r="AN483" s="187" t="s">
        <v>232</v>
      </c>
      <c r="AO483" s="187" t="str">
        <f t="shared" si="176"/>
        <v xml:space="preserve">
Thạch Đài</v>
      </c>
      <c r="AP483" s="192" t="s">
        <v>265</v>
      </c>
      <c r="AQ483" s="193">
        <f t="shared" si="168"/>
        <v>0.91845600000000005</v>
      </c>
      <c r="AR483" s="193">
        <f t="shared" si="169"/>
        <v>0</v>
      </c>
      <c r="AS483" s="193">
        <f t="shared" si="184"/>
        <v>0</v>
      </c>
      <c r="AT483" s="193">
        <f t="shared" si="165"/>
        <v>0</v>
      </c>
      <c r="AU483" s="193">
        <f t="shared" si="166"/>
        <v>0</v>
      </c>
      <c r="AV483" s="193">
        <f t="shared" si="183"/>
        <v>0.91845600000000005</v>
      </c>
      <c r="AW483" s="184"/>
      <c r="AX483" s="184"/>
      <c r="AY483" s="184"/>
      <c r="AZ483" s="184"/>
      <c r="BA483" s="184"/>
      <c r="BB483" s="179">
        <v>467</v>
      </c>
    </row>
    <row r="484" spans="1:54" ht="30">
      <c r="A484" s="179">
        <v>127</v>
      </c>
      <c r="B484" s="185" t="s">
        <v>922</v>
      </c>
      <c r="C484" s="185">
        <v>12</v>
      </c>
      <c r="D484" s="192" t="s">
        <v>54</v>
      </c>
      <c r="E484" s="187" t="str">
        <f t="shared" si="179"/>
        <v>SKC</v>
      </c>
      <c r="F484" s="185"/>
      <c r="G484" s="185"/>
      <c r="H484" s="185"/>
      <c r="I484" s="189">
        <f t="shared" si="173"/>
        <v>2.7</v>
      </c>
      <c r="J484" s="195"/>
      <c r="K484" s="195"/>
      <c r="L484" s="189">
        <f t="shared" si="181"/>
        <v>0</v>
      </c>
      <c r="M484" s="189"/>
      <c r="N484" s="189">
        <v>2.7</v>
      </c>
      <c r="O484" s="189"/>
      <c r="P484" s="189"/>
      <c r="Q484" s="189"/>
      <c r="R484" s="189"/>
      <c r="S484" s="189"/>
      <c r="T484" s="189"/>
      <c r="U484" s="189"/>
      <c r="V484" s="189"/>
      <c r="W484" s="189"/>
      <c r="X484" s="189"/>
      <c r="Y484" s="189"/>
      <c r="Z484" s="189"/>
      <c r="AA484" s="189"/>
      <c r="AB484" s="189"/>
      <c r="AC484" s="189"/>
      <c r="AD484" s="189"/>
      <c r="AE484" s="189">
        <f t="shared" si="160"/>
        <v>2.7</v>
      </c>
      <c r="AF484" s="190">
        <f t="shared" si="161"/>
        <v>0</v>
      </c>
      <c r="AG484" s="190">
        <f t="shared" si="162"/>
        <v>0</v>
      </c>
      <c r="AH484" s="191">
        <v>27.3</v>
      </c>
      <c r="AI484" s="191">
        <f t="shared" si="163"/>
        <v>23.204999999999998</v>
      </c>
      <c r="AJ484" s="191"/>
      <c r="AK484" s="191">
        <v>3.3</v>
      </c>
      <c r="AL484" s="191">
        <v>150</v>
      </c>
      <c r="AM484" s="184">
        <f t="shared" si="164"/>
        <v>75</v>
      </c>
      <c r="AN484" s="192" t="s">
        <v>233</v>
      </c>
      <c r="AO484" s="187" t="str">
        <f t="shared" si="176"/>
        <v xml:space="preserve">
Thạch Điền</v>
      </c>
      <c r="AP484" s="192" t="s">
        <v>265</v>
      </c>
      <c r="AQ484" s="193">
        <f t="shared" si="168"/>
        <v>0</v>
      </c>
      <c r="AR484" s="193">
        <f t="shared" si="169"/>
        <v>0</v>
      </c>
      <c r="AS484" s="193">
        <f t="shared" si="184"/>
        <v>0.22275</v>
      </c>
      <c r="AT484" s="193">
        <f t="shared" si="165"/>
        <v>0</v>
      </c>
      <c r="AU484" s="193">
        <f t="shared" si="166"/>
        <v>0</v>
      </c>
      <c r="AV484" s="193">
        <f t="shared" si="183"/>
        <v>0.22275</v>
      </c>
      <c r="AW484" s="184"/>
      <c r="AX484" s="184"/>
      <c r="AY484" s="184"/>
      <c r="AZ484" s="184"/>
      <c r="BA484" s="184"/>
      <c r="BB484" s="179">
        <v>468</v>
      </c>
    </row>
    <row r="485" spans="1:54" ht="30">
      <c r="A485" s="179">
        <v>128</v>
      </c>
      <c r="B485" s="185" t="s">
        <v>468</v>
      </c>
      <c r="C485" s="185">
        <v>12</v>
      </c>
      <c r="D485" s="196" t="s">
        <v>54</v>
      </c>
      <c r="E485" s="187" t="str">
        <f t="shared" si="179"/>
        <v>SKC</v>
      </c>
      <c r="F485" s="201" t="s">
        <v>469</v>
      </c>
      <c r="G485" s="201"/>
      <c r="H485" s="201"/>
      <c r="I485" s="189">
        <f t="shared" si="173"/>
        <v>3</v>
      </c>
      <c r="J485" s="195"/>
      <c r="K485" s="195"/>
      <c r="L485" s="189">
        <f t="shared" si="181"/>
        <v>0</v>
      </c>
      <c r="M485" s="189"/>
      <c r="N485" s="189"/>
      <c r="O485" s="189"/>
      <c r="P485" s="189"/>
      <c r="Q485" s="189"/>
      <c r="R485" s="189"/>
      <c r="S485" s="189"/>
      <c r="T485" s="189"/>
      <c r="U485" s="189"/>
      <c r="V485" s="189"/>
      <c r="W485" s="189"/>
      <c r="X485" s="189"/>
      <c r="Y485" s="189"/>
      <c r="Z485" s="189"/>
      <c r="AA485" s="189"/>
      <c r="AB485" s="189"/>
      <c r="AC485" s="189">
        <v>3</v>
      </c>
      <c r="AD485" s="189"/>
      <c r="AE485" s="189">
        <f t="shared" si="160"/>
        <v>3</v>
      </c>
      <c r="AF485" s="190">
        <f t="shared" si="161"/>
        <v>0</v>
      </c>
      <c r="AG485" s="190">
        <f t="shared" si="162"/>
        <v>0</v>
      </c>
      <c r="AH485" s="191">
        <v>42.6</v>
      </c>
      <c r="AI485" s="191">
        <f t="shared" si="163"/>
        <v>36.21</v>
      </c>
      <c r="AJ485" s="191"/>
      <c r="AK485" s="191"/>
      <c r="AL485" s="191">
        <v>150</v>
      </c>
      <c r="AM485" s="184">
        <f t="shared" si="164"/>
        <v>75</v>
      </c>
      <c r="AN485" s="196" t="s">
        <v>236</v>
      </c>
      <c r="AO485" s="187" t="str">
        <f t="shared" si="176"/>
        <v>Hội Tiến, Liên Quý
Thạch Hội</v>
      </c>
      <c r="AP485" s="192" t="s">
        <v>260</v>
      </c>
      <c r="AQ485" s="193">
        <f t="shared" si="168"/>
        <v>0</v>
      </c>
      <c r="AR485" s="193">
        <f t="shared" si="169"/>
        <v>0</v>
      </c>
      <c r="AS485" s="193">
        <f t="shared" si="184"/>
        <v>0</v>
      </c>
      <c r="AT485" s="193">
        <f t="shared" si="165"/>
        <v>0</v>
      </c>
      <c r="AU485" s="193">
        <f t="shared" si="166"/>
        <v>0</v>
      </c>
      <c r="AV485" s="193">
        <f t="shared" si="183"/>
        <v>0</v>
      </c>
      <c r="AW485" s="184"/>
      <c r="AX485" s="184"/>
      <c r="AY485" s="184"/>
      <c r="AZ485" s="184"/>
      <c r="BA485" s="184"/>
      <c r="BB485" s="179">
        <v>469</v>
      </c>
    </row>
    <row r="486" spans="1:54" ht="30">
      <c r="A486" s="179">
        <v>129</v>
      </c>
      <c r="B486" s="186" t="s">
        <v>594</v>
      </c>
      <c r="C486" s="185">
        <v>12</v>
      </c>
      <c r="D486" s="187" t="s">
        <v>54</v>
      </c>
      <c r="E486" s="187" t="str">
        <f t="shared" si="179"/>
        <v>SKC</v>
      </c>
      <c r="F486" s="188" t="s">
        <v>590</v>
      </c>
      <c r="G486" s="188"/>
      <c r="H486" s="188"/>
      <c r="I486" s="189">
        <f t="shared" ref="I486:I514" si="185">SUM(L486:AD486)</f>
        <v>1.5</v>
      </c>
      <c r="J486" s="189">
        <v>1.5</v>
      </c>
      <c r="K486" s="189"/>
      <c r="L486" s="189">
        <f t="shared" si="181"/>
        <v>1.5</v>
      </c>
      <c r="M486" s="189"/>
      <c r="N486" s="189"/>
      <c r="O486" s="189"/>
      <c r="P486" s="189"/>
      <c r="Q486" s="189"/>
      <c r="R486" s="189"/>
      <c r="S486" s="189"/>
      <c r="T486" s="189"/>
      <c r="U486" s="189"/>
      <c r="V486" s="189"/>
      <c r="W486" s="189"/>
      <c r="X486" s="189"/>
      <c r="Y486" s="189"/>
      <c r="Z486" s="189"/>
      <c r="AA486" s="189"/>
      <c r="AB486" s="189"/>
      <c r="AC486" s="189"/>
      <c r="AD486" s="189"/>
      <c r="AE486" s="189">
        <f t="shared" si="160"/>
        <v>0</v>
      </c>
      <c r="AF486" s="190">
        <f t="shared" si="161"/>
        <v>1.5</v>
      </c>
      <c r="AG486" s="190">
        <f t="shared" si="162"/>
        <v>0</v>
      </c>
      <c r="AH486" s="191">
        <v>42.6</v>
      </c>
      <c r="AI486" s="191">
        <f t="shared" si="163"/>
        <v>36.21</v>
      </c>
      <c r="AJ486" s="191"/>
      <c r="AK486" s="191"/>
      <c r="AL486" s="191">
        <v>200</v>
      </c>
      <c r="AM486" s="184">
        <f t="shared" si="164"/>
        <v>100</v>
      </c>
      <c r="AN486" s="187" t="s">
        <v>242</v>
      </c>
      <c r="AO486" s="187" t="str">
        <f t="shared" si="176"/>
        <v>Thôn Phú
Thạch Liên</v>
      </c>
      <c r="AP486" s="192" t="s">
        <v>260</v>
      </c>
      <c r="AQ486" s="193">
        <f t="shared" si="168"/>
        <v>1.7892000000000003</v>
      </c>
      <c r="AR486" s="193">
        <f t="shared" si="169"/>
        <v>0</v>
      </c>
      <c r="AS486" s="193">
        <f t="shared" si="184"/>
        <v>0</v>
      </c>
      <c r="AT486" s="193">
        <f t="shared" si="165"/>
        <v>0</v>
      </c>
      <c r="AU486" s="193">
        <f t="shared" si="166"/>
        <v>0</v>
      </c>
      <c r="AV486" s="193">
        <f t="shared" si="183"/>
        <v>1.7892000000000003</v>
      </c>
      <c r="AW486" s="184"/>
      <c r="AX486" s="184"/>
      <c r="AY486" s="184"/>
      <c r="AZ486" s="184"/>
      <c r="BA486" s="184"/>
      <c r="BB486" s="179">
        <v>470</v>
      </c>
    </row>
    <row r="487" spans="1:54" ht="30">
      <c r="A487" s="179">
        <v>130</v>
      </c>
      <c r="B487" s="206" t="s">
        <v>682</v>
      </c>
      <c r="C487" s="185">
        <v>12</v>
      </c>
      <c r="D487" s="207" t="s">
        <v>54</v>
      </c>
      <c r="E487" s="187" t="str">
        <f t="shared" si="179"/>
        <v>SKC</v>
      </c>
      <c r="F487" s="206"/>
      <c r="G487" s="206"/>
      <c r="H487" s="206"/>
      <c r="I487" s="189">
        <f t="shared" si="185"/>
        <v>8.1</v>
      </c>
      <c r="J487" s="195">
        <v>7.1</v>
      </c>
      <c r="K487" s="195"/>
      <c r="L487" s="189">
        <f t="shared" si="181"/>
        <v>7.1</v>
      </c>
      <c r="M487" s="189"/>
      <c r="N487" s="189"/>
      <c r="O487" s="189"/>
      <c r="P487" s="189"/>
      <c r="Q487" s="189"/>
      <c r="R487" s="189"/>
      <c r="S487" s="189"/>
      <c r="T487" s="189"/>
      <c r="U487" s="189"/>
      <c r="V487" s="189"/>
      <c r="W487" s="189">
        <v>1</v>
      </c>
      <c r="X487" s="189"/>
      <c r="Y487" s="189"/>
      <c r="Z487" s="195"/>
      <c r="AA487" s="195"/>
      <c r="AB487" s="189"/>
      <c r="AC487" s="189"/>
      <c r="AD487" s="195"/>
      <c r="AE487" s="189">
        <f t="shared" si="160"/>
        <v>1</v>
      </c>
      <c r="AF487" s="190">
        <f t="shared" si="161"/>
        <v>7.1</v>
      </c>
      <c r="AG487" s="190">
        <f t="shared" si="162"/>
        <v>0</v>
      </c>
      <c r="AH487" s="191">
        <v>46.86</v>
      </c>
      <c r="AI487" s="191">
        <f t="shared" si="163"/>
        <v>39.830999999999996</v>
      </c>
      <c r="AJ487" s="191"/>
      <c r="AK487" s="191"/>
      <c r="AL487" s="191">
        <v>300</v>
      </c>
      <c r="AM487" s="184">
        <f t="shared" si="164"/>
        <v>150</v>
      </c>
      <c r="AN487" s="196" t="s">
        <v>247</v>
      </c>
      <c r="AO487" s="187" t="str">
        <f t="shared" si="176"/>
        <v xml:space="preserve">
Thạch Tân</v>
      </c>
      <c r="AP487" s="192" t="s">
        <v>260</v>
      </c>
      <c r="AQ487" s="193">
        <f t="shared" si="168"/>
        <v>9.3157679999999985</v>
      </c>
      <c r="AR487" s="193">
        <f t="shared" si="169"/>
        <v>0</v>
      </c>
      <c r="AS487" s="193">
        <f t="shared" si="184"/>
        <v>0</v>
      </c>
      <c r="AT487" s="193">
        <f t="shared" si="165"/>
        <v>0</v>
      </c>
      <c r="AU487" s="193">
        <f t="shared" si="166"/>
        <v>0</v>
      </c>
      <c r="AV487" s="193">
        <f t="shared" si="183"/>
        <v>9.3157679999999985</v>
      </c>
      <c r="AW487" s="184"/>
      <c r="AX487" s="184"/>
      <c r="AY487" s="184"/>
      <c r="AZ487" s="184"/>
      <c r="BA487" s="184"/>
      <c r="BB487" s="179">
        <v>471</v>
      </c>
    </row>
    <row r="488" spans="1:54" ht="30">
      <c r="A488" s="179">
        <v>131</v>
      </c>
      <c r="B488" s="185" t="s">
        <v>966</v>
      </c>
      <c r="C488" s="185">
        <v>12</v>
      </c>
      <c r="D488" s="179" t="s">
        <v>54</v>
      </c>
      <c r="E488" s="187" t="str">
        <f t="shared" si="179"/>
        <v>SKC</v>
      </c>
      <c r="F488" s="184"/>
      <c r="G488" s="184"/>
      <c r="H488" s="184"/>
      <c r="I488" s="189">
        <f t="shared" si="185"/>
        <v>15</v>
      </c>
      <c r="J488" s="195">
        <v>15</v>
      </c>
      <c r="K488" s="195"/>
      <c r="L488" s="189">
        <f t="shared" si="181"/>
        <v>15</v>
      </c>
      <c r="M488" s="189"/>
      <c r="N488" s="189"/>
      <c r="O488" s="189"/>
      <c r="P488" s="189"/>
      <c r="Q488" s="189"/>
      <c r="R488" s="189"/>
      <c r="S488" s="189"/>
      <c r="T488" s="189"/>
      <c r="U488" s="189"/>
      <c r="V488" s="189"/>
      <c r="W488" s="189"/>
      <c r="X488" s="189"/>
      <c r="Y488" s="189"/>
      <c r="Z488" s="195"/>
      <c r="AA488" s="195"/>
      <c r="AB488" s="189"/>
      <c r="AC488" s="189"/>
      <c r="AD488" s="195"/>
      <c r="AE488" s="189">
        <f t="shared" si="160"/>
        <v>0</v>
      </c>
      <c r="AF488" s="190">
        <f t="shared" si="161"/>
        <v>15</v>
      </c>
      <c r="AG488" s="190">
        <f t="shared" si="162"/>
        <v>0</v>
      </c>
      <c r="AH488" s="191">
        <v>42.6</v>
      </c>
      <c r="AI488" s="191">
        <f t="shared" si="163"/>
        <v>36.21</v>
      </c>
      <c r="AJ488" s="191"/>
      <c r="AK488" s="191"/>
      <c r="AL488" s="191">
        <v>150</v>
      </c>
      <c r="AM488" s="184">
        <f t="shared" si="164"/>
        <v>75</v>
      </c>
      <c r="AN488" s="196" t="s">
        <v>248</v>
      </c>
      <c r="AO488" s="187" t="str">
        <f t="shared" si="176"/>
        <v xml:space="preserve">
Thạch Thắng</v>
      </c>
      <c r="AP488" s="192" t="s">
        <v>260</v>
      </c>
      <c r="AQ488" s="193">
        <f t="shared" si="168"/>
        <v>17.891999999999999</v>
      </c>
      <c r="AR488" s="193">
        <f t="shared" si="169"/>
        <v>0</v>
      </c>
      <c r="AS488" s="193">
        <f t="shared" si="184"/>
        <v>0</v>
      </c>
      <c r="AT488" s="193">
        <f t="shared" si="165"/>
        <v>0</v>
      </c>
      <c r="AU488" s="193">
        <f t="shared" si="166"/>
        <v>0</v>
      </c>
      <c r="AV488" s="193">
        <f t="shared" si="183"/>
        <v>17.891999999999999</v>
      </c>
      <c r="AW488" s="184"/>
      <c r="AX488" s="184"/>
      <c r="AY488" s="184"/>
      <c r="AZ488" s="184"/>
      <c r="BA488" s="184"/>
      <c r="BB488" s="179">
        <v>472</v>
      </c>
    </row>
    <row r="489" spans="1:54" ht="30">
      <c r="A489" s="179">
        <v>132</v>
      </c>
      <c r="B489" s="185" t="s">
        <v>967</v>
      </c>
      <c r="C489" s="185">
        <v>12</v>
      </c>
      <c r="D489" s="192" t="s">
        <v>54</v>
      </c>
      <c r="E489" s="187" t="str">
        <f t="shared" si="179"/>
        <v>SKC</v>
      </c>
      <c r="F489" s="208" t="s">
        <v>968</v>
      </c>
      <c r="G489" s="208"/>
      <c r="H489" s="208"/>
      <c r="I489" s="189">
        <f t="shared" si="185"/>
        <v>0.4</v>
      </c>
      <c r="J489" s="195">
        <v>0.03</v>
      </c>
      <c r="K489" s="195"/>
      <c r="L489" s="189">
        <f t="shared" si="181"/>
        <v>0.03</v>
      </c>
      <c r="M489" s="189"/>
      <c r="N489" s="189"/>
      <c r="O489" s="189">
        <v>0.12</v>
      </c>
      <c r="P489" s="189"/>
      <c r="Q489" s="189"/>
      <c r="R489" s="189"/>
      <c r="S489" s="189">
        <v>0.25</v>
      </c>
      <c r="T489" s="189"/>
      <c r="U489" s="189"/>
      <c r="V489" s="189"/>
      <c r="W489" s="189"/>
      <c r="X489" s="189"/>
      <c r="Y489" s="189"/>
      <c r="Z489" s="195"/>
      <c r="AA489" s="195"/>
      <c r="AB489" s="189"/>
      <c r="AC489" s="189"/>
      <c r="AD489" s="195"/>
      <c r="AE489" s="189">
        <f t="shared" si="160"/>
        <v>0.37</v>
      </c>
      <c r="AF489" s="190">
        <f t="shared" si="161"/>
        <v>0.15</v>
      </c>
      <c r="AG489" s="190">
        <f t="shared" si="162"/>
        <v>0.25</v>
      </c>
      <c r="AH489" s="191">
        <v>42.6</v>
      </c>
      <c r="AI489" s="191">
        <f t="shared" si="163"/>
        <v>36.21</v>
      </c>
      <c r="AJ489" s="191"/>
      <c r="AK489" s="191"/>
      <c r="AL489" s="191">
        <v>200</v>
      </c>
      <c r="AM489" s="184">
        <f t="shared" si="164"/>
        <v>100</v>
      </c>
      <c r="AN489" s="196" t="s">
        <v>249</v>
      </c>
      <c r="AO489" s="187" t="str">
        <f t="shared" si="176"/>
        <v>Đ. Cơn Tran
Thạch Thanh</v>
      </c>
      <c r="AP489" s="192" t="s">
        <v>260</v>
      </c>
      <c r="AQ489" s="193">
        <f t="shared" si="168"/>
        <v>0.17892</v>
      </c>
      <c r="AR489" s="193">
        <f t="shared" si="169"/>
        <v>0</v>
      </c>
      <c r="AS489" s="193">
        <f t="shared" si="184"/>
        <v>0</v>
      </c>
      <c r="AT489" s="193">
        <f t="shared" si="165"/>
        <v>0.5</v>
      </c>
      <c r="AU489" s="193">
        <f t="shared" si="166"/>
        <v>0</v>
      </c>
      <c r="AV489" s="193">
        <f t="shared" si="183"/>
        <v>0.67891999999999997</v>
      </c>
      <c r="AW489" s="184"/>
      <c r="AX489" s="184"/>
      <c r="AY489" s="184"/>
      <c r="AZ489" s="184"/>
      <c r="BA489" s="184"/>
      <c r="BB489" s="179">
        <v>473</v>
      </c>
    </row>
    <row r="490" spans="1:54" ht="30">
      <c r="A490" s="179">
        <v>133</v>
      </c>
      <c r="B490" s="206" t="s">
        <v>985</v>
      </c>
      <c r="C490" s="185">
        <v>12</v>
      </c>
      <c r="D490" s="207" t="s">
        <v>54</v>
      </c>
      <c r="E490" s="187" t="str">
        <f>D490</f>
        <v>SKC</v>
      </c>
      <c r="F490" s="206"/>
      <c r="G490" s="206"/>
      <c r="H490" s="206"/>
      <c r="I490" s="189">
        <f t="shared" si="185"/>
        <v>0.5</v>
      </c>
      <c r="J490" s="195">
        <v>0.1</v>
      </c>
      <c r="K490" s="195"/>
      <c r="L490" s="189">
        <f t="shared" si="181"/>
        <v>0.1</v>
      </c>
      <c r="M490" s="189"/>
      <c r="N490" s="189"/>
      <c r="O490" s="189"/>
      <c r="P490" s="189"/>
      <c r="Q490" s="189"/>
      <c r="R490" s="189"/>
      <c r="S490" s="189"/>
      <c r="T490" s="189"/>
      <c r="U490" s="189"/>
      <c r="V490" s="189"/>
      <c r="W490" s="189"/>
      <c r="X490" s="189"/>
      <c r="Y490" s="189"/>
      <c r="Z490" s="195"/>
      <c r="AA490" s="195"/>
      <c r="AB490" s="189"/>
      <c r="AC490" s="189">
        <v>0.4</v>
      </c>
      <c r="AD490" s="195"/>
      <c r="AE490" s="189">
        <f t="shared" si="160"/>
        <v>0.4</v>
      </c>
      <c r="AF490" s="190">
        <f t="shared" si="161"/>
        <v>0.1</v>
      </c>
      <c r="AG490" s="190">
        <f t="shared" si="162"/>
        <v>0</v>
      </c>
      <c r="AH490" s="191">
        <v>42.6</v>
      </c>
      <c r="AI490" s="191">
        <f t="shared" si="163"/>
        <v>36.21</v>
      </c>
      <c r="AJ490" s="191"/>
      <c r="AK490" s="191"/>
      <c r="AL490" s="191">
        <v>150</v>
      </c>
      <c r="AM490" s="184">
        <f t="shared" si="164"/>
        <v>75</v>
      </c>
      <c r="AN490" s="196" t="s">
        <v>253</v>
      </c>
      <c r="AO490" s="187" t="str">
        <f t="shared" si="176"/>
        <v xml:space="preserve">
Thạch Vĩnh</v>
      </c>
      <c r="AP490" s="192" t="s">
        <v>260</v>
      </c>
      <c r="AQ490" s="193">
        <f t="shared" si="168"/>
        <v>0.11928000000000002</v>
      </c>
      <c r="AR490" s="193">
        <f t="shared" si="169"/>
        <v>0</v>
      </c>
      <c r="AS490" s="193">
        <f>AK490*N490*1000*10000/1000000000</f>
        <v>0</v>
      </c>
      <c r="AT490" s="193">
        <f t="shared" si="165"/>
        <v>0</v>
      </c>
      <c r="AU490" s="193">
        <f t="shared" si="166"/>
        <v>0</v>
      </c>
      <c r="AV490" s="193">
        <f t="shared" si="183"/>
        <v>0.11928000000000002</v>
      </c>
      <c r="AW490" s="184"/>
      <c r="AX490" s="184"/>
      <c r="AY490" s="184"/>
      <c r="AZ490" s="184"/>
      <c r="BA490" s="184"/>
      <c r="BB490" s="179">
        <v>474</v>
      </c>
    </row>
    <row r="491" spans="1:54" ht="30">
      <c r="A491" s="179">
        <v>134</v>
      </c>
      <c r="B491" s="206" t="s">
        <v>986</v>
      </c>
      <c r="C491" s="185">
        <v>12</v>
      </c>
      <c r="D491" s="207" t="s">
        <v>54</v>
      </c>
      <c r="E491" s="187" t="str">
        <f>D491</f>
        <v>SKC</v>
      </c>
      <c r="F491" s="206"/>
      <c r="G491" s="206"/>
      <c r="H491" s="206"/>
      <c r="I491" s="189">
        <f t="shared" si="185"/>
        <v>0.30000000000000004</v>
      </c>
      <c r="J491" s="195">
        <v>0.1</v>
      </c>
      <c r="K491" s="195"/>
      <c r="L491" s="189">
        <f t="shared" si="181"/>
        <v>0.1</v>
      </c>
      <c r="M491" s="189"/>
      <c r="N491" s="189"/>
      <c r="O491" s="189"/>
      <c r="P491" s="189">
        <v>0.2</v>
      </c>
      <c r="Q491" s="189"/>
      <c r="R491" s="189"/>
      <c r="S491" s="189"/>
      <c r="T491" s="189"/>
      <c r="U491" s="189"/>
      <c r="V491" s="189"/>
      <c r="W491" s="189"/>
      <c r="X491" s="189"/>
      <c r="Y491" s="189"/>
      <c r="Z491" s="195"/>
      <c r="AA491" s="195"/>
      <c r="AB491" s="189"/>
      <c r="AC491" s="189"/>
      <c r="AD491" s="195"/>
      <c r="AE491" s="189">
        <f t="shared" si="160"/>
        <v>0.2</v>
      </c>
      <c r="AF491" s="190">
        <f t="shared" si="161"/>
        <v>0.1</v>
      </c>
      <c r="AG491" s="190">
        <f t="shared" si="162"/>
        <v>0</v>
      </c>
      <c r="AH491" s="191">
        <v>42.6</v>
      </c>
      <c r="AI491" s="191">
        <f t="shared" si="163"/>
        <v>36.21</v>
      </c>
      <c r="AJ491" s="191">
        <v>46.9</v>
      </c>
      <c r="AK491" s="191"/>
      <c r="AL491" s="191">
        <v>150</v>
      </c>
      <c r="AM491" s="184">
        <f t="shared" si="164"/>
        <v>75</v>
      </c>
      <c r="AN491" s="196" t="s">
        <v>253</v>
      </c>
      <c r="AO491" s="187" t="str">
        <f t="shared" si="176"/>
        <v xml:space="preserve">
Thạch Vĩnh</v>
      </c>
      <c r="AP491" s="192" t="s">
        <v>260</v>
      </c>
      <c r="AQ491" s="193">
        <f t="shared" si="168"/>
        <v>0.11928000000000002</v>
      </c>
      <c r="AR491" s="193">
        <f t="shared" si="169"/>
        <v>0.26263999999999998</v>
      </c>
      <c r="AS491" s="193">
        <f>AK491*N491*1000*10000/1000000000</f>
        <v>0</v>
      </c>
      <c r="AT491" s="193">
        <f t="shared" si="165"/>
        <v>0</v>
      </c>
      <c r="AU491" s="193">
        <f t="shared" si="166"/>
        <v>0</v>
      </c>
      <c r="AV491" s="193">
        <f t="shared" si="183"/>
        <v>0.38192000000000004</v>
      </c>
      <c r="AW491" s="184"/>
      <c r="AX491" s="184"/>
      <c r="AY491" s="184"/>
      <c r="AZ491" s="184"/>
      <c r="BA491" s="184"/>
      <c r="BB491" s="179">
        <v>475</v>
      </c>
    </row>
    <row r="492" spans="1:54" ht="30">
      <c r="A492" s="179">
        <v>135</v>
      </c>
      <c r="B492" s="202" t="s">
        <v>456</v>
      </c>
      <c r="C492" s="202">
        <v>13</v>
      </c>
      <c r="D492" s="179" t="s">
        <v>288</v>
      </c>
      <c r="E492" s="187" t="s">
        <v>48</v>
      </c>
      <c r="F492" s="184"/>
      <c r="G492" s="188">
        <v>30</v>
      </c>
      <c r="H492" s="184"/>
      <c r="I492" s="189">
        <f t="shared" si="185"/>
        <v>247.1</v>
      </c>
      <c r="J492" s="196"/>
      <c r="K492" s="196"/>
      <c r="L492" s="189">
        <f t="shared" si="181"/>
        <v>0</v>
      </c>
      <c r="M492" s="196"/>
      <c r="N492" s="196"/>
      <c r="O492" s="196"/>
      <c r="P492" s="196"/>
      <c r="Q492" s="196"/>
      <c r="R492" s="196"/>
      <c r="S492" s="196"/>
      <c r="T492" s="196"/>
      <c r="U492" s="196"/>
      <c r="V492" s="196"/>
      <c r="W492" s="196"/>
      <c r="X492" s="196"/>
      <c r="Y492" s="196"/>
      <c r="Z492" s="196"/>
      <c r="AA492" s="196"/>
      <c r="AB492" s="196"/>
      <c r="AC492" s="213">
        <v>247.1</v>
      </c>
      <c r="AD492" s="196"/>
      <c r="AE492" s="189">
        <f>SUM(N492:AD492)</f>
        <v>247.1</v>
      </c>
      <c r="AF492" s="190">
        <f>L492+O492</f>
        <v>0</v>
      </c>
      <c r="AG492" s="190">
        <f>S492+T492+U492+X492+Y492+Z492</f>
        <v>0</v>
      </c>
      <c r="AH492" s="191">
        <v>42.6</v>
      </c>
      <c r="AI492" s="191">
        <f>AH492*0.85</f>
        <v>36.21</v>
      </c>
      <c r="AJ492" s="191"/>
      <c r="AK492" s="191"/>
      <c r="AL492" s="191">
        <v>150</v>
      </c>
      <c r="AM492" s="184">
        <f>AL492*0.5</f>
        <v>75</v>
      </c>
      <c r="AN492" s="214" t="s">
        <v>235</v>
      </c>
      <c r="AO492" s="187" t="str">
        <f t="shared" si="176"/>
        <v xml:space="preserve">
Thạch Hải</v>
      </c>
      <c r="AP492" s="192"/>
      <c r="AQ492" s="193">
        <f>(AF492*AH492*1000+AF492*AH492*1.8*1000)/100000</f>
        <v>0</v>
      </c>
      <c r="AR492" s="193">
        <f>AJ492*P492*1000*10000/1000000000+AJ492*P492*1000*10000/1000000000*1.8</f>
        <v>0</v>
      </c>
      <c r="AS492" s="193">
        <f>AK492*N492*0.01+AK492*N492*0.01*1.5</f>
        <v>0</v>
      </c>
      <c r="AT492" s="193">
        <f>AL492*AG492*0.01</f>
        <v>0</v>
      </c>
      <c r="AU492" s="193">
        <f>V492*AM492*0.01</f>
        <v>0</v>
      </c>
      <c r="AV492" s="193">
        <f>AQ492+AR492+AS492+AT492+AU492</f>
        <v>0</v>
      </c>
      <c r="AW492" s="184"/>
      <c r="AX492" s="184"/>
      <c r="AY492" s="184"/>
      <c r="AZ492" s="184"/>
      <c r="BA492" s="184"/>
      <c r="BB492" s="179">
        <v>476</v>
      </c>
    </row>
    <row r="493" spans="1:54" ht="30">
      <c r="A493" s="179">
        <v>136</v>
      </c>
      <c r="B493" s="185" t="s">
        <v>959</v>
      </c>
      <c r="C493" s="185">
        <v>14</v>
      </c>
      <c r="D493" s="192" t="s">
        <v>55</v>
      </c>
      <c r="E493" s="187" t="str">
        <f>D493</f>
        <v>SKX</v>
      </c>
      <c r="F493" s="185"/>
      <c r="G493" s="188">
        <v>30</v>
      </c>
      <c r="H493" s="185"/>
      <c r="I493" s="189">
        <f t="shared" si="185"/>
        <v>2.5</v>
      </c>
      <c r="J493" s="189"/>
      <c r="K493" s="189"/>
      <c r="L493" s="189">
        <f t="shared" si="181"/>
        <v>0</v>
      </c>
      <c r="M493" s="189"/>
      <c r="N493" s="189"/>
      <c r="O493" s="189"/>
      <c r="P493" s="189"/>
      <c r="Q493" s="189"/>
      <c r="R493" s="189"/>
      <c r="S493" s="189"/>
      <c r="T493" s="189"/>
      <c r="U493" s="189"/>
      <c r="V493" s="189"/>
      <c r="W493" s="189"/>
      <c r="X493" s="189"/>
      <c r="Y493" s="189"/>
      <c r="Z493" s="189"/>
      <c r="AA493" s="189"/>
      <c r="AB493" s="189"/>
      <c r="AC493" s="189"/>
      <c r="AD493" s="189">
        <v>2.5</v>
      </c>
      <c r="AE493" s="189">
        <f>SUM(N493:AD493)</f>
        <v>2.5</v>
      </c>
      <c r="AF493" s="190">
        <f>L493+O493</f>
        <v>0</v>
      </c>
      <c r="AG493" s="190">
        <f>S493+T493+U493+X493+Y493+Z493</f>
        <v>0</v>
      </c>
      <c r="AH493" s="191">
        <v>34.1</v>
      </c>
      <c r="AI493" s="191">
        <f>AH493*0.85</f>
        <v>28.984999999999999</v>
      </c>
      <c r="AJ493" s="191"/>
      <c r="AK493" s="191"/>
      <c r="AL493" s="191">
        <v>150</v>
      </c>
      <c r="AM493" s="184">
        <f>AL493*0.5</f>
        <v>75</v>
      </c>
      <c r="AN493" s="196" t="s">
        <v>245</v>
      </c>
      <c r="AO493" s="187" t="str">
        <f t="shared" si="176"/>
        <v xml:space="preserve">
Thạch Ngọc</v>
      </c>
      <c r="AP493" s="192" t="s">
        <v>260</v>
      </c>
      <c r="AQ493" s="193">
        <f>(AF493*AH493*1000+AF493*AH493*1.8*1000)/100000</f>
        <v>0</v>
      </c>
      <c r="AR493" s="193">
        <f>AJ493*P493*1000*10000/1000000000+AJ493*P493*1000*10000/1000000000*1.8</f>
        <v>0</v>
      </c>
      <c r="AS493" s="193">
        <f>AK493*N493*0.01+AK493*N493*0.01*1.5</f>
        <v>0</v>
      </c>
      <c r="AT493" s="193">
        <f>AL493*AG493*0.01</f>
        <v>0</v>
      </c>
      <c r="AU493" s="193">
        <f>V493*AM493*0.01</f>
        <v>0</v>
      </c>
      <c r="AV493" s="193">
        <f>AQ493+AR493+AS493+AT493+AU493</f>
        <v>0</v>
      </c>
      <c r="AW493" s="184"/>
      <c r="AX493" s="184"/>
      <c r="AY493" s="184"/>
      <c r="AZ493" s="184"/>
      <c r="BA493" s="184"/>
      <c r="BB493" s="179">
        <v>477</v>
      </c>
    </row>
    <row r="494" spans="1:54" ht="30">
      <c r="A494" s="179">
        <v>137</v>
      </c>
      <c r="B494" s="185" t="s">
        <v>285</v>
      </c>
      <c r="C494" s="186">
        <v>15</v>
      </c>
      <c r="D494" s="192" t="s">
        <v>262</v>
      </c>
      <c r="E494" s="187" t="s">
        <v>36</v>
      </c>
      <c r="F494" s="185"/>
      <c r="G494" s="188">
        <v>30</v>
      </c>
      <c r="H494" s="185"/>
      <c r="I494" s="189">
        <f t="shared" si="185"/>
        <v>0.7</v>
      </c>
      <c r="J494" s="195"/>
      <c r="K494" s="195"/>
      <c r="L494" s="189">
        <f t="shared" si="181"/>
        <v>0</v>
      </c>
      <c r="M494" s="189"/>
      <c r="N494" s="189"/>
      <c r="O494" s="189"/>
      <c r="P494" s="189"/>
      <c r="Q494" s="189"/>
      <c r="R494" s="189"/>
      <c r="S494" s="189"/>
      <c r="T494" s="189"/>
      <c r="U494" s="189"/>
      <c r="V494" s="189"/>
      <c r="W494" s="189"/>
      <c r="X494" s="189"/>
      <c r="Y494" s="189"/>
      <c r="Z494" s="189"/>
      <c r="AA494" s="189"/>
      <c r="AB494" s="189"/>
      <c r="AC494" s="189">
        <v>0.7</v>
      </c>
      <c r="AD494" s="189"/>
      <c r="AE494" s="189">
        <f>SUM(N494:AD494)</f>
        <v>0.7</v>
      </c>
      <c r="AF494" s="190">
        <f>L494+O494</f>
        <v>0</v>
      </c>
      <c r="AG494" s="190">
        <f>S494+T494+U494+X494+Y494+Z494</f>
        <v>0</v>
      </c>
      <c r="AH494" s="191">
        <v>27.3</v>
      </c>
      <c r="AI494" s="191">
        <f>AH494*0.85</f>
        <v>23.204999999999998</v>
      </c>
      <c r="AJ494" s="191"/>
      <c r="AK494" s="191"/>
      <c r="AL494" s="197">
        <v>150</v>
      </c>
      <c r="AM494" s="184">
        <f>AL494*0.5</f>
        <v>75</v>
      </c>
      <c r="AN494" s="192" t="s">
        <v>228</v>
      </c>
      <c r="AO494" s="187" t="str">
        <f t="shared" si="176"/>
        <v xml:space="preserve">
Nam Hương</v>
      </c>
      <c r="AP494" s="192" t="s">
        <v>265</v>
      </c>
      <c r="AQ494" s="193">
        <f>(AF494*AH494*1000+AF494*AH494*1.8*1000)/100000</f>
        <v>0</v>
      </c>
      <c r="AR494" s="193">
        <f>AJ494*P494*1000*10000/1000000000+AJ494*P494*1000*10000/1000000000*1.8</f>
        <v>0</v>
      </c>
      <c r="AS494" s="193">
        <f>AK494*N494*0.01+AK494*N494*0.01*1.5</f>
        <v>0</v>
      </c>
      <c r="AT494" s="193">
        <f>AL494*AG494*0.01</f>
        <v>0</v>
      </c>
      <c r="AU494" s="193">
        <f>V494*AM494*0.01</f>
        <v>0</v>
      </c>
      <c r="AV494" s="193">
        <f>AQ494+AR494+AS494+AT494+AU494</f>
        <v>0</v>
      </c>
      <c r="AW494" s="184"/>
      <c r="AX494" s="184"/>
      <c r="AY494" s="184"/>
      <c r="AZ494" s="184"/>
      <c r="BA494" s="184"/>
      <c r="BB494" s="179">
        <v>478</v>
      </c>
    </row>
    <row r="495" spans="1:54" ht="30">
      <c r="A495" s="179">
        <v>138</v>
      </c>
      <c r="B495" s="185" t="s">
        <v>451</v>
      </c>
      <c r="C495" s="186">
        <v>15</v>
      </c>
      <c r="D495" s="192" t="s">
        <v>262</v>
      </c>
      <c r="E495" s="187" t="s">
        <v>36</v>
      </c>
      <c r="F495" s="185"/>
      <c r="G495" s="188">
        <v>30</v>
      </c>
      <c r="H495" s="185"/>
      <c r="I495" s="189">
        <f t="shared" si="185"/>
        <v>0.2</v>
      </c>
      <c r="J495" s="195"/>
      <c r="K495" s="195"/>
      <c r="L495" s="189">
        <f t="shared" si="181"/>
        <v>0</v>
      </c>
      <c r="M495" s="189"/>
      <c r="N495" s="189"/>
      <c r="O495" s="189"/>
      <c r="P495" s="189"/>
      <c r="Q495" s="189"/>
      <c r="R495" s="189"/>
      <c r="S495" s="189"/>
      <c r="T495" s="189"/>
      <c r="U495" s="189"/>
      <c r="V495" s="189"/>
      <c r="W495" s="189"/>
      <c r="X495" s="189"/>
      <c r="Y495" s="189"/>
      <c r="Z495" s="189"/>
      <c r="AA495" s="189"/>
      <c r="AB495" s="189"/>
      <c r="AC495" s="189">
        <v>0.2</v>
      </c>
      <c r="AD495" s="189"/>
      <c r="AE495" s="189">
        <f>SUM(N495:AD495)</f>
        <v>0.2</v>
      </c>
      <c r="AF495" s="190">
        <f>L495+O495</f>
        <v>0</v>
      </c>
      <c r="AG495" s="190">
        <f>S495+T495+U495+X495+Y495+Z495</f>
        <v>0</v>
      </c>
      <c r="AH495" s="191">
        <v>42.6</v>
      </c>
      <c r="AI495" s="191">
        <f>AH495*0.85</f>
        <v>36.21</v>
      </c>
      <c r="AJ495" s="191"/>
      <c r="AK495" s="191"/>
      <c r="AL495" s="191">
        <v>150</v>
      </c>
      <c r="AM495" s="184">
        <f>AL495*0.5</f>
        <v>75</v>
      </c>
      <c r="AN495" s="192" t="s">
        <v>235</v>
      </c>
      <c r="AO495" s="187" t="str">
        <f t="shared" si="176"/>
        <v xml:space="preserve">
Thạch Hải</v>
      </c>
      <c r="AP495" s="192" t="s">
        <v>265</v>
      </c>
      <c r="AQ495" s="193">
        <f>(AF495*AH495*1000+AF495*AH495*1.8*1000)/100000</f>
        <v>0</v>
      </c>
      <c r="AR495" s="193">
        <f>AJ495*P495*1000*10000/1000000000+AJ495*P495*1000*10000/1000000000*1.8</f>
        <v>0</v>
      </c>
      <c r="AS495" s="193">
        <f>AK495*N495*0.01+AK495*N495*0.01*1.5</f>
        <v>0</v>
      </c>
      <c r="AT495" s="193">
        <f>AL495*AG495*0.01</f>
        <v>0</v>
      </c>
      <c r="AU495" s="193">
        <f>V495*AM495*0.01</f>
        <v>0</v>
      </c>
      <c r="AV495" s="193">
        <f>AQ495+AR495+AS495+AT495+AU495</f>
        <v>0</v>
      </c>
      <c r="AW495" s="184"/>
      <c r="AX495" s="184"/>
      <c r="AY495" s="184"/>
      <c r="AZ495" s="184"/>
      <c r="BA495" s="184"/>
      <c r="BB495" s="179">
        <v>479</v>
      </c>
    </row>
    <row r="496" spans="1:54" ht="30">
      <c r="A496" s="179">
        <v>139</v>
      </c>
      <c r="B496" s="186" t="s">
        <v>747</v>
      </c>
      <c r="C496" s="186">
        <v>15</v>
      </c>
      <c r="D496" s="187" t="s">
        <v>262</v>
      </c>
      <c r="E496" s="187" t="s">
        <v>36</v>
      </c>
      <c r="F496" s="188"/>
      <c r="G496" s="188">
        <v>30</v>
      </c>
      <c r="H496" s="188"/>
      <c r="I496" s="189">
        <f t="shared" si="185"/>
        <v>0.75</v>
      </c>
      <c r="J496" s="189"/>
      <c r="K496" s="189"/>
      <c r="L496" s="189">
        <f t="shared" si="181"/>
        <v>0</v>
      </c>
      <c r="M496" s="189"/>
      <c r="N496" s="189"/>
      <c r="O496" s="189"/>
      <c r="P496" s="189"/>
      <c r="Q496" s="189"/>
      <c r="R496" s="189"/>
      <c r="S496" s="189"/>
      <c r="T496" s="189"/>
      <c r="U496" s="189"/>
      <c r="V496" s="189"/>
      <c r="W496" s="189"/>
      <c r="X496" s="189"/>
      <c r="Y496" s="189"/>
      <c r="Z496" s="189"/>
      <c r="AA496" s="189"/>
      <c r="AB496" s="189"/>
      <c r="AC496" s="189">
        <v>0.75</v>
      </c>
      <c r="AD496" s="189"/>
      <c r="AE496" s="189">
        <f>SUM(N496:AD496)</f>
        <v>0.75</v>
      </c>
      <c r="AF496" s="190">
        <f>L496+O496</f>
        <v>0</v>
      </c>
      <c r="AG496" s="190">
        <f>S496+T496+U496+X496+Y496+Z496</f>
        <v>0</v>
      </c>
      <c r="AH496" s="191">
        <v>42.6</v>
      </c>
      <c r="AI496" s="191">
        <f>AH496*0.85</f>
        <v>36.21</v>
      </c>
      <c r="AJ496" s="191"/>
      <c r="AK496" s="191"/>
      <c r="AL496" s="191">
        <v>150</v>
      </c>
      <c r="AM496" s="184">
        <f>AL496*0.5</f>
        <v>75</v>
      </c>
      <c r="AN496" s="187" t="s">
        <v>252</v>
      </c>
      <c r="AO496" s="187" t="str">
        <f t="shared" si="176"/>
        <v xml:space="preserve">
Thạch Văn</v>
      </c>
      <c r="AP496" s="192" t="s">
        <v>260</v>
      </c>
      <c r="AQ496" s="193">
        <f>(AF496*AH496*1000+AF496*AH496*1.8*1000)/100000</f>
        <v>0</v>
      </c>
      <c r="AR496" s="193">
        <f>AJ496*P496*1000*10000/1000000000+AJ496*P496*1000*10000/1000000000*1.8</f>
        <v>0</v>
      </c>
      <c r="AS496" s="193">
        <f>AK496*N496*1000*10000/1000000000</f>
        <v>0</v>
      </c>
      <c r="AT496" s="193">
        <f>AL496*AG496*0.01</f>
        <v>0</v>
      </c>
      <c r="AU496" s="193">
        <f>V496*AM496*0.01</f>
        <v>0</v>
      </c>
      <c r="AV496" s="193">
        <f>AQ496+AR496+AS496+AT496+AU496</f>
        <v>0</v>
      </c>
      <c r="AW496" s="184"/>
      <c r="AX496" s="184"/>
      <c r="AY496" s="184"/>
      <c r="AZ496" s="184"/>
      <c r="BA496" s="184"/>
      <c r="BB496" s="179">
        <v>480</v>
      </c>
    </row>
    <row r="497" spans="1:54" ht="16.5">
      <c r="A497" s="179">
        <v>140</v>
      </c>
      <c r="B497" s="206" t="s">
        <v>756</v>
      </c>
      <c r="C497" s="186">
        <v>15</v>
      </c>
      <c r="D497" s="207" t="s">
        <v>262</v>
      </c>
      <c r="E497" s="187" t="s">
        <v>36</v>
      </c>
      <c r="F497" s="206"/>
      <c r="G497" s="188">
        <v>30</v>
      </c>
      <c r="H497" s="206"/>
      <c r="I497" s="189">
        <f t="shared" si="185"/>
        <v>0.6</v>
      </c>
      <c r="J497" s="195"/>
      <c r="K497" s="195"/>
      <c r="L497" s="189">
        <f t="shared" si="181"/>
        <v>0</v>
      </c>
      <c r="M497" s="189"/>
      <c r="N497" s="189"/>
      <c r="O497" s="189"/>
      <c r="P497" s="189"/>
      <c r="Q497" s="189"/>
      <c r="R497" s="189"/>
      <c r="S497" s="189"/>
      <c r="T497" s="189"/>
      <c r="U497" s="189"/>
      <c r="V497" s="189"/>
      <c r="W497" s="189"/>
      <c r="X497" s="189"/>
      <c r="Y497" s="189"/>
      <c r="Z497" s="195"/>
      <c r="AA497" s="195"/>
      <c r="AB497" s="189"/>
      <c r="AC497" s="189">
        <v>0.6</v>
      </c>
      <c r="AD497" s="195"/>
      <c r="AE497" s="189"/>
      <c r="AF497" s="190"/>
      <c r="AG497" s="190"/>
      <c r="AH497" s="191"/>
      <c r="AI497" s="191"/>
      <c r="AJ497" s="191"/>
      <c r="AK497" s="191"/>
      <c r="AL497" s="191"/>
      <c r="AM497" s="184"/>
      <c r="AN497" s="196" t="s">
        <v>253</v>
      </c>
      <c r="AO497" s="187"/>
      <c r="AP497" s="192" t="s">
        <v>260</v>
      </c>
      <c r="AQ497" s="193"/>
      <c r="AR497" s="193"/>
      <c r="AS497" s="193"/>
      <c r="AT497" s="193"/>
      <c r="AU497" s="193"/>
      <c r="AV497" s="193"/>
      <c r="AW497" s="184"/>
      <c r="AX497" s="184"/>
      <c r="AY497" s="184"/>
      <c r="AZ497" s="184"/>
      <c r="BA497" s="184"/>
      <c r="BB497" s="179">
        <v>481</v>
      </c>
    </row>
    <row r="498" spans="1:54" ht="45">
      <c r="A498" s="179">
        <v>141</v>
      </c>
      <c r="B498" s="185" t="s">
        <v>314</v>
      </c>
      <c r="C498" s="202">
        <v>16</v>
      </c>
      <c r="D498" s="200" t="s">
        <v>305</v>
      </c>
      <c r="E498" s="187" t="s">
        <v>36</v>
      </c>
      <c r="F498" s="199"/>
      <c r="G498" s="188">
        <v>30</v>
      </c>
      <c r="H498" s="199"/>
      <c r="I498" s="189">
        <f t="shared" si="185"/>
        <v>1.4</v>
      </c>
      <c r="J498" s="195"/>
      <c r="K498" s="195"/>
      <c r="L498" s="189">
        <f t="shared" si="181"/>
        <v>0</v>
      </c>
      <c r="M498" s="189"/>
      <c r="N498" s="189"/>
      <c r="O498" s="189"/>
      <c r="P498" s="189"/>
      <c r="Q498" s="189"/>
      <c r="R498" s="189"/>
      <c r="S498" s="189"/>
      <c r="T498" s="189"/>
      <c r="U498" s="189"/>
      <c r="V498" s="189"/>
      <c r="W498" s="189"/>
      <c r="X498" s="189"/>
      <c r="Y498" s="189"/>
      <c r="Z498" s="195"/>
      <c r="AA498" s="195"/>
      <c r="AB498" s="189"/>
      <c r="AC498" s="189">
        <v>1.4</v>
      </c>
      <c r="AD498" s="195"/>
      <c r="AE498" s="189">
        <f t="shared" ref="AE498:AE514" si="186">SUM(N498:AD498)</f>
        <v>1.4</v>
      </c>
      <c r="AF498" s="190">
        <f t="shared" ref="AF498:AF514" si="187">L498+O498</f>
        <v>0</v>
      </c>
      <c r="AG498" s="190">
        <f t="shared" ref="AG498:AG514" si="188">S498+T498+U498+X498+Y498+Z498</f>
        <v>0</v>
      </c>
      <c r="AH498" s="191">
        <v>42.6</v>
      </c>
      <c r="AI498" s="191">
        <f t="shared" ref="AI498:AI514" si="189">AH498*0.85</f>
        <v>36.21</v>
      </c>
      <c r="AJ498" s="191"/>
      <c r="AK498" s="191"/>
      <c r="AL498" s="191">
        <v>200</v>
      </c>
      <c r="AM498" s="184">
        <f t="shared" ref="AM498:AM514" si="190">AL498*0.5</f>
        <v>100</v>
      </c>
      <c r="AN498" s="196" t="s">
        <v>230</v>
      </c>
      <c r="AO498" s="187" t="str">
        <f t="shared" ref="AO498:AO514" si="191">F498&amp;CHAR(10)&amp;AN498</f>
        <v xml:space="preserve">
Phù Việt</v>
      </c>
      <c r="AP498" s="192" t="s">
        <v>260</v>
      </c>
      <c r="AQ498" s="193">
        <f t="shared" ref="AQ498:AQ504" si="192">(AF498*AH498*1000+AF498*AH498*1.8*1000)/100000</f>
        <v>0</v>
      </c>
      <c r="AR498" s="193">
        <f t="shared" ref="AR498:AR504" si="193">AJ498*P498*1000*10000/1000000000+AJ498*P498*1000*10000/1000000000*1.8</f>
        <v>0</v>
      </c>
      <c r="AS498" s="193">
        <f>AK498*N498*0.01+AK498*N498*0.01*1.5</f>
        <v>0</v>
      </c>
      <c r="AT498" s="193">
        <f t="shared" ref="AT498:AT514" si="194">AL498*AG498*0.01</f>
        <v>0</v>
      </c>
      <c r="AU498" s="193">
        <f t="shared" ref="AU498:AU514" si="195">V498*AM498*0.01</f>
        <v>0</v>
      </c>
      <c r="AV498" s="193">
        <f t="shared" ref="AV498:AV514" si="196">AQ498+AR498+AS498+AT498+AU498</f>
        <v>0</v>
      </c>
      <c r="AW498" s="184"/>
      <c r="AX498" s="184"/>
      <c r="AY498" s="184"/>
      <c r="AZ498" s="184"/>
      <c r="BA498" s="184"/>
      <c r="BB498" s="179">
        <v>482</v>
      </c>
    </row>
    <row r="499" spans="1:54" ht="45">
      <c r="A499" s="179">
        <v>142</v>
      </c>
      <c r="B499" s="186" t="s">
        <v>336</v>
      </c>
      <c r="C499" s="202">
        <v>16</v>
      </c>
      <c r="D499" s="187" t="s">
        <v>305</v>
      </c>
      <c r="E499" s="187" t="s">
        <v>36</v>
      </c>
      <c r="F499" s="188" t="s">
        <v>337</v>
      </c>
      <c r="G499" s="188">
        <v>30</v>
      </c>
      <c r="H499" s="188"/>
      <c r="I499" s="189">
        <f t="shared" si="185"/>
        <v>0.5</v>
      </c>
      <c r="J499" s="189"/>
      <c r="K499" s="189"/>
      <c r="L499" s="189">
        <f t="shared" si="181"/>
        <v>0</v>
      </c>
      <c r="M499" s="189"/>
      <c r="N499" s="189"/>
      <c r="O499" s="189"/>
      <c r="P499" s="189"/>
      <c r="Q499" s="189"/>
      <c r="R499" s="189"/>
      <c r="S499" s="189"/>
      <c r="T499" s="189"/>
      <c r="U499" s="189"/>
      <c r="V499" s="189"/>
      <c r="W499" s="189"/>
      <c r="X499" s="189"/>
      <c r="Y499" s="189"/>
      <c r="Z499" s="189"/>
      <c r="AA499" s="189"/>
      <c r="AB499" s="189"/>
      <c r="AC499" s="189">
        <v>0.5</v>
      </c>
      <c r="AD499" s="189"/>
      <c r="AE499" s="189">
        <f t="shared" si="186"/>
        <v>0.5</v>
      </c>
      <c r="AF499" s="190">
        <f t="shared" si="187"/>
        <v>0</v>
      </c>
      <c r="AG499" s="190">
        <f t="shared" si="188"/>
        <v>0</v>
      </c>
      <c r="AH499" s="191">
        <v>42.6</v>
      </c>
      <c r="AI499" s="191">
        <f t="shared" si="189"/>
        <v>36.21</v>
      </c>
      <c r="AJ499" s="191"/>
      <c r="AK499" s="191"/>
      <c r="AL499" s="191">
        <v>150</v>
      </c>
      <c r="AM499" s="184">
        <f t="shared" si="190"/>
        <v>75</v>
      </c>
      <c r="AN499" s="187" t="s">
        <v>231</v>
      </c>
      <c r="AO499" s="187" t="str">
        <f t="shared" si="191"/>
        <v>Đồng muối
Thạch Bàn</v>
      </c>
      <c r="AP499" s="192" t="s">
        <v>260</v>
      </c>
      <c r="AQ499" s="193">
        <f t="shared" si="192"/>
        <v>0</v>
      </c>
      <c r="AR499" s="193">
        <f t="shared" si="193"/>
        <v>0</v>
      </c>
      <c r="AS499" s="193">
        <f>AK499*N499*0.01+AK499*N499*0.01*1.5</f>
        <v>0</v>
      </c>
      <c r="AT499" s="193">
        <f t="shared" si="194"/>
        <v>0</v>
      </c>
      <c r="AU499" s="193">
        <f t="shared" si="195"/>
        <v>0</v>
      </c>
      <c r="AV499" s="193">
        <f t="shared" si="196"/>
        <v>0</v>
      </c>
      <c r="AW499" s="184"/>
      <c r="AX499" s="184"/>
      <c r="AY499" s="184"/>
      <c r="AZ499" s="184"/>
      <c r="BA499" s="184"/>
      <c r="BB499" s="179">
        <v>483</v>
      </c>
    </row>
    <row r="500" spans="1:54" ht="30">
      <c r="A500" s="179">
        <v>143</v>
      </c>
      <c r="B500" s="186" t="s">
        <v>749</v>
      </c>
      <c r="C500" s="202">
        <v>16</v>
      </c>
      <c r="D500" s="187" t="s">
        <v>305</v>
      </c>
      <c r="E500" s="187" t="s">
        <v>36</v>
      </c>
      <c r="F500" s="188"/>
      <c r="G500" s="188">
        <v>30</v>
      </c>
      <c r="H500" s="188"/>
      <c r="I500" s="189">
        <f t="shared" si="185"/>
        <v>1.5</v>
      </c>
      <c r="J500" s="189"/>
      <c r="K500" s="189"/>
      <c r="L500" s="189">
        <f t="shared" si="181"/>
        <v>0</v>
      </c>
      <c r="M500" s="189"/>
      <c r="N500" s="189"/>
      <c r="O500" s="189"/>
      <c r="P500" s="189"/>
      <c r="Q500" s="189"/>
      <c r="R500" s="189"/>
      <c r="S500" s="189"/>
      <c r="T500" s="189"/>
      <c r="U500" s="189"/>
      <c r="V500" s="189"/>
      <c r="W500" s="189"/>
      <c r="X500" s="189"/>
      <c r="Y500" s="189"/>
      <c r="Z500" s="189"/>
      <c r="AA500" s="189"/>
      <c r="AB500" s="189"/>
      <c r="AC500" s="189">
        <v>1.5</v>
      </c>
      <c r="AD500" s="189"/>
      <c r="AE500" s="189">
        <f t="shared" si="186"/>
        <v>1.5</v>
      </c>
      <c r="AF500" s="190">
        <f t="shared" si="187"/>
        <v>0</v>
      </c>
      <c r="AG500" s="190">
        <f t="shared" si="188"/>
        <v>0</v>
      </c>
      <c r="AH500" s="191">
        <v>42.6</v>
      </c>
      <c r="AI500" s="191">
        <f t="shared" si="189"/>
        <v>36.21</v>
      </c>
      <c r="AJ500" s="191"/>
      <c r="AK500" s="191"/>
      <c r="AL500" s="191">
        <v>150</v>
      </c>
      <c r="AM500" s="184">
        <f t="shared" si="190"/>
        <v>75</v>
      </c>
      <c r="AN500" s="192" t="s">
        <v>252</v>
      </c>
      <c r="AO500" s="187" t="str">
        <f t="shared" si="191"/>
        <v xml:space="preserve">
Thạch Văn</v>
      </c>
      <c r="AP500" s="192" t="s">
        <v>260</v>
      </c>
      <c r="AQ500" s="193">
        <f t="shared" si="192"/>
        <v>0</v>
      </c>
      <c r="AR500" s="193">
        <f t="shared" si="193"/>
        <v>0</v>
      </c>
      <c r="AS500" s="193">
        <f>AK500*N500*1000*10000/1000000000</f>
        <v>0</v>
      </c>
      <c r="AT500" s="193">
        <f t="shared" si="194"/>
        <v>0</v>
      </c>
      <c r="AU500" s="193">
        <f t="shared" si="195"/>
        <v>0</v>
      </c>
      <c r="AV500" s="193">
        <f t="shared" si="196"/>
        <v>0</v>
      </c>
      <c r="AW500" s="184"/>
      <c r="AX500" s="184"/>
      <c r="AY500" s="184"/>
      <c r="AZ500" s="184"/>
      <c r="BA500" s="184"/>
      <c r="BB500" s="179">
        <v>484</v>
      </c>
    </row>
    <row r="501" spans="1:54" ht="30">
      <c r="A501" s="179">
        <v>144</v>
      </c>
      <c r="B501" s="185" t="s">
        <v>407</v>
      </c>
      <c r="C501" s="185">
        <v>18</v>
      </c>
      <c r="D501" s="196" t="s">
        <v>160</v>
      </c>
      <c r="E501" s="187" t="str">
        <f>D501</f>
        <v>DSH</v>
      </c>
      <c r="F501" s="201"/>
      <c r="G501" s="188">
        <v>30</v>
      </c>
      <c r="H501" s="201"/>
      <c r="I501" s="189">
        <f t="shared" si="185"/>
        <v>0.3</v>
      </c>
      <c r="J501" s="195"/>
      <c r="K501" s="195"/>
      <c r="L501" s="189">
        <f t="shared" si="181"/>
        <v>0</v>
      </c>
      <c r="M501" s="189"/>
      <c r="N501" s="189"/>
      <c r="O501" s="189"/>
      <c r="P501" s="189"/>
      <c r="Q501" s="189"/>
      <c r="R501" s="189"/>
      <c r="S501" s="189"/>
      <c r="T501" s="189"/>
      <c r="U501" s="189"/>
      <c r="V501" s="189"/>
      <c r="W501" s="189"/>
      <c r="X501" s="189"/>
      <c r="Y501" s="189"/>
      <c r="Z501" s="189"/>
      <c r="AA501" s="189"/>
      <c r="AB501" s="189"/>
      <c r="AC501" s="189">
        <v>0.3</v>
      </c>
      <c r="AD501" s="189"/>
      <c r="AE501" s="189">
        <f t="shared" si="186"/>
        <v>0.3</v>
      </c>
      <c r="AF501" s="190">
        <f t="shared" si="187"/>
        <v>0</v>
      </c>
      <c r="AG501" s="190">
        <f t="shared" si="188"/>
        <v>0</v>
      </c>
      <c r="AH501" s="191">
        <v>27.3</v>
      </c>
      <c r="AI501" s="191">
        <f t="shared" si="189"/>
        <v>23.204999999999998</v>
      </c>
      <c r="AJ501" s="191"/>
      <c r="AK501" s="191"/>
      <c r="AL501" s="191">
        <v>150</v>
      </c>
      <c r="AM501" s="184">
        <f t="shared" si="190"/>
        <v>75</v>
      </c>
      <c r="AN501" s="196" t="s">
        <v>233</v>
      </c>
      <c r="AO501" s="187" t="str">
        <f t="shared" si="191"/>
        <v xml:space="preserve">
Thạch Điền</v>
      </c>
      <c r="AP501" s="192" t="s">
        <v>260</v>
      </c>
      <c r="AQ501" s="193">
        <f t="shared" si="192"/>
        <v>0</v>
      </c>
      <c r="AR501" s="193">
        <f t="shared" si="193"/>
        <v>0</v>
      </c>
      <c r="AS501" s="193">
        <f>AK501*N501*0.01+AK501*N501*0.01*1.5</f>
        <v>0</v>
      </c>
      <c r="AT501" s="193">
        <f t="shared" si="194"/>
        <v>0</v>
      </c>
      <c r="AU501" s="193">
        <f t="shared" si="195"/>
        <v>0</v>
      </c>
      <c r="AV501" s="193">
        <f t="shared" si="196"/>
        <v>0</v>
      </c>
      <c r="AW501" s="184"/>
      <c r="AX501" s="184"/>
      <c r="AY501" s="184"/>
      <c r="AZ501" s="184"/>
      <c r="BA501" s="184"/>
      <c r="BB501" s="179">
        <v>485</v>
      </c>
    </row>
    <row r="502" spans="1:54" ht="30">
      <c r="A502" s="179">
        <v>145</v>
      </c>
      <c r="B502" s="206" t="s">
        <v>650</v>
      </c>
      <c r="C502" s="185">
        <v>18</v>
      </c>
      <c r="D502" s="209" t="s">
        <v>160</v>
      </c>
      <c r="E502" s="187" t="str">
        <f>D502</f>
        <v>DSH</v>
      </c>
      <c r="F502" s="210"/>
      <c r="G502" s="188">
        <v>30</v>
      </c>
      <c r="H502" s="210"/>
      <c r="I502" s="189">
        <f t="shared" si="185"/>
        <v>0.1</v>
      </c>
      <c r="J502" s="195"/>
      <c r="K502" s="195"/>
      <c r="L502" s="189">
        <f t="shared" si="181"/>
        <v>0</v>
      </c>
      <c r="M502" s="189"/>
      <c r="N502" s="189"/>
      <c r="O502" s="189"/>
      <c r="P502" s="189"/>
      <c r="Q502" s="189"/>
      <c r="R502" s="189"/>
      <c r="S502" s="189"/>
      <c r="T502" s="189"/>
      <c r="U502" s="189"/>
      <c r="V502" s="189"/>
      <c r="W502" s="189"/>
      <c r="X502" s="189"/>
      <c r="Y502" s="189"/>
      <c r="Z502" s="189"/>
      <c r="AA502" s="189"/>
      <c r="AB502" s="189"/>
      <c r="AC502" s="189">
        <v>0.1</v>
      </c>
      <c r="AD502" s="189"/>
      <c r="AE502" s="189">
        <f t="shared" si="186"/>
        <v>0.1</v>
      </c>
      <c r="AF502" s="190">
        <f t="shared" si="187"/>
        <v>0</v>
      </c>
      <c r="AG502" s="190">
        <f t="shared" si="188"/>
        <v>0</v>
      </c>
      <c r="AH502" s="191">
        <v>42.6</v>
      </c>
      <c r="AI502" s="191">
        <f t="shared" si="189"/>
        <v>36.21</v>
      </c>
      <c r="AJ502" s="191"/>
      <c r="AK502" s="191"/>
      <c r="AL502" s="191">
        <v>150</v>
      </c>
      <c r="AM502" s="184">
        <f t="shared" si="190"/>
        <v>75</v>
      </c>
      <c r="AN502" s="192" t="s">
        <v>246</v>
      </c>
      <c r="AO502" s="187" t="str">
        <f t="shared" si="191"/>
        <v xml:space="preserve">
Thạch Sơn</v>
      </c>
      <c r="AP502" s="192" t="s">
        <v>265</v>
      </c>
      <c r="AQ502" s="193">
        <f t="shared" si="192"/>
        <v>0</v>
      </c>
      <c r="AR502" s="193">
        <f t="shared" si="193"/>
        <v>0</v>
      </c>
      <c r="AS502" s="193">
        <f>AK502*N502*0.01+AK502*N502*0.01*1.5</f>
        <v>0</v>
      </c>
      <c r="AT502" s="193">
        <f t="shared" si="194"/>
        <v>0</v>
      </c>
      <c r="AU502" s="193">
        <f t="shared" si="195"/>
        <v>0</v>
      </c>
      <c r="AV502" s="193">
        <f t="shared" si="196"/>
        <v>0</v>
      </c>
      <c r="AW502" s="184"/>
      <c r="AX502" s="184"/>
      <c r="AY502" s="184"/>
      <c r="AZ502" s="184"/>
      <c r="BA502" s="184"/>
      <c r="BB502" s="179">
        <v>486</v>
      </c>
    </row>
    <row r="503" spans="1:54" ht="30">
      <c r="A503" s="179">
        <v>146</v>
      </c>
      <c r="B503" s="185" t="s">
        <v>688</v>
      </c>
      <c r="C503" s="185">
        <v>18</v>
      </c>
      <c r="D503" s="179" t="s">
        <v>160</v>
      </c>
      <c r="E503" s="187" t="str">
        <f>D503</f>
        <v>DSH</v>
      </c>
      <c r="F503" s="184"/>
      <c r="G503" s="188">
        <v>30</v>
      </c>
      <c r="H503" s="184"/>
      <c r="I503" s="189">
        <f t="shared" si="185"/>
        <v>0.1</v>
      </c>
      <c r="J503" s="195"/>
      <c r="K503" s="195"/>
      <c r="L503" s="189">
        <f t="shared" si="181"/>
        <v>0</v>
      </c>
      <c r="M503" s="189"/>
      <c r="N503" s="189"/>
      <c r="O503" s="189"/>
      <c r="P503" s="189"/>
      <c r="Q503" s="189"/>
      <c r="R503" s="189"/>
      <c r="S503" s="189"/>
      <c r="T503" s="189"/>
      <c r="U503" s="189"/>
      <c r="V503" s="189"/>
      <c r="W503" s="189"/>
      <c r="X503" s="189"/>
      <c r="Y503" s="189"/>
      <c r="Z503" s="195"/>
      <c r="AA503" s="195"/>
      <c r="AB503" s="189"/>
      <c r="AC503" s="189">
        <v>0.1</v>
      </c>
      <c r="AD503" s="195"/>
      <c r="AE503" s="189">
        <f t="shared" si="186"/>
        <v>0.1</v>
      </c>
      <c r="AF503" s="190">
        <f t="shared" si="187"/>
        <v>0</v>
      </c>
      <c r="AG503" s="190">
        <f t="shared" si="188"/>
        <v>0</v>
      </c>
      <c r="AH503" s="191">
        <v>42.6</v>
      </c>
      <c r="AI503" s="191">
        <f t="shared" si="189"/>
        <v>36.21</v>
      </c>
      <c r="AJ503" s="191"/>
      <c r="AK503" s="191"/>
      <c r="AL503" s="191">
        <v>150</v>
      </c>
      <c r="AM503" s="184">
        <f t="shared" si="190"/>
        <v>75</v>
      </c>
      <c r="AN503" s="196" t="s">
        <v>248</v>
      </c>
      <c r="AO503" s="187" t="str">
        <f t="shared" si="191"/>
        <v xml:space="preserve">
Thạch Thắng</v>
      </c>
      <c r="AP503" s="192" t="s">
        <v>260</v>
      </c>
      <c r="AQ503" s="193">
        <f t="shared" si="192"/>
        <v>0</v>
      </c>
      <c r="AR503" s="193">
        <f t="shared" si="193"/>
        <v>0</v>
      </c>
      <c r="AS503" s="193">
        <f>AK503*N503*0.01+AK503*N503*0.01*1.5</f>
        <v>0</v>
      </c>
      <c r="AT503" s="193">
        <f t="shared" si="194"/>
        <v>0</v>
      </c>
      <c r="AU503" s="193">
        <f t="shared" si="195"/>
        <v>0</v>
      </c>
      <c r="AV503" s="193">
        <f t="shared" si="196"/>
        <v>0</v>
      </c>
      <c r="AW503" s="184"/>
      <c r="AX503" s="184"/>
      <c r="AY503" s="184"/>
      <c r="AZ503" s="184"/>
      <c r="BA503" s="184"/>
      <c r="BB503" s="179">
        <v>487</v>
      </c>
    </row>
    <row r="504" spans="1:54" ht="30">
      <c r="A504" s="179">
        <v>147</v>
      </c>
      <c r="B504" s="206" t="s">
        <v>757</v>
      </c>
      <c r="C504" s="185">
        <v>18</v>
      </c>
      <c r="D504" s="207" t="s">
        <v>160</v>
      </c>
      <c r="E504" s="187" t="str">
        <f>D504</f>
        <v>DSH</v>
      </c>
      <c r="F504" s="206"/>
      <c r="G504" s="188">
        <v>30</v>
      </c>
      <c r="H504" s="206"/>
      <c r="I504" s="189">
        <f t="shared" si="185"/>
        <v>0.1</v>
      </c>
      <c r="J504" s="195"/>
      <c r="K504" s="195"/>
      <c r="L504" s="189">
        <f t="shared" si="181"/>
        <v>0</v>
      </c>
      <c r="M504" s="189"/>
      <c r="N504" s="189"/>
      <c r="O504" s="189"/>
      <c r="P504" s="189"/>
      <c r="Q504" s="189"/>
      <c r="R504" s="189"/>
      <c r="S504" s="189"/>
      <c r="T504" s="189"/>
      <c r="U504" s="189"/>
      <c r="V504" s="189"/>
      <c r="W504" s="189"/>
      <c r="X504" s="189"/>
      <c r="Y504" s="189"/>
      <c r="Z504" s="195"/>
      <c r="AA504" s="195"/>
      <c r="AB504" s="189"/>
      <c r="AC504" s="189">
        <v>0.1</v>
      </c>
      <c r="AD504" s="195"/>
      <c r="AE504" s="189">
        <f t="shared" si="186"/>
        <v>0.1</v>
      </c>
      <c r="AF504" s="190">
        <f t="shared" si="187"/>
        <v>0</v>
      </c>
      <c r="AG504" s="190">
        <f t="shared" si="188"/>
        <v>0</v>
      </c>
      <c r="AH504" s="191">
        <v>42.6</v>
      </c>
      <c r="AI504" s="191">
        <f t="shared" si="189"/>
        <v>36.21</v>
      </c>
      <c r="AJ504" s="191"/>
      <c r="AK504" s="191"/>
      <c r="AL504" s="191">
        <v>150</v>
      </c>
      <c r="AM504" s="184">
        <f t="shared" si="190"/>
        <v>75</v>
      </c>
      <c r="AN504" s="196" t="s">
        <v>253</v>
      </c>
      <c r="AO504" s="187" t="str">
        <f t="shared" si="191"/>
        <v xml:space="preserve">
Thạch Vĩnh</v>
      </c>
      <c r="AP504" s="192" t="s">
        <v>260</v>
      </c>
      <c r="AQ504" s="193">
        <f t="shared" si="192"/>
        <v>0</v>
      </c>
      <c r="AR504" s="193">
        <f t="shared" si="193"/>
        <v>0</v>
      </c>
      <c r="AS504" s="193">
        <f>AK504*N504*1000*10000/1000000000</f>
        <v>0</v>
      </c>
      <c r="AT504" s="193">
        <f t="shared" si="194"/>
        <v>0</v>
      </c>
      <c r="AU504" s="193">
        <f t="shared" si="195"/>
        <v>0</v>
      </c>
      <c r="AV504" s="193">
        <f t="shared" si="196"/>
        <v>0</v>
      </c>
      <c r="AW504" s="184"/>
      <c r="AX504" s="184"/>
      <c r="AY504" s="184"/>
      <c r="AZ504" s="184"/>
      <c r="BA504" s="184"/>
      <c r="BB504" s="179">
        <v>488</v>
      </c>
    </row>
    <row r="505" spans="1:54" ht="30">
      <c r="A505" s="179">
        <v>148</v>
      </c>
      <c r="B505" s="185" t="s">
        <v>815</v>
      </c>
      <c r="C505" s="185">
        <v>18</v>
      </c>
      <c r="D505" s="179" t="s">
        <v>160</v>
      </c>
      <c r="E505" s="187" t="str">
        <f>D505</f>
        <v>DSH</v>
      </c>
      <c r="F505" s="184"/>
      <c r="G505" s="188">
        <v>30</v>
      </c>
      <c r="H505" s="184"/>
      <c r="I505" s="189">
        <f t="shared" si="185"/>
        <v>0.2</v>
      </c>
      <c r="J505" s="195"/>
      <c r="K505" s="189"/>
      <c r="L505" s="189">
        <f t="shared" si="181"/>
        <v>0</v>
      </c>
      <c r="M505" s="189"/>
      <c r="N505" s="189"/>
      <c r="O505" s="189"/>
      <c r="P505" s="189"/>
      <c r="Q505" s="189"/>
      <c r="R505" s="189"/>
      <c r="S505" s="189"/>
      <c r="T505" s="189"/>
      <c r="U505" s="189"/>
      <c r="V505" s="189"/>
      <c r="W505" s="189"/>
      <c r="X505" s="189"/>
      <c r="Y505" s="189"/>
      <c r="Z505" s="189"/>
      <c r="AA505" s="189"/>
      <c r="AB505" s="189"/>
      <c r="AC505" s="189">
        <v>0.2</v>
      </c>
      <c r="AD505" s="189"/>
      <c r="AE505" s="189">
        <f t="shared" si="186"/>
        <v>0.2</v>
      </c>
      <c r="AF505" s="190">
        <f t="shared" si="187"/>
        <v>0</v>
      </c>
      <c r="AG505" s="190">
        <f t="shared" si="188"/>
        <v>0</v>
      </c>
      <c r="AH505" s="191">
        <v>46.86</v>
      </c>
      <c r="AI505" s="191">
        <f t="shared" si="189"/>
        <v>39.830999999999996</v>
      </c>
      <c r="AJ505" s="191"/>
      <c r="AK505" s="191"/>
      <c r="AL505" s="191">
        <v>600</v>
      </c>
      <c r="AM505" s="184">
        <f t="shared" si="190"/>
        <v>300</v>
      </c>
      <c r="AN505" s="192" t="s">
        <v>808</v>
      </c>
      <c r="AO505" s="187" t="str">
        <f t="shared" si="191"/>
        <v xml:space="preserve">
TT Thạch Hà</v>
      </c>
      <c r="AP505" s="192" t="s">
        <v>265</v>
      </c>
      <c r="AQ505" s="193">
        <f>(AF505*AH505*1000+AF505*AH505*2.7*1000)/100000</f>
        <v>0</v>
      </c>
      <c r="AR505" s="193">
        <f>AJ505*P505*1000*10000/1000000000+AJ505*P505*1000*10000/1000000000*2.7</f>
        <v>0</v>
      </c>
      <c r="AS505" s="193">
        <f>AK505*N505*1000*10000/1000000000</f>
        <v>0</v>
      </c>
      <c r="AT505" s="193">
        <f t="shared" si="194"/>
        <v>0</v>
      </c>
      <c r="AU505" s="193">
        <f t="shared" si="195"/>
        <v>0</v>
      </c>
      <c r="AV505" s="193">
        <f t="shared" si="196"/>
        <v>0</v>
      </c>
      <c r="AW505" s="184"/>
      <c r="AX505" s="184"/>
      <c r="AY505" s="184"/>
      <c r="AZ505" s="184"/>
      <c r="BA505" s="184"/>
      <c r="BB505" s="179">
        <v>489</v>
      </c>
    </row>
    <row r="506" spans="1:54" ht="30">
      <c r="A506" s="179">
        <v>149</v>
      </c>
      <c r="B506" s="185" t="s">
        <v>648</v>
      </c>
      <c r="C506" s="185">
        <v>21</v>
      </c>
      <c r="D506" s="196" t="s">
        <v>481</v>
      </c>
      <c r="E506" s="187" t="s">
        <v>36</v>
      </c>
      <c r="F506" s="201"/>
      <c r="G506" s="188">
        <v>30</v>
      </c>
      <c r="H506" s="201"/>
      <c r="I506" s="189">
        <f t="shared" si="185"/>
        <v>0.5</v>
      </c>
      <c r="J506" s="195"/>
      <c r="K506" s="195"/>
      <c r="L506" s="189">
        <f t="shared" si="181"/>
        <v>0</v>
      </c>
      <c r="M506" s="189"/>
      <c r="N506" s="189"/>
      <c r="O506" s="189"/>
      <c r="P506" s="189"/>
      <c r="Q506" s="189"/>
      <c r="R506" s="189"/>
      <c r="S506" s="189"/>
      <c r="T506" s="189"/>
      <c r="U506" s="189"/>
      <c r="V506" s="189"/>
      <c r="W506" s="189"/>
      <c r="X506" s="189"/>
      <c r="Y506" s="189"/>
      <c r="Z506" s="189"/>
      <c r="AA506" s="189"/>
      <c r="AB506" s="189"/>
      <c r="AC506" s="189">
        <v>0.5</v>
      </c>
      <c r="AD506" s="189"/>
      <c r="AE506" s="189">
        <f t="shared" si="186"/>
        <v>0.5</v>
      </c>
      <c r="AF506" s="190">
        <f t="shared" si="187"/>
        <v>0</v>
      </c>
      <c r="AG506" s="190">
        <f t="shared" si="188"/>
        <v>0</v>
      </c>
      <c r="AH506" s="191">
        <v>42.6</v>
      </c>
      <c r="AI506" s="191">
        <f t="shared" si="189"/>
        <v>36.21</v>
      </c>
      <c r="AJ506" s="191"/>
      <c r="AK506" s="191"/>
      <c r="AL506" s="191">
        <v>150</v>
      </c>
      <c r="AM506" s="184">
        <f t="shared" si="190"/>
        <v>75</v>
      </c>
      <c r="AN506" s="196" t="s">
        <v>246</v>
      </c>
      <c r="AO506" s="187" t="str">
        <f t="shared" si="191"/>
        <v xml:space="preserve">
Thạch Sơn</v>
      </c>
      <c r="AP506" s="192" t="s">
        <v>265</v>
      </c>
      <c r="AQ506" s="193">
        <f t="shared" ref="AQ506:AQ514" si="197">(AF506*AH506*1000+AF506*AH506*1.8*1000)/100000</f>
        <v>0</v>
      </c>
      <c r="AR506" s="193">
        <f t="shared" ref="AR506:AR514" si="198">AJ506*P506*1000*10000/1000000000+AJ506*P506*1000*10000/1000000000*1.8</f>
        <v>0</v>
      </c>
      <c r="AS506" s="193">
        <f t="shared" ref="AS506:AS512" si="199">AK506*N506*0.01+AK506*N506*0.01*1.5</f>
        <v>0</v>
      </c>
      <c r="AT506" s="193">
        <f t="shared" si="194"/>
        <v>0</v>
      </c>
      <c r="AU506" s="193">
        <f t="shared" si="195"/>
        <v>0</v>
      </c>
      <c r="AV506" s="193">
        <f t="shared" si="196"/>
        <v>0</v>
      </c>
      <c r="AW506" s="184"/>
      <c r="AX506" s="184"/>
      <c r="AY506" s="184"/>
      <c r="AZ506" s="184"/>
      <c r="BA506" s="184"/>
      <c r="BB506" s="179">
        <v>490</v>
      </c>
    </row>
    <row r="507" spans="1:54" ht="30">
      <c r="A507" s="179">
        <v>150</v>
      </c>
      <c r="B507" s="185" t="s">
        <v>286</v>
      </c>
      <c r="C507" s="185">
        <v>22</v>
      </c>
      <c r="D507" s="179" t="s">
        <v>73</v>
      </c>
      <c r="E507" s="187" t="str">
        <f t="shared" ref="E507:E514" si="200">D507</f>
        <v>DRA</v>
      </c>
      <c r="F507" s="184"/>
      <c r="G507" s="188">
        <v>30</v>
      </c>
      <c r="H507" s="184"/>
      <c r="I507" s="189">
        <f t="shared" si="185"/>
        <v>0.05</v>
      </c>
      <c r="J507" s="195"/>
      <c r="K507" s="195"/>
      <c r="L507" s="189">
        <f t="shared" si="181"/>
        <v>0</v>
      </c>
      <c r="M507" s="189"/>
      <c r="N507" s="189"/>
      <c r="O507" s="189"/>
      <c r="P507" s="189"/>
      <c r="Q507" s="189"/>
      <c r="R507" s="189"/>
      <c r="S507" s="189"/>
      <c r="T507" s="189"/>
      <c r="U507" s="189"/>
      <c r="V507" s="189"/>
      <c r="W507" s="189"/>
      <c r="X507" s="189"/>
      <c r="Y507" s="189"/>
      <c r="Z507" s="189"/>
      <c r="AA507" s="189"/>
      <c r="AB507" s="189"/>
      <c r="AC507" s="189">
        <v>0.05</v>
      </c>
      <c r="AD507" s="189"/>
      <c r="AE507" s="189">
        <f t="shared" si="186"/>
        <v>0.05</v>
      </c>
      <c r="AF507" s="190">
        <f t="shared" si="187"/>
        <v>0</v>
      </c>
      <c r="AG507" s="190">
        <f t="shared" si="188"/>
        <v>0</v>
      </c>
      <c r="AH507" s="191">
        <v>27.3</v>
      </c>
      <c r="AI507" s="191">
        <f t="shared" si="189"/>
        <v>23.204999999999998</v>
      </c>
      <c r="AJ507" s="191"/>
      <c r="AK507" s="191"/>
      <c r="AL507" s="197">
        <v>150</v>
      </c>
      <c r="AM507" s="184">
        <f t="shared" si="190"/>
        <v>75</v>
      </c>
      <c r="AN507" s="192" t="s">
        <v>228</v>
      </c>
      <c r="AO507" s="187" t="str">
        <f t="shared" si="191"/>
        <v xml:space="preserve">
Nam Hương</v>
      </c>
      <c r="AP507" s="192" t="s">
        <v>260</v>
      </c>
      <c r="AQ507" s="193">
        <f t="shared" si="197"/>
        <v>0</v>
      </c>
      <c r="AR507" s="193">
        <f t="shared" si="198"/>
        <v>0</v>
      </c>
      <c r="AS507" s="193">
        <f t="shared" si="199"/>
        <v>0</v>
      </c>
      <c r="AT507" s="193">
        <f t="shared" si="194"/>
        <v>0</v>
      </c>
      <c r="AU507" s="193">
        <f t="shared" si="195"/>
        <v>0</v>
      </c>
      <c r="AV507" s="193">
        <f t="shared" si="196"/>
        <v>0</v>
      </c>
      <c r="AW507" s="184"/>
      <c r="AX507" s="184"/>
      <c r="AY507" s="184"/>
      <c r="AZ507" s="184"/>
      <c r="BA507" s="184"/>
      <c r="BB507" s="179">
        <v>491</v>
      </c>
    </row>
    <row r="508" spans="1:54" ht="30">
      <c r="A508" s="179">
        <v>151</v>
      </c>
      <c r="B508" s="185" t="s">
        <v>345</v>
      </c>
      <c r="C508" s="185">
        <v>22</v>
      </c>
      <c r="D508" s="179" t="s">
        <v>73</v>
      </c>
      <c r="E508" s="187" t="str">
        <f t="shared" si="200"/>
        <v>DRA</v>
      </c>
      <c r="F508" s="184"/>
      <c r="G508" s="188">
        <v>30</v>
      </c>
      <c r="H508" s="184"/>
      <c r="I508" s="189">
        <f t="shared" si="185"/>
        <v>1</v>
      </c>
      <c r="J508" s="196"/>
      <c r="K508" s="196"/>
      <c r="L508" s="189">
        <f t="shared" si="181"/>
        <v>0</v>
      </c>
      <c r="M508" s="196"/>
      <c r="N508" s="196"/>
      <c r="O508" s="196"/>
      <c r="P508" s="196"/>
      <c r="Q508" s="196"/>
      <c r="R508" s="196"/>
      <c r="S508" s="196"/>
      <c r="T508" s="196"/>
      <c r="U508" s="196"/>
      <c r="V508" s="196"/>
      <c r="W508" s="196"/>
      <c r="X508" s="196"/>
      <c r="Y508" s="196"/>
      <c r="Z508" s="196"/>
      <c r="AA508" s="196"/>
      <c r="AB508" s="196"/>
      <c r="AC508" s="196">
        <v>1</v>
      </c>
      <c r="AD508" s="196"/>
      <c r="AE508" s="189">
        <f t="shared" si="186"/>
        <v>1</v>
      </c>
      <c r="AF508" s="190">
        <f t="shared" si="187"/>
        <v>0</v>
      </c>
      <c r="AG508" s="190">
        <f t="shared" si="188"/>
        <v>0</v>
      </c>
      <c r="AH508" s="191">
        <v>46.86</v>
      </c>
      <c r="AI508" s="191">
        <f t="shared" si="189"/>
        <v>39.830999999999996</v>
      </c>
      <c r="AJ508" s="191"/>
      <c r="AK508" s="191"/>
      <c r="AL508" s="191">
        <v>300</v>
      </c>
      <c r="AM508" s="184">
        <f t="shared" si="190"/>
        <v>150</v>
      </c>
      <c r="AN508" s="187" t="s">
        <v>232</v>
      </c>
      <c r="AO508" s="187" t="str">
        <f t="shared" si="191"/>
        <v xml:space="preserve">
Thạch Đài</v>
      </c>
      <c r="AP508" s="192"/>
      <c r="AQ508" s="193">
        <f t="shared" si="197"/>
        <v>0</v>
      </c>
      <c r="AR508" s="193">
        <f t="shared" si="198"/>
        <v>0</v>
      </c>
      <c r="AS508" s="193">
        <f t="shared" si="199"/>
        <v>0</v>
      </c>
      <c r="AT508" s="193">
        <f t="shared" si="194"/>
        <v>0</v>
      </c>
      <c r="AU508" s="193">
        <f t="shared" si="195"/>
        <v>0</v>
      </c>
      <c r="AV508" s="193">
        <f t="shared" si="196"/>
        <v>0</v>
      </c>
      <c r="AW508" s="184"/>
      <c r="AX508" s="184"/>
      <c r="AY508" s="184"/>
      <c r="AZ508" s="184"/>
      <c r="BA508" s="184"/>
      <c r="BB508" s="179">
        <v>492</v>
      </c>
    </row>
    <row r="509" spans="1:54" ht="30">
      <c r="A509" s="179">
        <v>152</v>
      </c>
      <c r="B509" s="185" t="s">
        <v>401</v>
      </c>
      <c r="C509" s="185">
        <v>22</v>
      </c>
      <c r="D509" s="196" t="s">
        <v>73</v>
      </c>
      <c r="E509" s="187" t="str">
        <f t="shared" si="200"/>
        <v>DRA</v>
      </c>
      <c r="F509" s="201" t="s">
        <v>402</v>
      </c>
      <c r="G509" s="188">
        <v>30</v>
      </c>
      <c r="H509" s="201"/>
      <c r="I509" s="189">
        <f t="shared" si="185"/>
        <v>0.05</v>
      </c>
      <c r="J509" s="195"/>
      <c r="K509" s="195"/>
      <c r="L509" s="189">
        <f t="shared" si="181"/>
        <v>0</v>
      </c>
      <c r="M509" s="189"/>
      <c r="N509" s="189"/>
      <c r="O509" s="189"/>
      <c r="P509" s="189"/>
      <c r="Q509" s="189"/>
      <c r="R509" s="189"/>
      <c r="S509" s="189"/>
      <c r="T509" s="189"/>
      <c r="U509" s="189"/>
      <c r="V509" s="189"/>
      <c r="W509" s="189"/>
      <c r="X509" s="189"/>
      <c r="Y509" s="189"/>
      <c r="Z509" s="189"/>
      <c r="AA509" s="189"/>
      <c r="AB509" s="189"/>
      <c r="AC509" s="189">
        <v>0.05</v>
      </c>
      <c r="AD509" s="189"/>
      <c r="AE509" s="189">
        <f t="shared" si="186"/>
        <v>0.05</v>
      </c>
      <c r="AF509" s="190">
        <f t="shared" si="187"/>
        <v>0</v>
      </c>
      <c r="AG509" s="190">
        <f t="shared" si="188"/>
        <v>0</v>
      </c>
      <c r="AH509" s="191">
        <v>27.3</v>
      </c>
      <c r="AI509" s="191">
        <f t="shared" si="189"/>
        <v>23.204999999999998</v>
      </c>
      <c r="AJ509" s="191"/>
      <c r="AK509" s="191"/>
      <c r="AL509" s="191">
        <v>150</v>
      </c>
      <c r="AM509" s="184">
        <f t="shared" si="190"/>
        <v>75</v>
      </c>
      <c r="AN509" s="196" t="s">
        <v>233</v>
      </c>
      <c r="AO509" s="187" t="str">
        <f t="shared" si="191"/>
        <v>Tân Đông
Thạch Điền</v>
      </c>
      <c r="AP509" s="192" t="s">
        <v>260</v>
      </c>
      <c r="AQ509" s="193">
        <f t="shared" si="197"/>
        <v>0</v>
      </c>
      <c r="AR509" s="193">
        <f t="shared" si="198"/>
        <v>0</v>
      </c>
      <c r="AS509" s="193">
        <f t="shared" si="199"/>
        <v>0</v>
      </c>
      <c r="AT509" s="193">
        <f t="shared" si="194"/>
        <v>0</v>
      </c>
      <c r="AU509" s="193">
        <f t="shared" si="195"/>
        <v>0</v>
      </c>
      <c r="AV509" s="193">
        <f t="shared" si="196"/>
        <v>0</v>
      </c>
      <c r="AW509" s="184"/>
      <c r="AX509" s="184"/>
      <c r="AY509" s="184"/>
      <c r="AZ509" s="184"/>
      <c r="BA509" s="184"/>
      <c r="BB509" s="179">
        <v>493</v>
      </c>
    </row>
    <row r="510" spans="1:54" ht="30">
      <c r="A510" s="179">
        <v>153</v>
      </c>
      <c r="B510" s="185" t="s">
        <v>403</v>
      </c>
      <c r="C510" s="185">
        <v>22</v>
      </c>
      <c r="D510" s="196" t="s">
        <v>73</v>
      </c>
      <c r="E510" s="187" t="str">
        <f t="shared" si="200"/>
        <v>DRA</v>
      </c>
      <c r="F510" s="201" t="s">
        <v>404</v>
      </c>
      <c r="G510" s="188">
        <v>30</v>
      </c>
      <c r="H510" s="201"/>
      <c r="I510" s="189">
        <f t="shared" si="185"/>
        <v>0.1</v>
      </c>
      <c r="J510" s="195"/>
      <c r="K510" s="195"/>
      <c r="L510" s="189">
        <f t="shared" si="181"/>
        <v>0</v>
      </c>
      <c r="M510" s="189"/>
      <c r="N510" s="189"/>
      <c r="O510" s="189"/>
      <c r="P510" s="189"/>
      <c r="Q510" s="189"/>
      <c r="R510" s="189"/>
      <c r="S510" s="189"/>
      <c r="T510" s="189"/>
      <c r="U510" s="189"/>
      <c r="V510" s="189"/>
      <c r="W510" s="189"/>
      <c r="X510" s="189"/>
      <c r="Y510" s="189"/>
      <c r="Z510" s="189"/>
      <c r="AA510" s="189"/>
      <c r="AB510" s="189"/>
      <c r="AC510" s="189">
        <v>0.1</v>
      </c>
      <c r="AD510" s="189"/>
      <c r="AE510" s="189">
        <f t="shared" si="186"/>
        <v>0.1</v>
      </c>
      <c r="AF510" s="190">
        <f t="shared" si="187"/>
        <v>0</v>
      </c>
      <c r="AG510" s="190">
        <f t="shared" si="188"/>
        <v>0</v>
      </c>
      <c r="AH510" s="191">
        <v>27.3</v>
      </c>
      <c r="AI510" s="191">
        <f t="shared" si="189"/>
        <v>23.204999999999998</v>
      </c>
      <c r="AJ510" s="191"/>
      <c r="AK510" s="191"/>
      <c r="AL510" s="191">
        <v>150</v>
      </c>
      <c r="AM510" s="184">
        <f t="shared" si="190"/>
        <v>75</v>
      </c>
      <c r="AN510" s="196" t="s">
        <v>233</v>
      </c>
      <c r="AO510" s="187" t="str">
        <f t="shared" si="191"/>
        <v>Thôn Trung Long
Thạch Điền</v>
      </c>
      <c r="AP510" s="192" t="s">
        <v>260</v>
      </c>
      <c r="AQ510" s="193">
        <f t="shared" si="197"/>
        <v>0</v>
      </c>
      <c r="AR510" s="193">
        <f t="shared" si="198"/>
        <v>0</v>
      </c>
      <c r="AS510" s="193">
        <f t="shared" si="199"/>
        <v>0</v>
      </c>
      <c r="AT510" s="193">
        <f t="shared" si="194"/>
        <v>0</v>
      </c>
      <c r="AU510" s="193">
        <f t="shared" si="195"/>
        <v>0</v>
      </c>
      <c r="AV510" s="193">
        <f t="shared" si="196"/>
        <v>0</v>
      </c>
      <c r="AW510" s="184"/>
      <c r="AX510" s="184"/>
      <c r="AY510" s="184"/>
      <c r="AZ510" s="184"/>
      <c r="BA510" s="184"/>
      <c r="BB510" s="179">
        <v>494</v>
      </c>
    </row>
    <row r="511" spans="1:54" ht="30">
      <c r="A511" s="179">
        <v>154</v>
      </c>
      <c r="B511" s="185" t="s">
        <v>405</v>
      </c>
      <c r="C511" s="185">
        <v>22</v>
      </c>
      <c r="D511" s="196" t="s">
        <v>73</v>
      </c>
      <c r="E511" s="187" t="str">
        <f t="shared" si="200"/>
        <v>DRA</v>
      </c>
      <c r="F511" s="201" t="s">
        <v>406</v>
      </c>
      <c r="G511" s="188">
        <v>30</v>
      </c>
      <c r="H511" s="201"/>
      <c r="I511" s="189">
        <f t="shared" si="185"/>
        <v>0.05</v>
      </c>
      <c r="J511" s="195"/>
      <c r="K511" s="195"/>
      <c r="L511" s="189">
        <f t="shared" si="181"/>
        <v>0</v>
      </c>
      <c r="M511" s="189"/>
      <c r="N511" s="189"/>
      <c r="O511" s="189"/>
      <c r="P511" s="189"/>
      <c r="Q511" s="189"/>
      <c r="R511" s="189"/>
      <c r="S511" s="189"/>
      <c r="T511" s="189"/>
      <c r="U511" s="189"/>
      <c r="V511" s="189"/>
      <c r="W511" s="189"/>
      <c r="X511" s="189"/>
      <c r="Y511" s="189"/>
      <c r="Z511" s="189"/>
      <c r="AA511" s="189"/>
      <c r="AB511" s="189"/>
      <c r="AC511" s="189">
        <v>0.05</v>
      </c>
      <c r="AD511" s="189"/>
      <c r="AE511" s="189">
        <f t="shared" si="186"/>
        <v>0.05</v>
      </c>
      <c r="AF511" s="190">
        <f t="shared" si="187"/>
        <v>0</v>
      </c>
      <c r="AG511" s="190">
        <f t="shared" si="188"/>
        <v>0</v>
      </c>
      <c r="AH511" s="191">
        <v>27.3</v>
      </c>
      <c r="AI511" s="191">
        <f t="shared" si="189"/>
        <v>23.204999999999998</v>
      </c>
      <c r="AJ511" s="191"/>
      <c r="AK511" s="191"/>
      <c r="AL511" s="191">
        <v>150</v>
      </c>
      <c r="AM511" s="184">
        <f t="shared" si="190"/>
        <v>75</v>
      </c>
      <c r="AN511" s="196" t="s">
        <v>233</v>
      </c>
      <c r="AO511" s="187" t="str">
        <f t="shared" si="191"/>
        <v>Thôn Tùng Sơn
Thạch Điền</v>
      </c>
      <c r="AP511" s="192" t="s">
        <v>260</v>
      </c>
      <c r="AQ511" s="193">
        <f t="shared" si="197"/>
        <v>0</v>
      </c>
      <c r="AR511" s="193">
        <f t="shared" si="198"/>
        <v>0</v>
      </c>
      <c r="AS511" s="193">
        <f t="shared" si="199"/>
        <v>0</v>
      </c>
      <c r="AT511" s="193">
        <f t="shared" si="194"/>
        <v>0</v>
      </c>
      <c r="AU511" s="193">
        <f t="shared" si="195"/>
        <v>0</v>
      </c>
      <c r="AV511" s="193">
        <f t="shared" si="196"/>
        <v>0</v>
      </c>
      <c r="AW511" s="184"/>
      <c r="AX511" s="184"/>
      <c r="AY511" s="184"/>
      <c r="AZ511" s="184"/>
      <c r="BA511" s="184"/>
      <c r="BB511" s="179">
        <v>495</v>
      </c>
    </row>
    <row r="512" spans="1:54" ht="30">
      <c r="A512" s="179">
        <v>155</v>
      </c>
      <c r="B512" s="186" t="s">
        <v>452</v>
      </c>
      <c r="C512" s="185">
        <v>22</v>
      </c>
      <c r="D512" s="187" t="s">
        <v>73</v>
      </c>
      <c r="E512" s="187" t="str">
        <f t="shared" si="200"/>
        <v>DRA</v>
      </c>
      <c r="F512" s="188"/>
      <c r="G512" s="188">
        <v>30</v>
      </c>
      <c r="H512" s="188"/>
      <c r="I512" s="189">
        <f t="shared" si="185"/>
        <v>0.02</v>
      </c>
      <c r="J512" s="189"/>
      <c r="K512" s="189"/>
      <c r="L512" s="189">
        <f t="shared" si="181"/>
        <v>0</v>
      </c>
      <c r="M512" s="189"/>
      <c r="N512" s="189"/>
      <c r="O512" s="189"/>
      <c r="P512" s="189"/>
      <c r="Q512" s="189"/>
      <c r="R512" s="189"/>
      <c r="S512" s="189"/>
      <c r="T512" s="189"/>
      <c r="U512" s="189"/>
      <c r="V512" s="189"/>
      <c r="W512" s="189"/>
      <c r="X512" s="189"/>
      <c r="Y512" s="189"/>
      <c r="Z512" s="189"/>
      <c r="AA512" s="189"/>
      <c r="AB512" s="189"/>
      <c r="AC512" s="189">
        <v>0.02</v>
      </c>
      <c r="AD512" s="189"/>
      <c r="AE512" s="189">
        <f t="shared" si="186"/>
        <v>0.02</v>
      </c>
      <c r="AF512" s="190">
        <f t="shared" si="187"/>
        <v>0</v>
      </c>
      <c r="AG512" s="190">
        <f t="shared" si="188"/>
        <v>0</v>
      </c>
      <c r="AH512" s="191">
        <v>42.6</v>
      </c>
      <c r="AI512" s="191">
        <f t="shared" si="189"/>
        <v>36.21</v>
      </c>
      <c r="AJ512" s="191"/>
      <c r="AK512" s="191"/>
      <c r="AL512" s="191">
        <v>150</v>
      </c>
      <c r="AM512" s="184">
        <f t="shared" si="190"/>
        <v>75</v>
      </c>
      <c r="AN512" s="187" t="s">
        <v>235</v>
      </c>
      <c r="AO512" s="187" t="str">
        <f t="shared" si="191"/>
        <v xml:space="preserve">
Thạch Hải</v>
      </c>
      <c r="AP512" s="192" t="s">
        <v>260</v>
      </c>
      <c r="AQ512" s="193">
        <f t="shared" si="197"/>
        <v>0</v>
      </c>
      <c r="AR512" s="193">
        <f t="shared" si="198"/>
        <v>0</v>
      </c>
      <c r="AS512" s="193">
        <f t="shared" si="199"/>
        <v>0</v>
      </c>
      <c r="AT512" s="193">
        <f t="shared" si="194"/>
        <v>0</v>
      </c>
      <c r="AU512" s="193">
        <f t="shared" si="195"/>
        <v>0</v>
      </c>
      <c r="AV512" s="193">
        <f t="shared" si="196"/>
        <v>0</v>
      </c>
      <c r="AW512" s="184"/>
      <c r="AX512" s="184"/>
      <c r="AY512" s="184"/>
      <c r="AZ512" s="184"/>
      <c r="BA512" s="184"/>
      <c r="BB512" s="179">
        <v>496</v>
      </c>
    </row>
    <row r="513" spans="1:54" ht="30">
      <c r="A513" s="179">
        <v>156</v>
      </c>
      <c r="B513" s="185" t="s">
        <v>707</v>
      </c>
      <c r="C513" s="185">
        <v>22</v>
      </c>
      <c r="D513" s="196" t="s">
        <v>73</v>
      </c>
      <c r="E513" s="187" t="str">
        <f t="shared" si="200"/>
        <v>DRA</v>
      </c>
      <c r="F513" s="201"/>
      <c r="G513" s="188">
        <v>30</v>
      </c>
      <c r="H513" s="201"/>
      <c r="I513" s="189">
        <f t="shared" si="185"/>
        <v>0.6</v>
      </c>
      <c r="J513" s="195"/>
      <c r="K513" s="195"/>
      <c r="L513" s="189">
        <f t="shared" si="181"/>
        <v>0</v>
      </c>
      <c r="M513" s="189"/>
      <c r="N513" s="189"/>
      <c r="O513" s="189"/>
      <c r="P513" s="189"/>
      <c r="Q513" s="189"/>
      <c r="R513" s="189"/>
      <c r="S513" s="189"/>
      <c r="T513" s="189"/>
      <c r="U513" s="189"/>
      <c r="V513" s="189"/>
      <c r="W513" s="189"/>
      <c r="X513" s="189"/>
      <c r="Y513" s="189"/>
      <c r="Z513" s="195"/>
      <c r="AA513" s="195"/>
      <c r="AB513" s="189"/>
      <c r="AC513" s="189">
        <v>0.6</v>
      </c>
      <c r="AD513" s="195"/>
      <c r="AE513" s="189">
        <f t="shared" si="186"/>
        <v>0.6</v>
      </c>
      <c r="AF513" s="190">
        <f t="shared" si="187"/>
        <v>0</v>
      </c>
      <c r="AG513" s="190">
        <f t="shared" si="188"/>
        <v>0</v>
      </c>
      <c r="AH513" s="191">
        <v>34.1</v>
      </c>
      <c r="AI513" s="191">
        <f t="shared" si="189"/>
        <v>28.984999999999999</v>
      </c>
      <c r="AJ513" s="191"/>
      <c r="AK513" s="191"/>
      <c r="AL513" s="191">
        <v>150</v>
      </c>
      <c r="AM513" s="184">
        <f t="shared" si="190"/>
        <v>75</v>
      </c>
      <c r="AN513" s="196" t="s">
        <v>250</v>
      </c>
      <c r="AO513" s="187" t="str">
        <f t="shared" si="191"/>
        <v xml:space="preserve">
Thạch Tiến</v>
      </c>
      <c r="AP513" s="192" t="s">
        <v>265</v>
      </c>
      <c r="AQ513" s="193">
        <f t="shared" si="197"/>
        <v>0</v>
      </c>
      <c r="AR513" s="193">
        <f t="shared" si="198"/>
        <v>0</v>
      </c>
      <c r="AS513" s="193">
        <f>AK513*N513*1000*10000/1000000000</f>
        <v>0</v>
      </c>
      <c r="AT513" s="193">
        <f t="shared" si="194"/>
        <v>0</v>
      </c>
      <c r="AU513" s="193">
        <f t="shared" si="195"/>
        <v>0</v>
      </c>
      <c r="AV513" s="193">
        <f t="shared" si="196"/>
        <v>0</v>
      </c>
      <c r="AW513" s="184"/>
      <c r="AX513" s="184"/>
      <c r="AY513" s="184"/>
      <c r="AZ513" s="184"/>
      <c r="BA513" s="184"/>
      <c r="BB513" s="179">
        <v>497</v>
      </c>
    </row>
    <row r="514" spans="1:54" ht="30">
      <c r="A514" s="179">
        <v>157</v>
      </c>
      <c r="B514" s="185" t="s">
        <v>661</v>
      </c>
      <c r="C514" s="185">
        <v>22.2</v>
      </c>
      <c r="D514" s="179" t="s">
        <v>107</v>
      </c>
      <c r="E514" s="187" t="str">
        <f t="shared" si="200"/>
        <v>TIN</v>
      </c>
      <c r="F514" s="201"/>
      <c r="G514" s="188">
        <v>30</v>
      </c>
      <c r="H514" s="201"/>
      <c r="I514" s="189">
        <f t="shared" si="185"/>
        <v>0.34</v>
      </c>
      <c r="J514" s="195"/>
      <c r="K514" s="195"/>
      <c r="L514" s="189">
        <f t="shared" si="181"/>
        <v>0</v>
      </c>
      <c r="M514" s="189"/>
      <c r="N514" s="189"/>
      <c r="O514" s="189"/>
      <c r="P514" s="189"/>
      <c r="Q514" s="189"/>
      <c r="R514" s="189"/>
      <c r="S514" s="189"/>
      <c r="T514" s="189"/>
      <c r="U514" s="189"/>
      <c r="V514" s="189"/>
      <c r="W514" s="189"/>
      <c r="X514" s="189"/>
      <c r="Y514" s="189"/>
      <c r="Z514" s="189"/>
      <c r="AA514" s="189"/>
      <c r="AB514" s="189"/>
      <c r="AC514" s="189">
        <v>0.34</v>
      </c>
      <c r="AD514" s="189"/>
      <c r="AE514" s="189">
        <f t="shared" si="186"/>
        <v>0.34</v>
      </c>
      <c r="AF514" s="190">
        <f t="shared" si="187"/>
        <v>0</v>
      </c>
      <c r="AG514" s="190">
        <f t="shared" si="188"/>
        <v>0</v>
      </c>
      <c r="AH514" s="191">
        <v>42.6</v>
      </c>
      <c r="AI514" s="191">
        <f t="shared" si="189"/>
        <v>36.21</v>
      </c>
      <c r="AJ514" s="191"/>
      <c r="AK514" s="191"/>
      <c r="AL514" s="191">
        <v>150</v>
      </c>
      <c r="AM514" s="184">
        <f t="shared" si="190"/>
        <v>75</v>
      </c>
      <c r="AN514" s="196" t="s">
        <v>246</v>
      </c>
      <c r="AO514" s="187" t="str">
        <f t="shared" si="191"/>
        <v xml:space="preserve">
Thạch Sơn</v>
      </c>
      <c r="AP514" s="192" t="s">
        <v>260</v>
      </c>
      <c r="AQ514" s="193">
        <f t="shared" si="197"/>
        <v>0</v>
      </c>
      <c r="AR514" s="193">
        <f t="shared" si="198"/>
        <v>0</v>
      </c>
      <c r="AS514" s="193">
        <f>AK514*N514*0.01+AK514*N514*0.01*1.5</f>
        <v>0</v>
      </c>
      <c r="AT514" s="193">
        <f t="shared" si="194"/>
        <v>0</v>
      </c>
      <c r="AU514" s="193">
        <f t="shared" si="195"/>
        <v>0</v>
      </c>
      <c r="AV514" s="193">
        <f t="shared" si="196"/>
        <v>0</v>
      </c>
      <c r="AW514" s="184"/>
      <c r="AX514" s="184"/>
      <c r="AY514" s="184"/>
      <c r="AZ514" s="184"/>
      <c r="BA514" s="184"/>
      <c r="BB514" s="179">
        <v>498</v>
      </c>
    </row>
    <row r="515" spans="1:54">
      <c r="I515" s="221"/>
      <c r="J515" s="221"/>
      <c r="K515" s="221"/>
      <c r="L515" s="221"/>
      <c r="M515" s="221">
        <f t="shared" ref="M515:AD515" si="201">SUBTOTAL(9,M14:M355)</f>
        <v>0</v>
      </c>
      <c r="N515" s="221">
        <f t="shared" si="201"/>
        <v>72.429999999999993</v>
      </c>
      <c r="O515" s="221">
        <f t="shared" si="201"/>
        <v>208.10000000000005</v>
      </c>
      <c r="P515" s="221">
        <f t="shared" si="201"/>
        <v>19.069999999999997</v>
      </c>
      <c r="Q515" s="221">
        <f t="shared" si="201"/>
        <v>11.370000000000001</v>
      </c>
      <c r="R515" s="221">
        <f t="shared" si="201"/>
        <v>0</v>
      </c>
      <c r="S515" s="221">
        <f t="shared" si="201"/>
        <v>65.86</v>
      </c>
      <c r="T515" s="221">
        <f t="shared" si="201"/>
        <v>0.83000000000000007</v>
      </c>
      <c r="U515" s="221">
        <f t="shared" si="201"/>
        <v>0.65999999999999992</v>
      </c>
      <c r="V515" s="221">
        <f t="shared" si="201"/>
        <v>0.78</v>
      </c>
      <c r="W515" s="221">
        <f t="shared" si="201"/>
        <v>0.55000000000000004</v>
      </c>
      <c r="X515" s="221">
        <f t="shared" si="201"/>
        <v>0</v>
      </c>
      <c r="Y515" s="221">
        <f t="shared" si="201"/>
        <v>0.35</v>
      </c>
      <c r="Z515" s="221">
        <f t="shared" si="201"/>
        <v>1.7000000000000004</v>
      </c>
      <c r="AA515" s="221">
        <f t="shared" si="201"/>
        <v>7.8</v>
      </c>
      <c r="AB515" s="221">
        <f t="shared" si="201"/>
        <v>1</v>
      </c>
      <c r="AC515" s="221">
        <f t="shared" si="201"/>
        <v>149.24000000000007</v>
      </c>
      <c r="AD515" s="221">
        <f t="shared" si="201"/>
        <v>0</v>
      </c>
    </row>
    <row r="518" spans="1:54">
      <c r="O518" s="222">
        <f>O398-O519</f>
        <v>-1.3099999999999996</v>
      </c>
    </row>
    <row r="519" spans="1:54">
      <c r="O519" s="175">
        <f>6.5-5.19</f>
        <v>1.3099999999999996</v>
      </c>
    </row>
  </sheetData>
  <autoFilter ref="A9:BB514"/>
  <mergeCells count="16">
    <mergeCell ref="AO6:AO8"/>
    <mergeCell ref="AP6:AP8"/>
    <mergeCell ref="AV6:AV8"/>
    <mergeCell ref="AW6:BA6"/>
    <mergeCell ref="BB6:BB8"/>
    <mergeCell ref="AH7:AI7"/>
    <mergeCell ref="A2:BB2"/>
    <mergeCell ref="A6:A8"/>
    <mergeCell ref="B6:B8"/>
    <mergeCell ref="D6:D8"/>
    <mergeCell ref="G6:G8"/>
    <mergeCell ref="H6:H8"/>
    <mergeCell ref="I6:I8"/>
    <mergeCell ref="J6:AF6"/>
    <mergeCell ref="AH6:AM6"/>
    <mergeCell ref="AN6:AN8"/>
  </mergeCells>
  <pageMargins left="0.73" right="0" top="0.57999999999999996" bottom="0.39370078740157499" header="0.56999999999999995" footer="0.511811023622047"/>
  <pageSetup paperSize="8" orientation="portrait" r:id="rId1"/>
  <headerFooter alignWithMargins="0">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83"/>
  <sheetViews>
    <sheetView showZeros="0" zoomScale="115" zoomScaleNormal="115" workbookViewId="0">
      <pane xSplit="4" ySplit="6" topLeftCell="AD70" activePane="bottomRight" state="frozen"/>
      <selection pane="topRight" activeCell="E1" sqref="E1"/>
      <selection pane="bottomLeft" activeCell="A7" sqref="A7"/>
      <selection pane="bottomRight" activeCell="AN64" sqref="AN64"/>
    </sheetView>
  </sheetViews>
  <sheetFormatPr defaultColWidth="7.85546875" defaultRowHeight="12.75"/>
  <cols>
    <col min="1" max="1" width="7.140625" style="265" customWidth="1"/>
    <col min="2" max="2" width="21.5703125" style="273" customWidth="1"/>
    <col min="3" max="3" width="5.140625" style="274" hidden="1" customWidth="1"/>
    <col min="4" max="4" width="8.7109375" style="240" hidden="1" customWidth="1"/>
    <col min="5" max="5" width="9.28515625" style="240" hidden="1" customWidth="1"/>
    <col min="6" max="6" width="8.42578125" style="240" hidden="1" customWidth="1"/>
    <col min="7" max="7" width="8.140625" style="240" hidden="1" customWidth="1"/>
    <col min="8" max="8" width="7.140625" style="240" hidden="1" customWidth="1"/>
    <col min="9" max="9" width="8.140625" style="240" hidden="1" customWidth="1"/>
    <col min="10" max="11" width="8.42578125" style="240" hidden="1" customWidth="1"/>
    <col min="12" max="12" width="4.7109375" style="240" hidden="1" customWidth="1"/>
    <col min="13" max="14" width="8.140625" style="240" hidden="1" customWidth="1"/>
    <col min="15" max="15" width="6.28515625" style="240" hidden="1" customWidth="1"/>
    <col min="16" max="16" width="7.5703125" style="240" hidden="1" customWidth="1"/>
    <col min="17" max="17" width="9.140625" style="240" hidden="1" customWidth="1"/>
    <col min="18" max="18" width="6.85546875" style="240" hidden="1" customWidth="1"/>
    <col min="19" max="19" width="6" style="240" hidden="1" customWidth="1"/>
    <col min="20" max="21" width="4.7109375" style="240" hidden="1" customWidth="1"/>
    <col min="22" max="22" width="5.42578125" style="240" hidden="1" customWidth="1"/>
    <col min="23" max="23" width="7.5703125" style="240" hidden="1" customWidth="1"/>
    <col min="24" max="24" width="6.85546875" style="240" hidden="1" customWidth="1"/>
    <col min="25" max="25" width="8.140625" style="240" hidden="1" customWidth="1"/>
    <col min="26" max="26" width="8.42578125" style="240" hidden="1" customWidth="1"/>
    <col min="27" max="27" width="6" style="240" hidden="1" customWidth="1"/>
    <col min="28" max="28" width="4.7109375" style="240" hidden="1" customWidth="1"/>
    <col min="29" max="29" width="6.5703125" style="240" hidden="1" customWidth="1"/>
    <col min="30" max="30" width="8.140625" style="240" hidden="1" customWidth="1"/>
    <col min="31" max="31" width="6.28515625" style="240" hidden="1" customWidth="1"/>
    <col min="32" max="32" width="6.5703125" style="240" hidden="1" customWidth="1"/>
    <col min="33" max="33" width="5.42578125" style="240" hidden="1" customWidth="1"/>
    <col min="34" max="34" width="4.7109375" style="240" hidden="1" customWidth="1"/>
    <col min="35" max="35" width="6" style="240" hidden="1" customWidth="1"/>
    <col min="36" max="36" width="7.140625" style="240" hidden="1" customWidth="1"/>
    <col min="37" max="37" width="6.5703125" style="240" hidden="1" customWidth="1"/>
    <col min="38" max="38" width="6.28515625" style="240" bestFit="1" customWidth="1"/>
    <col min="39" max="39" width="5.42578125" style="240" hidden="1" customWidth="1"/>
    <col min="40" max="40" width="6.28515625" style="240" bestFit="1" customWidth="1"/>
    <col min="41" max="41" width="7.85546875" style="240" hidden="1" customWidth="1"/>
    <col min="42" max="42" width="6.85546875" style="240" hidden="1" customWidth="1"/>
    <col min="43" max="43" width="5.42578125" style="240" hidden="1" customWidth="1"/>
    <col min="44" max="45" width="8.140625" style="240" hidden="1" customWidth="1"/>
    <col min="46" max="46" width="9" style="240" hidden="1" customWidth="1"/>
    <col min="47" max="47" width="9.85546875" style="240" customWidth="1"/>
    <col min="48" max="48" width="55.5703125" style="240" customWidth="1"/>
    <col min="49" max="16384" width="7.85546875" style="240"/>
  </cols>
  <sheetData>
    <row r="1" spans="1:52" ht="15.75">
      <c r="A1" s="705" t="s">
        <v>71</v>
      </c>
      <c r="B1" s="705"/>
      <c r="C1" s="238"/>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row>
    <row r="2" spans="1:52" ht="14.25" customHeight="1">
      <c r="A2" s="706" t="s">
        <v>1004</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239"/>
    </row>
    <row r="3" spans="1:52" ht="15.75">
      <c r="A3" s="707" t="s">
        <v>1003</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row>
    <row r="4" spans="1:52" ht="15.75">
      <c r="A4" s="242"/>
      <c r="B4" s="241"/>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708" t="s">
        <v>37</v>
      </c>
      <c r="AR4" s="708"/>
      <c r="AS4" s="708"/>
      <c r="AT4" s="708"/>
    </row>
    <row r="5" spans="1:52" ht="14.25" customHeight="1">
      <c r="A5" s="709" t="s">
        <v>25</v>
      </c>
      <c r="B5" s="710" t="s">
        <v>175</v>
      </c>
      <c r="C5" s="710" t="s">
        <v>29</v>
      </c>
      <c r="D5" s="704" t="s">
        <v>137</v>
      </c>
      <c r="E5" s="243"/>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c r="AO5" s="704"/>
      <c r="AP5" s="704"/>
      <c r="AQ5" s="704"/>
      <c r="AR5" s="704"/>
      <c r="AS5" s="704" t="s">
        <v>116</v>
      </c>
      <c r="AT5" s="704" t="s">
        <v>203</v>
      </c>
    </row>
    <row r="6" spans="1:52" s="246" customFormat="1" ht="36" customHeight="1">
      <c r="A6" s="709"/>
      <c r="B6" s="710"/>
      <c r="C6" s="711"/>
      <c r="D6" s="704"/>
      <c r="E6" s="244" t="s">
        <v>30</v>
      </c>
      <c r="F6" s="245" t="s">
        <v>82</v>
      </c>
      <c r="G6" s="243" t="s">
        <v>80</v>
      </c>
      <c r="H6" s="243" t="s">
        <v>212</v>
      </c>
      <c r="I6" s="243" t="s">
        <v>56</v>
      </c>
      <c r="J6" s="243" t="s">
        <v>46</v>
      </c>
      <c r="K6" s="243" t="s">
        <v>31</v>
      </c>
      <c r="L6" s="243" t="s">
        <v>32</v>
      </c>
      <c r="M6" s="243" t="s">
        <v>47</v>
      </c>
      <c r="N6" s="243" t="s">
        <v>74</v>
      </c>
      <c r="O6" s="243" t="s">
        <v>52</v>
      </c>
      <c r="P6" s="243" t="s">
        <v>58</v>
      </c>
      <c r="Q6" s="244" t="s">
        <v>33</v>
      </c>
      <c r="R6" s="243" t="s">
        <v>34</v>
      </c>
      <c r="S6" s="243" t="s">
        <v>35</v>
      </c>
      <c r="T6" s="243" t="s">
        <v>127</v>
      </c>
      <c r="U6" s="243" t="s">
        <v>130</v>
      </c>
      <c r="V6" s="243" t="s">
        <v>131</v>
      </c>
      <c r="W6" s="243" t="s">
        <v>129</v>
      </c>
      <c r="X6" s="243" t="s">
        <v>54</v>
      </c>
      <c r="Y6" s="243" t="s">
        <v>48</v>
      </c>
      <c r="Z6" s="243" t="s">
        <v>36</v>
      </c>
      <c r="AA6" s="243" t="s">
        <v>157</v>
      </c>
      <c r="AB6" s="243" t="s">
        <v>128</v>
      </c>
      <c r="AC6" s="243" t="s">
        <v>73</v>
      </c>
      <c r="AD6" s="243" t="s">
        <v>96</v>
      </c>
      <c r="AE6" s="243" t="s">
        <v>97</v>
      </c>
      <c r="AF6" s="243" t="s">
        <v>101</v>
      </c>
      <c r="AG6" s="243" t="s">
        <v>98</v>
      </c>
      <c r="AH6" s="243" t="s">
        <v>121</v>
      </c>
      <c r="AI6" s="243" t="s">
        <v>99</v>
      </c>
      <c r="AJ6" s="243" t="s">
        <v>50</v>
      </c>
      <c r="AK6" s="243" t="s">
        <v>55</v>
      </c>
      <c r="AL6" s="243" t="s">
        <v>160</v>
      </c>
      <c r="AM6" s="243" t="s">
        <v>161</v>
      </c>
      <c r="AN6" s="243" t="s">
        <v>107</v>
      </c>
      <c r="AO6" s="243" t="s">
        <v>166</v>
      </c>
      <c r="AP6" s="243" t="s">
        <v>167</v>
      </c>
      <c r="AQ6" s="243" t="s">
        <v>78</v>
      </c>
      <c r="AR6" s="243" t="s">
        <v>85</v>
      </c>
      <c r="AS6" s="704"/>
      <c r="AT6" s="704"/>
      <c r="AU6" s="246">
        <f>AT7+AT19+AT46</f>
        <v>35390.649875999996</v>
      </c>
    </row>
    <row r="7" spans="1:52" s="246" customFormat="1" ht="17.25" hidden="1" customHeight="1">
      <c r="A7" s="247">
        <v>1</v>
      </c>
      <c r="B7" s="248" t="s">
        <v>38</v>
      </c>
      <c r="C7" s="249" t="s">
        <v>30</v>
      </c>
      <c r="D7" s="250">
        <f>SUM('[1]Thị_Tran:XA 32'!D7)</f>
        <v>23596.266438999992</v>
      </c>
      <c r="E7" s="250">
        <f>SUM('[1]Thị_Tran:XA 32'!E7)</f>
        <v>22527.846438999997</v>
      </c>
      <c r="F7" s="250">
        <f>SUM('[1]Thị_Tran:XA 32'!F7)</f>
        <v>0</v>
      </c>
      <c r="G7" s="250">
        <f>SUM('[1]Thị_Tran:XA 32'!G7)</f>
        <v>0</v>
      </c>
      <c r="H7" s="250">
        <f>SUM('[1]Thị_Tran:XA 32'!H7)</f>
        <v>0</v>
      </c>
      <c r="I7" s="250">
        <f>SUM('[1]Thị_Tran:XA 32'!I7)</f>
        <v>3.5</v>
      </c>
      <c r="J7" s="250">
        <f>SUM('[1]Thị_Tran:XA 32'!J7)</f>
        <v>163.93</v>
      </c>
      <c r="K7" s="250">
        <f>SUM('[1]Thị_Tran:XA 32'!K7)</f>
        <v>0</v>
      </c>
      <c r="L7" s="250">
        <f>SUM('[1]Thị_Tran:XA 32'!L7)</f>
        <v>0</v>
      </c>
      <c r="M7" s="250">
        <f>SUM('[1]Thị_Tran:XA 32'!M7)</f>
        <v>0</v>
      </c>
      <c r="N7" s="250">
        <f>SUM('[1]Thị_Tran:XA 32'!N7)</f>
        <v>103.19999999999999</v>
      </c>
      <c r="O7" s="250">
        <f>SUM('[1]Thị_Tran:XA 32'!O7)</f>
        <v>0</v>
      </c>
      <c r="P7" s="250">
        <f>SUM('[1]Thị_Tran:XA 32'!P7)</f>
        <v>122.19</v>
      </c>
      <c r="Q7" s="250">
        <f>SUM('[1]Thị_Tran:XA 32'!Q7)</f>
        <v>675.60000000000025</v>
      </c>
      <c r="R7" s="250">
        <f>SUM('[1]Thị_Tran:XA 32'!R7)</f>
        <v>0</v>
      </c>
      <c r="S7" s="250">
        <f>SUM('[1]Thị_Tran:XA 32'!S7)</f>
        <v>0</v>
      </c>
      <c r="T7" s="250">
        <f>SUM('[1]Thị_Tran:XA 32'!T7)</f>
        <v>0</v>
      </c>
      <c r="U7" s="250">
        <f>SUM('[1]Thị_Tran:XA 32'!U7)</f>
        <v>0</v>
      </c>
      <c r="V7" s="250">
        <f>SUM('[1]Thị_Tran:XA 32'!V7)</f>
        <v>0</v>
      </c>
      <c r="W7" s="250">
        <f>SUM('[1]Thị_Tran:XA 32'!W7)</f>
        <v>91.03</v>
      </c>
      <c r="X7" s="250">
        <f>SUM('[1]Thị_Tran:XA 32'!X7)</f>
        <v>46.849999999999994</v>
      </c>
      <c r="Y7" s="250">
        <f>SUM('[1]Thị_Tran:XA 32'!Y7)</f>
        <v>169.8</v>
      </c>
      <c r="Z7" s="250">
        <f>SUM('[1]Thị_Tran:XA 32'!Z7)</f>
        <v>209.39999999999998</v>
      </c>
      <c r="AA7" s="250">
        <f>SUM('[1]Thị_Tran:XA 32'!AA7)</f>
        <v>0</v>
      </c>
      <c r="AB7" s="250">
        <f>SUM('[1]Thị_Tran:XA 32'!AB7)</f>
        <v>0</v>
      </c>
      <c r="AC7" s="250">
        <f>SUM('[1]Thị_Tran:XA 32'!AC7)</f>
        <v>7.8</v>
      </c>
      <c r="AD7" s="250">
        <f>SUM('[1]Thị_Tran:XA 32'!AD7)</f>
        <v>64.499999999999986</v>
      </c>
      <c r="AE7" s="250">
        <f>SUM('[1]Thị_Tran:XA 32'!AE7)</f>
        <v>4.1500000000000004</v>
      </c>
      <c r="AF7" s="250">
        <f>SUM('[1]Thị_Tran:XA 32'!AF7)</f>
        <v>33.979999999999997</v>
      </c>
      <c r="AG7" s="250">
        <f>SUM('[1]Thị_Tran:XA 32'!AG7)</f>
        <v>0</v>
      </c>
      <c r="AH7" s="250">
        <f>SUM('[1]Thị_Tran:XA 32'!AH7)</f>
        <v>0</v>
      </c>
      <c r="AI7" s="250">
        <f>SUM('[1]Thị_Tran:XA 32'!AI7)</f>
        <v>0.6</v>
      </c>
      <c r="AJ7" s="250">
        <f>SUM('[1]Thị_Tran:XA 32'!AJ7)</f>
        <v>32.53</v>
      </c>
      <c r="AK7" s="250">
        <f>SUM('[1]Thị_Tran:XA 32'!AK7)</f>
        <v>10.84</v>
      </c>
      <c r="AL7" s="250">
        <f>SUM('[1]Thị_Tran:XA 32'!AL7)</f>
        <v>3.8900000000000006</v>
      </c>
      <c r="AM7" s="250">
        <f>SUM('[1]Thị_Tran:XA 32'!AM7)</f>
        <v>0</v>
      </c>
      <c r="AN7" s="250">
        <f>SUM('[1]Thị_Tran:XA 32'!AN7)</f>
        <v>0.23</v>
      </c>
      <c r="AO7" s="250">
        <f>SUM('[1]Thị_Tran:XA 32'!AO7)</f>
        <v>0</v>
      </c>
      <c r="AP7" s="250">
        <f>SUM('[1]Thị_Tran:XA 32'!AP7)</f>
        <v>0</v>
      </c>
      <c r="AQ7" s="250">
        <f>SUM('[1]Thị_Tran:XA 32'!AQ7)</f>
        <v>0</v>
      </c>
      <c r="AR7" s="250">
        <f>SUM('[1]Thị_Tran:XA 32'!AR7)</f>
        <v>0</v>
      </c>
      <c r="AS7" s="250">
        <f>SUM('[1]Thị_Tran:XA 32'!AS7)</f>
        <v>1068.4199999999998</v>
      </c>
      <c r="AT7" s="250">
        <f>SUM('[1]Thị_Tran:XA 32'!AT7)</f>
        <v>23166.466439</v>
      </c>
      <c r="AU7" s="246">
        <f>AT7/AU6*100</f>
        <v>65.459285207164925</v>
      </c>
      <c r="AV7" s="251" t="s">
        <v>215</v>
      </c>
      <c r="AW7" s="252"/>
      <c r="AX7" s="252"/>
      <c r="AY7" s="252"/>
      <c r="AZ7" s="252"/>
    </row>
    <row r="8" spans="1:52" s="254" customFormat="1" ht="15" hidden="1">
      <c r="A8" s="247" t="s">
        <v>10</v>
      </c>
      <c r="B8" s="248" t="s">
        <v>81</v>
      </c>
      <c r="C8" s="253" t="s">
        <v>82</v>
      </c>
      <c r="D8" s="250">
        <f>SUM('[1]Thị_Tran:XA 32'!D8)</f>
        <v>9645.149958</v>
      </c>
      <c r="E8" s="250">
        <f>SUM('[1]Thị_Tran:XA 32'!E8)</f>
        <v>66.37</v>
      </c>
      <c r="F8" s="250">
        <f>SUM('[1]Thị_Tran:XA 32'!F8)</f>
        <v>9299.8799579999995</v>
      </c>
      <c r="G8" s="250">
        <f>SUM('[1]Thị_Tran:XA 32'!G8)</f>
        <v>0</v>
      </c>
      <c r="H8" s="250">
        <f>SUM('[1]Thị_Tran:XA 32'!H8)</f>
        <v>0</v>
      </c>
      <c r="I8" s="250">
        <f>SUM('[1]Thị_Tran:XA 32'!I8)</f>
        <v>3.5</v>
      </c>
      <c r="J8" s="250">
        <f>SUM('[1]Thị_Tran:XA 32'!J8)</f>
        <v>0</v>
      </c>
      <c r="K8" s="250">
        <f>SUM('[1]Thị_Tran:XA 32'!K8)</f>
        <v>0</v>
      </c>
      <c r="L8" s="250">
        <f>SUM('[1]Thị_Tran:XA 32'!L8)</f>
        <v>0</v>
      </c>
      <c r="M8" s="250">
        <f>SUM('[1]Thị_Tran:XA 32'!M8)</f>
        <v>0</v>
      </c>
      <c r="N8" s="250">
        <f>SUM('[1]Thị_Tran:XA 32'!N8)</f>
        <v>10.82</v>
      </c>
      <c r="O8" s="250">
        <f>SUM('[1]Thị_Tran:XA 32'!O8)</f>
        <v>0</v>
      </c>
      <c r="P8" s="250">
        <f>SUM('[1]Thị_Tran:XA 32'!P8)</f>
        <v>52.05</v>
      </c>
      <c r="Q8" s="250">
        <f>SUM('[1]Thị_Tran:XA 32'!Q8)</f>
        <v>278.89999999999998</v>
      </c>
      <c r="R8" s="250">
        <f>SUM('[1]Thị_Tran:XA 32'!R8)</f>
        <v>0</v>
      </c>
      <c r="S8" s="250">
        <f>SUM('[1]Thị_Tran:XA 32'!S8)</f>
        <v>0</v>
      </c>
      <c r="T8" s="250">
        <f>SUM('[1]Thị_Tran:XA 32'!T8)</f>
        <v>0</v>
      </c>
      <c r="U8" s="250">
        <f>SUM('[1]Thị_Tran:XA 32'!U8)</f>
        <v>0</v>
      </c>
      <c r="V8" s="250">
        <f>SUM('[1]Thị_Tran:XA 32'!V8)</f>
        <v>0</v>
      </c>
      <c r="W8" s="250">
        <f>SUM('[1]Thị_Tran:XA 32'!W8)</f>
        <v>16.989999999999998</v>
      </c>
      <c r="X8" s="250">
        <f>SUM('[1]Thị_Tran:XA 32'!X8)</f>
        <v>33.330000000000005</v>
      </c>
      <c r="Y8" s="250">
        <f>SUM('[1]Thị_Tran:XA 32'!Y8)</f>
        <v>0</v>
      </c>
      <c r="Z8" s="250">
        <f>SUM('[1]Thị_Tran:XA 32'!Z8)</f>
        <v>141.84</v>
      </c>
      <c r="AA8" s="250">
        <f>SUM('[1]Thị_Tran:XA 32'!AA8)</f>
        <v>0</v>
      </c>
      <c r="AB8" s="250">
        <f>SUM('[1]Thị_Tran:XA 32'!AB8)</f>
        <v>0</v>
      </c>
      <c r="AC8" s="250">
        <f>SUM('[1]Thị_Tran:XA 32'!AC8)</f>
        <v>5.76</v>
      </c>
      <c r="AD8" s="250">
        <f>SUM('[1]Thị_Tran:XA 32'!AD8)</f>
        <v>39.43</v>
      </c>
      <c r="AE8" s="250">
        <f>SUM('[1]Thị_Tran:XA 32'!AE8)</f>
        <v>4.1500000000000004</v>
      </c>
      <c r="AF8" s="250">
        <f>SUM('[1]Thị_Tran:XA 32'!AF8)</f>
        <v>33.53</v>
      </c>
      <c r="AG8" s="250">
        <f>SUM('[1]Thị_Tran:XA 32'!AG8)</f>
        <v>0</v>
      </c>
      <c r="AH8" s="250">
        <f>SUM('[1]Thị_Tran:XA 32'!AH8)</f>
        <v>0</v>
      </c>
      <c r="AI8" s="250">
        <f>SUM('[1]Thị_Tran:XA 32'!AI8)</f>
        <v>0.6</v>
      </c>
      <c r="AJ8" s="250">
        <f>SUM('[1]Thị_Tran:XA 32'!AJ8)</f>
        <v>0.2</v>
      </c>
      <c r="AK8" s="250">
        <f>SUM('[1]Thị_Tran:XA 32'!AK8)</f>
        <v>0.44</v>
      </c>
      <c r="AL8" s="250">
        <f>SUM('[1]Thị_Tran:XA 32'!AL8)</f>
        <v>2.4</v>
      </c>
      <c r="AM8" s="250">
        <f>SUM('[1]Thị_Tran:XA 32'!AM8)</f>
        <v>0</v>
      </c>
      <c r="AN8" s="250">
        <f>SUM('[1]Thị_Tran:XA 32'!AN8)</f>
        <v>0.23</v>
      </c>
      <c r="AO8" s="250">
        <f>SUM('[1]Thị_Tran:XA 32'!AO8)</f>
        <v>0</v>
      </c>
      <c r="AP8" s="250">
        <f>SUM('[1]Thị_Tran:XA 32'!AP8)</f>
        <v>0</v>
      </c>
      <c r="AQ8" s="250">
        <f>SUM('[1]Thị_Tran:XA 32'!AQ8)</f>
        <v>0</v>
      </c>
      <c r="AR8" s="250">
        <f>SUM('[1]Thị_Tran:XA 32'!AR8)</f>
        <v>0</v>
      </c>
      <c r="AS8" s="250">
        <f>SUM('[1]Thị_Tran:XA 32'!AS8)</f>
        <v>345.27</v>
      </c>
      <c r="AT8" s="250">
        <f>SUM('[1]Thị_Tran:XA 32'!AT8)</f>
        <v>9299.8799579999995</v>
      </c>
      <c r="AU8" s="246">
        <f t="shared" ref="AU8:AU48" si="0">AT8-D8</f>
        <v>-345.27000000000044</v>
      </c>
      <c r="AV8" s="251" t="s">
        <v>216</v>
      </c>
      <c r="AW8" s="252"/>
      <c r="AX8" s="252"/>
      <c r="AY8" s="252"/>
      <c r="AZ8" s="252"/>
    </row>
    <row r="9" spans="1:52" s="254" customFormat="1" ht="15" hidden="1">
      <c r="A9" s="247"/>
      <c r="B9" s="248" t="s">
        <v>213</v>
      </c>
      <c r="C9" s="253" t="s">
        <v>80</v>
      </c>
      <c r="D9" s="250">
        <f>SUM('[1]Thị_Tran:XA 32'!D9)</f>
        <v>8704.5751179999988</v>
      </c>
      <c r="E9" s="250">
        <f>SUM('[1]Thị_Tran:XA 32'!E9)</f>
        <v>63.37</v>
      </c>
      <c r="F9" s="250">
        <f>SUM('[1]Thị_Tran:XA 32'!F9)</f>
        <v>0</v>
      </c>
      <c r="G9" s="250">
        <f>SUM('[1]Thị_Tran:XA 32'!G9)</f>
        <v>8370.1451180000004</v>
      </c>
      <c r="H9" s="250">
        <f>SUM('[1]Thị_Tran:XA 32'!H9)</f>
        <v>0</v>
      </c>
      <c r="I9" s="250">
        <f>SUM('[1]Thị_Tran:XA 32'!I9)</f>
        <v>0.5</v>
      </c>
      <c r="J9" s="250">
        <f>SUM('[1]Thị_Tran:XA 32'!J9)</f>
        <v>0</v>
      </c>
      <c r="K9" s="250">
        <f>SUM('[1]Thị_Tran:XA 32'!K9)</f>
        <v>0</v>
      </c>
      <c r="L9" s="250">
        <f>SUM('[1]Thị_Tran:XA 32'!L9)</f>
        <v>0</v>
      </c>
      <c r="M9" s="250">
        <f>SUM('[1]Thị_Tran:XA 32'!M9)</f>
        <v>0</v>
      </c>
      <c r="N9" s="250">
        <f>SUM('[1]Thị_Tran:XA 32'!N9)</f>
        <v>10.82</v>
      </c>
      <c r="O9" s="250">
        <f>SUM('[1]Thị_Tran:XA 32'!O9)</f>
        <v>0</v>
      </c>
      <c r="P9" s="250">
        <f>SUM('[1]Thị_Tran:XA 32'!P9)</f>
        <v>52.05</v>
      </c>
      <c r="Q9" s="250">
        <f>SUM('[1]Thị_Tran:XA 32'!Q9)</f>
        <v>271.05999999999989</v>
      </c>
      <c r="R9" s="250">
        <f>SUM('[1]Thị_Tran:XA 32'!R9)</f>
        <v>0</v>
      </c>
      <c r="S9" s="250">
        <f>SUM('[1]Thị_Tran:XA 32'!S9)</f>
        <v>0</v>
      </c>
      <c r="T9" s="250">
        <f>SUM('[1]Thị_Tran:XA 32'!T9)</f>
        <v>0</v>
      </c>
      <c r="U9" s="250">
        <f>SUM('[1]Thị_Tran:XA 32'!U9)</f>
        <v>0</v>
      </c>
      <c r="V9" s="250">
        <f>SUM('[1]Thị_Tran:XA 32'!V9)</f>
        <v>0</v>
      </c>
      <c r="W9" s="250">
        <f>SUM('[1]Thị_Tran:XA 32'!W9)</f>
        <v>16.59</v>
      </c>
      <c r="X9" s="250">
        <f>SUM('[1]Thị_Tran:XA 32'!X9)</f>
        <v>33.330000000000005</v>
      </c>
      <c r="Y9" s="250">
        <f>SUM('[1]Thị_Tran:XA 32'!Y9)</f>
        <v>0</v>
      </c>
      <c r="Z9" s="250">
        <f>SUM('[1]Thị_Tran:XA 32'!Z9)</f>
        <v>141.28</v>
      </c>
      <c r="AA9" s="250">
        <f>SUM('[1]Thị_Tran:XA 32'!AA9)</f>
        <v>0</v>
      </c>
      <c r="AB9" s="250">
        <f>SUM('[1]Thị_Tran:XA 32'!AB9)</f>
        <v>0</v>
      </c>
      <c r="AC9" s="250">
        <f>SUM('[1]Thị_Tran:XA 32'!AC9)</f>
        <v>5.33</v>
      </c>
      <c r="AD9" s="250">
        <f>SUM('[1]Thị_Tran:XA 32'!AD9)</f>
        <v>33.610000000000014</v>
      </c>
      <c r="AE9" s="250">
        <f>SUM('[1]Thị_Tran:XA 32'!AE9)</f>
        <v>4.1500000000000004</v>
      </c>
      <c r="AF9" s="250">
        <f>SUM('[1]Thị_Tran:XA 32'!AF9)</f>
        <v>33.53</v>
      </c>
      <c r="AG9" s="250">
        <f>SUM('[1]Thị_Tran:XA 32'!AG9)</f>
        <v>0</v>
      </c>
      <c r="AH9" s="250">
        <f>SUM('[1]Thị_Tran:XA 32'!AH9)</f>
        <v>0</v>
      </c>
      <c r="AI9" s="250">
        <f>SUM('[1]Thị_Tran:XA 32'!AI9)</f>
        <v>0.6</v>
      </c>
      <c r="AJ9" s="250">
        <f>SUM('[1]Thị_Tran:XA 32'!AJ9)</f>
        <v>0.1</v>
      </c>
      <c r="AK9" s="250">
        <f>SUM('[1]Thị_Tran:XA 32'!AK9)</f>
        <v>0.44</v>
      </c>
      <c r="AL9" s="250">
        <f>SUM('[1]Thị_Tran:XA 32'!AL9)</f>
        <v>1.87</v>
      </c>
      <c r="AM9" s="250">
        <f>SUM('[1]Thị_Tran:XA 32'!AM9)</f>
        <v>0</v>
      </c>
      <c r="AN9" s="250">
        <f>SUM('[1]Thị_Tran:XA 32'!AN9)</f>
        <v>0.23</v>
      </c>
      <c r="AO9" s="250">
        <f>SUM('[1]Thị_Tran:XA 32'!AO9)</f>
        <v>0</v>
      </c>
      <c r="AP9" s="250">
        <f>SUM('[1]Thị_Tran:XA 32'!AP9)</f>
        <v>0</v>
      </c>
      <c r="AQ9" s="250">
        <f>SUM('[1]Thị_Tran:XA 32'!AQ9)</f>
        <v>0</v>
      </c>
      <c r="AR9" s="250">
        <f>SUM('[1]Thị_Tran:XA 32'!AR9)</f>
        <v>0</v>
      </c>
      <c r="AS9" s="250">
        <f>SUM('[1]Thị_Tran:XA 32'!AS9)</f>
        <v>334.42999999999995</v>
      </c>
      <c r="AT9" s="250">
        <f>SUM('[1]Thị_Tran:XA 32'!AT9)</f>
        <v>8370.1451180000004</v>
      </c>
      <c r="AU9" s="246">
        <f t="shared" si="0"/>
        <v>-334.42999999999847</v>
      </c>
      <c r="AV9" s="251" t="s">
        <v>217</v>
      </c>
      <c r="AW9" s="252"/>
      <c r="AX9" s="252"/>
      <c r="AY9" s="252"/>
      <c r="AZ9" s="252"/>
    </row>
    <row r="10" spans="1:52" s="254" customFormat="1" ht="15" hidden="1">
      <c r="A10" s="247"/>
      <c r="B10" s="248" t="s">
        <v>214</v>
      </c>
      <c r="C10" s="253" t="s">
        <v>212</v>
      </c>
      <c r="D10" s="250">
        <f>SUM('[1]Thị_Tran:XA 32'!D10)</f>
        <v>934.4864399999999</v>
      </c>
      <c r="E10" s="250">
        <f>SUM('[1]Thị_Tran:XA 32'!E10)</f>
        <v>3</v>
      </c>
      <c r="F10" s="250">
        <f>SUM('[1]Thị_Tran:XA 32'!F10)</f>
        <v>0</v>
      </c>
      <c r="G10" s="250">
        <f>SUM('[1]Thị_Tran:XA 32'!G10)</f>
        <v>0</v>
      </c>
      <c r="H10" s="250">
        <f>SUM('[1]Thị_Tran:XA 32'!H10)</f>
        <v>923.6464400000001</v>
      </c>
      <c r="I10" s="250">
        <f>SUM('[1]Thị_Tran:XA 32'!I10)</f>
        <v>3</v>
      </c>
      <c r="J10" s="250">
        <f>SUM('[1]Thị_Tran:XA 32'!J10)</f>
        <v>0</v>
      </c>
      <c r="K10" s="250">
        <f>SUM('[1]Thị_Tran:XA 32'!K10)</f>
        <v>0</v>
      </c>
      <c r="L10" s="250">
        <f>SUM('[1]Thị_Tran:XA 32'!L10)</f>
        <v>0</v>
      </c>
      <c r="M10" s="250">
        <f>SUM('[1]Thị_Tran:XA 32'!M10)</f>
        <v>0</v>
      </c>
      <c r="N10" s="250">
        <f>SUM('[1]Thị_Tran:XA 32'!N10)</f>
        <v>0</v>
      </c>
      <c r="O10" s="250">
        <f>SUM('[1]Thị_Tran:XA 32'!O10)</f>
        <v>0</v>
      </c>
      <c r="P10" s="250">
        <f>SUM('[1]Thị_Tran:XA 32'!P10)</f>
        <v>0</v>
      </c>
      <c r="Q10" s="250">
        <f>SUM('[1]Thị_Tran:XA 32'!Q10)</f>
        <v>7.8400000000000016</v>
      </c>
      <c r="R10" s="250">
        <f>SUM('[1]Thị_Tran:XA 32'!R10)</f>
        <v>0</v>
      </c>
      <c r="S10" s="250">
        <f>SUM('[1]Thị_Tran:XA 32'!S10)</f>
        <v>0</v>
      </c>
      <c r="T10" s="250">
        <f>SUM('[1]Thị_Tran:XA 32'!T10)</f>
        <v>0</v>
      </c>
      <c r="U10" s="250">
        <f>SUM('[1]Thị_Tran:XA 32'!U10)</f>
        <v>0</v>
      </c>
      <c r="V10" s="250">
        <f>SUM('[1]Thị_Tran:XA 32'!V10)</f>
        <v>0</v>
      </c>
      <c r="W10" s="250">
        <f>SUM('[1]Thị_Tran:XA 32'!W10)</f>
        <v>0.4</v>
      </c>
      <c r="X10" s="250">
        <f>SUM('[1]Thị_Tran:XA 32'!X10)</f>
        <v>0</v>
      </c>
      <c r="Y10" s="250">
        <f>SUM('[1]Thị_Tran:XA 32'!Y10)</f>
        <v>0</v>
      </c>
      <c r="Z10" s="250">
        <f>SUM('[1]Thị_Tran:XA 32'!Z10)</f>
        <v>0.56000000000000005</v>
      </c>
      <c r="AA10" s="250">
        <f>SUM('[1]Thị_Tran:XA 32'!AA10)</f>
        <v>0</v>
      </c>
      <c r="AB10" s="250">
        <f>SUM('[1]Thị_Tran:XA 32'!AB10)</f>
        <v>0</v>
      </c>
      <c r="AC10" s="250">
        <f>SUM('[1]Thị_Tran:XA 32'!AC10)</f>
        <v>0.43000000000000005</v>
      </c>
      <c r="AD10" s="250">
        <f>SUM('[1]Thị_Tran:XA 32'!AD10)</f>
        <v>5.82</v>
      </c>
      <c r="AE10" s="250">
        <f>SUM('[1]Thị_Tran:XA 32'!AE10)</f>
        <v>0</v>
      </c>
      <c r="AF10" s="250">
        <f>SUM('[1]Thị_Tran:XA 32'!AF10)</f>
        <v>0</v>
      </c>
      <c r="AG10" s="250">
        <f>SUM('[1]Thị_Tran:XA 32'!AG10)</f>
        <v>0</v>
      </c>
      <c r="AH10" s="250">
        <f>SUM('[1]Thị_Tran:XA 32'!AH10)</f>
        <v>0</v>
      </c>
      <c r="AI10" s="250">
        <f>SUM('[1]Thị_Tran:XA 32'!AI10)</f>
        <v>0</v>
      </c>
      <c r="AJ10" s="250">
        <f>SUM('[1]Thị_Tran:XA 32'!AJ10)</f>
        <v>0.1</v>
      </c>
      <c r="AK10" s="250">
        <f>SUM('[1]Thị_Tran:XA 32'!AK10)</f>
        <v>0</v>
      </c>
      <c r="AL10" s="250">
        <f>SUM('[1]Thị_Tran:XA 32'!AL10)</f>
        <v>0.53</v>
      </c>
      <c r="AM10" s="250">
        <f>SUM('[1]Thị_Tran:XA 32'!AM10)</f>
        <v>0</v>
      </c>
      <c r="AN10" s="250">
        <f>SUM('[1]Thị_Tran:XA 32'!AN10)</f>
        <v>0</v>
      </c>
      <c r="AO10" s="250">
        <f>SUM('[1]Thị_Tran:XA 32'!AO10)</f>
        <v>0</v>
      </c>
      <c r="AP10" s="250">
        <f>SUM('[1]Thị_Tran:XA 32'!AP10)</f>
        <v>0</v>
      </c>
      <c r="AQ10" s="250">
        <f>SUM('[1]Thị_Tran:XA 32'!AQ10)</f>
        <v>0</v>
      </c>
      <c r="AR10" s="250">
        <f>SUM('[1]Thị_Tran:XA 32'!AR10)</f>
        <v>0</v>
      </c>
      <c r="AS10" s="250">
        <f>SUM('[1]Thị_Tran:XA 32'!AS10)</f>
        <v>10.840000000000002</v>
      </c>
      <c r="AT10" s="250">
        <f>SUM('[1]Thị_Tran:XA 32'!AT10)</f>
        <v>923.6464400000001</v>
      </c>
      <c r="AU10" s="246">
        <f t="shared" si="0"/>
        <v>-10.839999999999804</v>
      </c>
      <c r="AV10" s="251" t="s">
        <v>218</v>
      </c>
      <c r="AW10" s="252"/>
      <c r="AX10" s="252"/>
      <c r="AY10" s="252"/>
      <c r="AZ10" s="252"/>
    </row>
    <row r="11" spans="1:52" s="254" customFormat="1" ht="15" hidden="1">
      <c r="A11" s="247" t="s">
        <v>11</v>
      </c>
      <c r="B11" s="248" t="s">
        <v>109</v>
      </c>
      <c r="C11" s="253" t="s">
        <v>56</v>
      </c>
      <c r="D11" s="250">
        <f>SUM('[1]Thị_Tran:XA 32'!D11)</f>
        <v>1571.6822979999999</v>
      </c>
      <c r="E11" s="250">
        <f>SUM('[1]Thị_Tran:XA 32'!E11)</f>
        <v>46.3</v>
      </c>
      <c r="F11" s="250">
        <f>SUM('[1]Thị_Tran:XA 32'!F11)</f>
        <v>0</v>
      </c>
      <c r="G11" s="250">
        <f>SUM('[1]Thị_Tran:XA 32'!G11)</f>
        <v>0</v>
      </c>
      <c r="H11" s="250">
        <f>SUM('[1]Thị_Tran:XA 32'!H11)</f>
        <v>0</v>
      </c>
      <c r="I11" s="250">
        <f>SUM('[1]Thị_Tran:XA 32'!I11)</f>
        <v>1320.6922979999999</v>
      </c>
      <c r="J11" s="250">
        <f>SUM('[1]Thị_Tran:XA 32'!J11)</f>
        <v>0</v>
      </c>
      <c r="K11" s="250">
        <f>SUM('[1]Thị_Tran:XA 32'!K11)</f>
        <v>0</v>
      </c>
      <c r="L11" s="250">
        <f>SUM('[1]Thị_Tran:XA 32'!L11)</f>
        <v>0</v>
      </c>
      <c r="M11" s="250">
        <f>SUM('[1]Thị_Tran:XA 32'!M11)</f>
        <v>0</v>
      </c>
      <c r="N11" s="250">
        <f>SUM('[1]Thị_Tran:XA 32'!N11)</f>
        <v>21</v>
      </c>
      <c r="O11" s="250">
        <f>SUM('[1]Thị_Tran:XA 32'!O11)</f>
        <v>0</v>
      </c>
      <c r="P11" s="250">
        <f>SUM('[1]Thị_Tran:XA 32'!P11)</f>
        <v>25.3</v>
      </c>
      <c r="Q11" s="250">
        <f>SUM('[1]Thị_Tran:XA 32'!Q11)</f>
        <v>204.69</v>
      </c>
      <c r="R11" s="250">
        <f>SUM('[1]Thị_Tran:XA 32'!R11)</f>
        <v>0</v>
      </c>
      <c r="S11" s="250">
        <f>SUM('[1]Thị_Tran:XA 32'!S11)</f>
        <v>0</v>
      </c>
      <c r="T11" s="250">
        <f>SUM('[1]Thị_Tran:XA 32'!T11)</f>
        <v>0</v>
      </c>
      <c r="U11" s="250">
        <f>SUM('[1]Thị_Tran:XA 32'!U11)</f>
        <v>0</v>
      </c>
      <c r="V11" s="250">
        <f>SUM('[1]Thị_Tran:XA 32'!V11)</f>
        <v>0</v>
      </c>
      <c r="W11" s="250">
        <f>SUM('[1]Thị_Tran:XA 32'!W11)</f>
        <v>1.3</v>
      </c>
      <c r="X11" s="250">
        <f>SUM('[1]Thị_Tran:XA 32'!X11)</f>
        <v>0.12</v>
      </c>
      <c r="Y11" s="250">
        <f>SUM('[1]Thị_Tran:XA 32'!Y11)</f>
        <v>138.80000000000001</v>
      </c>
      <c r="Z11" s="250">
        <f>SUM('[1]Thị_Tran:XA 32'!Z11)</f>
        <v>22.310000000000002</v>
      </c>
      <c r="AA11" s="250">
        <f>SUM('[1]Thị_Tran:XA 32'!AA11)</f>
        <v>0</v>
      </c>
      <c r="AB11" s="250">
        <f>SUM('[1]Thị_Tran:XA 32'!AB11)</f>
        <v>0</v>
      </c>
      <c r="AC11" s="250">
        <f>SUM('[1]Thị_Tran:XA 32'!AC11)</f>
        <v>2.04</v>
      </c>
      <c r="AD11" s="250">
        <f>SUM('[1]Thị_Tran:XA 32'!AD11)</f>
        <v>6.8400000000000007</v>
      </c>
      <c r="AE11" s="250">
        <f>SUM('[1]Thị_Tran:XA 32'!AE11)</f>
        <v>0</v>
      </c>
      <c r="AF11" s="250">
        <f>SUM('[1]Thị_Tran:XA 32'!AF11)</f>
        <v>0.45</v>
      </c>
      <c r="AG11" s="250">
        <f>SUM('[1]Thị_Tran:XA 32'!AG11)</f>
        <v>0</v>
      </c>
      <c r="AH11" s="250">
        <f>SUM('[1]Thị_Tran:XA 32'!AH11)</f>
        <v>0</v>
      </c>
      <c r="AI11" s="250">
        <f>SUM('[1]Thị_Tran:XA 32'!AI11)</f>
        <v>0</v>
      </c>
      <c r="AJ11" s="250">
        <f>SUM('[1]Thị_Tran:XA 32'!AJ11)</f>
        <v>32.33</v>
      </c>
      <c r="AK11" s="250">
        <f>SUM('[1]Thị_Tran:XA 32'!AK11)</f>
        <v>0.4</v>
      </c>
      <c r="AL11" s="250">
        <f>SUM('[1]Thị_Tran:XA 32'!AL11)</f>
        <v>0.1</v>
      </c>
      <c r="AM11" s="250">
        <f>SUM('[1]Thị_Tran:XA 32'!AM11)</f>
        <v>0</v>
      </c>
      <c r="AN11" s="250">
        <f>SUM('[1]Thị_Tran:XA 32'!AN11)</f>
        <v>0</v>
      </c>
      <c r="AO11" s="250">
        <f>SUM('[1]Thị_Tran:XA 32'!AO11)</f>
        <v>0</v>
      </c>
      <c r="AP11" s="250">
        <f>SUM('[1]Thị_Tran:XA 32'!AP11)</f>
        <v>0</v>
      </c>
      <c r="AQ11" s="250">
        <f>SUM('[1]Thị_Tran:XA 32'!AQ11)</f>
        <v>0</v>
      </c>
      <c r="AR11" s="250">
        <f>SUM('[1]Thị_Tran:XA 32'!AR11)</f>
        <v>0</v>
      </c>
      <c r="AS11" s="250">
        <f>SUM('[1]Thị_Tran:XA 32'!AS11)</f>
        <v>250.99</v>
      </c>
      <c r="AT11" s="250">
        <f>SUM('[1]Thị_Tran:XA 32'!AT11)</f>
        <v>1424.1922979999999</v>
      </c>
      <c r="AU11" s="246">
        <f t="shared" si="0"/>
        <v>-147.49</v>
      </c>
    </row>
    <row r="12" spans="1:52" s="254" customFormat="1" ht="15" hidden="1">
      <c r="A12" s="247" t="s">
        <v>12</v>
      </c>
      <c r="B12" s="248" t="s">
        <v>41</v>
      </c>
      <c r="C12" s="253" t="s">
        <v>46</v>
      </c>
      <c r="D12" s="250">
        <f>SUM('[1]Thị_Tran:XA 32'!D12)</f>
        <v>3730.6365050000004</v>
      </c>
      <c r="E12" s="250">
        <f>SUM('[1]Thị_Tran:XA 32'!E12)</f>
        <v>4</v>
      </c>
      <c r="F12" s="250">
        <f>SUM('[1]Thị_Tran:XA 32'!F12)</f>
        <v>0</v>
      </c>
      <c r="G12" s="250">
        <f>SUM('[1]Thị_Tran:XA 32'!G12)</f>
        <v>0</v>
      </c>
      <c r="H12" s="250">
        <f>SUM('[1]Thị_Tran:XA 32'!H12)</f>
        <v>0</v>
      </c>
      <c r="I12" s="250">
        <f>SUM('[1]Thị_Tran:XA 32'!I12)</f>
        <v>0</v>
      </c>
      <c r="J12" s="250">
        <f>SUM('[1]Thị_Tran:XA 32'!J12)</f>
        <v>3684.2165049999999</v>
      </c>
      <c r="K12" s="250">
        <f>SUM('[1]Thị_Tran:XA 32'!K12)</f>
        <v>0</v>
      </c>
      <c r="L12" s="250">
        <f>SUM('[1]Thị_Tran:XA 32'!L12)</f>
        <v>0</v>
      </c>
      <c r="M12" s="250">
        <f>SUM('[1]Thị_Tran:XA 32'!M12)</f>
        <v>0</v>
      </c>
      <c r="N12" s="250">
        <f>SUM('[1]Thị_Tran:XA 32'!N12)</f>
        <v>0</v>
      </c>
      <c r="O12" s="250">
        <f>SUM('[1]Thị_Tran:XA 32'!O12)</f>
        <v>0</v>
      </c>
      <c r="P12" s="250">
        <f>SUM('[1]Thị_Tran:XA 32'!P12)</f>
        <v>4</v>
      </c>
      <c r="Q12" s="250">
        <f>SUM('[1]Thị_Tran:XA 32'!Q12)</f>
        <v>42.42</v>
      </c>
      <c r="R12" s="250">
        <f>SUM('[1]Thị_Tran:XA 32'!R12)</f>
        <v>0</v>
      </c>
      <c r="S12" s="250">
        <f>SUM('[1]Thị_Tran:XA 32'!S12)</f>
        <v>0</v>
      </c>
      <c r="T12" s="250">
        <f>SUM('[1]Thị_Tran:XA 32'!T12)</f>
        <v>0</v>
      </c>
      <c r="U12" s="250">
        <f>SUM('[1]Thị_Tran:XA 32'!U12)</f>
        <v>0</v>
      </c>
      <c r="V12" s="250">
        <f>SUM('[1]Thị_Tran:XA 32'!V12)</f>
        <v>0</v>
      </c>
      <c r="W12" s="250">
        <f>SUM('[1]Thị_Tran:XA 32'!W12)</f>
        <v>20.149999999999999</v>
      </c>
      <c r="X12" s="250">
        <f>SUM('[1]Thị_Tran:XA 32'!X12)</f>
        <v>0.2</v>
      </c>
      <c r="Y12" s="250">
        <f>SUM('[1]Thị_Tran:XA 32'!Y12)</f>
        <v>0</v>
      </c>
      <c r="Z12" s="250">
        <f>SUM('[1]Thị_Tran:XA 32'!Z12)</f>
        <v>20.85</v>
      </c>
      <c r="AA12" s="250">
        <f>SUM('[1]Thị_Tran:XA 32'!AA12)</f>
        <v>0</v>
      </c>
      <c r="AB12" s="250">
        <f>SUM('[1]Thị_Tran:XA 32'!AB12)</f>
        <v>0</v>
      </c>
      <c r="AC12" s="250">
        <f>SUM('[1]Thị_Tran:XA 32'!AC12)</f>
        <v>0</v>
      </c>
      <c r="AD12" s="250">
        <f>SUM('[1]Thị_Tran:XA 32'!AD12)</f>
        <v>0</v>
      </c>
      <c r="AE12" s="250">
        <f>SUM('[1]Thị_Tran:XA 32'!AE12)</f>
        <v>0</v>
      </c>
      <c r="AF12" s="250">
        <f>SUM('[1]Thị_Tran:XA 32'!AF12)</f>
        <v>0</v>
      </c>
      <c r="AG12" s="250">
        <f>SUM('[1]Thị_Tran:XA 32'!AG12)</f>
        <v>0</v>
      </c>
      <c r="AH12" s="250">
        <f>SUM('[1]Thị_Tran:XA 32'!AH12)</f>
        <v>0</v>
      </c>
      <c r="AI12" s="250">
        <f>SUM('[1]Thị_Tran:XA 32'!AI12)</f>
        <v>0</v>
      </c>
      <c r="AJ12" s="250">
        <f>SUM('[1]Thị_Tran:XA 32'!AJ12)</f>
        <v>0</v>
      </c>
      <c r="AK12" s="250">
        <f>SUM('[1]Thị_Tran:XA 32'!AK12)</f>
        <v>0</v>
      </c>
      <c r="AL12" s="250">
        <f>SUM('[1]Thị_Tran:XA 32'!AL12)</f>
        <v>1.22</v>
      </c>
      <c r="AM12" s="250">
        <f>SUM('[1]Thị_Tran:XA 32'!AM12)</f>
        <v>0</v>
      </c>
      <c r="AN12" s="250">
        <f>SUM('[1]Thị_Tran:XA 32'!AN12)</f>
        <v>0</v>
      </c>
      <c r="AO12" s="250">
        <f>SUM('[1]Thị_Tran:XA 32'!AO12)</f>
        <v>0</v>
      </c>
      <c r="AP12" s="250">
        <f>SUM('[1]Thị_Tran:XA 32'!AP12)</f>
        <v>0</v>
      </c>
      <c r="AQ12" s="250">
        <f>SUM('[1]Thị_Tran:XA 32'!AQ12)</f>
        <v>0</v>
      </c>
      <c r="AR12" s="250">
        <f>SUM('[1]Thị_Tran:XA 32'!AR12)</f>
        <v>0</v>
      </c>
      <c r="AS12" s="250">
        <f>SUM('[1]Thị_Tran:XA 32'!AS12)</f>
        <v>46.42</v>
      </c>
      <c r="AT12" s="250">
        <f>SUM('[1]Thị_Tran:XA 32'!AT12)</f>
        <v>3851.3665049999995</v>
      </c>
      <c r="AU12" s="246">
        <f t="shared" si="0"/>
        <v>120.72999999999911</v>
      </c>
    </row>
    <row r="13" spans="1:52" s="254" customFormat="1" ht="15" hidden="1">
      <c r="A13" s="247" t="s">
        <v>13</v>
      </c>
      <c r="B13" s="248" t="s">
        <v>20</v>
      </c>
      <c r="C13" s="253" t="s">
        <v>31</v>
      </c>
      <c r="D13" s="250">
        <f>SUM('[1]Thị_Tran:XA 32'!D13)</f>
        <v>2792.0284000000001</v>
      </c>
      <c r="E13" s="250">
        <f>SUM('[1]Thị_Tran:XA 32'!E13)</f>
        <v>0</v>
      </c>
      <c r="F13" s="250">
        <f>SUM('[1]Thị_Tran:XA 32'!F13)</f>
        <v>0</v>
      </c>
      <c r="G13" s="250">
        <f>SUM('[1]Thị_Tran:XA 32'!G13)</f>
        <v>0</v>
      </c>
      <c r="H13" s="250">
        <f>SUM('[1]Thị_Tran:XA 32'!H13)</f>
        <v>0</v>
      </c>
      <c r="I13" s="250">
        <f>SUM('[1]Thị_Tran:XA 32'!I13)</f>
        <v>0</v>
      </c>
      <c r="J13" s="250">
        <f>SUM('[1]Thị_Tran:XA 32'!J13)</f>
        <v>0</v>
      </c>
      <c r="K13" s="250">
        <f>SUM('[1]Thị_Tran:XA 32'!K13)</f>
        <v>2772.0284000000001</v>
      </c>
      <c r="L13" s="250">
        <f>SUM('[1]Thị_Tran:XA 32'!L13)</f>
        <v>0</v>
      </c>
      <c r="M13" s="250">
        <f>SUM('[1]Thị_Tran:XA 32'!M13)</f>
        <v>0</v>
      </c>
      <c r="N13" s="250">
        <f>SUM('[1]Thị_Tran:XA 32'!N13)</f>
        <v>0</v>
      </c>
      <c r="O13" s="250">
        <f>SUM('[1]Thị_Tran:XA 32'!O13)</f>
        <v>0</v>
      </c>
      <c r="P13" s="250">
        <f>SUM('[1]Thị_Tran:XA 32'!P13)</f>
        <v>0</v>
      </c>
      <c r="Q13" s="250">
        <f>SUM('[1]Thị_Tran:XA 32'!Q13)</f>
        <v>20</v>
      </c>
      <c r="R13" s="250">
        <f>SUM('[1]Thị_Tran:XA 32'!R13)</f>
        <v>0</v>
      </c>
      <c r="S13" s="250">
        <f>SUM('[1]Thị_Tran:XA 32'!S13)</f>
        <v>0</v>
      </c>
      <c r="T13" s="250">
        <f>SUM('[1]Thị_Tran:XA 32'!T13)</f>
        <v>0</v>
      </c>
      <c r="U13" s="250">
        <f>SUM('[1]Thị_Tran:XA 32'!U13)</f>
        <v>0</v>
      </c>
      <c r="V13" s="250">
        <f>SUM('[1]Thị_Tran:XA 32'!V13)</f>
        <v>0</v>
      </c>
      <c r="W13" s="250">
        <f>SUM('[1]Thị_Tran:XA 32'!W13)</f>
        <v>20</v>
      </c>
      <c r="X13" s="250">
        <f>SUM('[1]Thị_Tran:XA 32'!X13)</f>
        <v>0</v>
      </c>
      <c r="Y13" s="250">
        <f>SUM('[1]Thị_Tran:XA 32'!Y13)</f>
        <v>0</v>
      </c>
      <c r="Z13" s="250">
        <f>SUM('[1]Thị_Tran:XA 32'!Z13)</f>
        <v>0</v>
      </c>
      <c r="AA13" s="250">
        <f>SUM('[1]Thị_Tran:XA 32'!AA13)</f>
        <v>0</v>
      </c>
      <c r="AB13" s="250">
        <f>SUM('[1]Thị_Tran:XA 32'!AB13)</f>
        <v>0</v>
      </c>
      <c r="AC13" s="250">
        <f>SUM('[1]Thị_Tran:XA 32'!AC13)</f>
        <v>0</v>
      </c>
      <c r="AD13" s="250">
        <f>SUM('[1]Thị_Tran:XA 32'!AD13)</f>
        <v>0</v>
      </c>
      <c r="AE13" s="250">
        <f>SUM('[1]Thị_Tran:XA 32'!AE13)</f>
        <v>0</v>
      </c>
      <c r="AF13" s="250">
        <f>SUM('[1]Thị_Tran:XA 32'!AF13)</f>
        <v>0</v>
      </c>
      <c r="AG13" s="250">
        <f>SUM('[1]Thị_Tran:XA 32'!AG13)</f>
        <v>0</v>
      </c>
      <c r="AH13" s="250">
        <f>SUM('[1]Thị_Tran:XA 32'!AH13)</f>
        <v>0</v>
      </c>
      <c r="AI13" s="250">
        <f>SUM('[1]Thị_Tran:XA 32'!AI13)</f>
        <v>0</v>
      </c>
      <c r="AJ13" s="250">
        <f>SUM('[1]Thị_Tran:XA 32'!AJ13)</f>
        <v>0</v>
      </c>
      <c r="AK13" s="250">
        <f>SUM('[1]Thị_Tran:XA 32'!AK13)</f>
        <v>0</v>
      </c>
      <c r="AL13" s="250">
        <f>SUM('[1]Thị_Tran:XA 32'!AL13)</f>
        <v>0</v>
      </c>
      <c r="AM13" s="250">
        <f>SUM('[1]Thị_Tran:XA 32'!AM13)</f>
        <v>0</v>
      </c>
      <c r="AN13" s="250">
        <f>SUM('[1]Thị_Tran:XA 32'!AN13)</f>
        <v>0</v>
      </c>
      <c r="AO13" s="250">
        <f>SUM('[1]Thị_Tran:XA 32'!AO13)</f>
        <v>0</v>
      </c>
      <c r="AP13" s="250">
        <f>SUM('[1]Thị_Tran:XA 32'!AP13)</f>
        <v>0</v>
      </c>
      <c r="AQ13" s="250">
        <f>SUM('[1]Thị_Tran:XA 32'!AQ13)</f>
        <v>0</v>
      </c>
      <c r="AR13" s="250">
        <f>SUM('[1]Thị_Tran:XA 32'!AR13)</f>
        <v>0</v>
      </c>
      <c r="AS13" s="250">
        <f>SUM('[1]Thị_Tran:XA 32'!AS13)</f>
        <v>20</v>
      </c>
      <c r="AT13" s="250">
        <f>SUM('[1]Thị_Tran:XA 32'!AT13)</f>
        <v>2772.0284000000001</v>
      </c>
      <c r="AU13" s="246">
        <f t="shared" si="0"/>
        <v>-20</v>
      </c>
    </row>
    <row r="14" spans="1:52" s="254" customFormat="1" ht="15" hidden="1">
      <c r="A14" s="247" t="s">
        <v>14</v>
      </c>
      <c r="B14" s="248" t="s">
        <v>21</v>
      </c>
      <c r="C14" s="253" t="s">
        <v>32</v>
      </c>
      <c r="D14" s="250">
        <f>SUM('[1]Thị_Tran:XA 32'!D14)</f>
        <v>0</v>
      </c>
      <c r="E14" s="250">
        <f>SUM('[1]Thị_Tran:XA 32'!E14)</f>
        <v>0</v>
      </c>
      <c r="F14" s="250">
        <f>SUM('[1]Thị_Tran:XA 32'!F14)</f>
        <v>0</v>
      </c>
      <c r="G14" s="250">
        <f>SUM('[1]Thị_Tran:XA 32'!G14)</f>
        <v>0</v>
      </c>
      <c r="H14" s="250">
        <f>SUM('[1]Thị_Tran:XA 32'!H14)</f>
        <v>0</v>
      </c>
      <c r="I14" s="250">
        <f>SUM('[1]Thị_Tran:XA 32'!I14)</f>
        <v>0</v>
      </c>
      <c r="J14" s="250">
        <f>SUM('[1]Thị_Tran:XA 32'!J14)</f>
        <v>0</v>
      </c>
      <c r="K14" s="250">
        <f>SUM('[1]Thị_Tran:XA 32'!K14)</f>
        <v>0</v>
      </c>
      <c r="L14" s="250">
        <f>SUM('[1]Thị_Tran:XA 32'!L14)</f>
        <v>0</v>
      </c>
      <c r="M14" s="250">
        <f>SUM('[1]Thị_Tran:XA 32'!M14)</f>
        <v>0</v>
      </c>
      <c r="N14" s="250">
        <f>SUM('[1]Thị_Tran:XA 32'!N14)</f>
        <v>0</v>
      </c>
      <c r="O14" s="250">
        <f>SUM('[1]Thị_Tran:XA 32'!O14)</f>
        <v>0</v>
      </c>
      <c r="P14" s="250">
        <f>SUM('[1]Thị_Tran:XA 32'!P14)</f>
        <v>0</v>
      </c>
      <c r="Q14" s="250">
        <f>SUM('[1]Thị_Tran:XA 32'!Q14)</f>
        <v>0</v>
      </c>
      <c r="R14" s="250">
        <f>SUM('[1]Thị_Tran:XA 32'!R14)</f>
        <v>0</v>
      </c>
      <c r="S14" s="250">
        <f>SUM('[1]Thị_Tran:XA 32'!S14)</f>
        <v>0</v>
      </c>
      <c r="T14" s="250">
        <f>SUM('[1]Thị_Tran:XA 32'!T14)</f>
        <v>0</v>
      </c>
      <c r="U14" s="250">
        <f>SUM('[1]Thị_Tran:XA 32'!U14)</f>
        <v>0</v>
      </c>
      <c r="V14" s="250">
        <f>SUM('[1]Thị_Tran:XA 32'!V14)</f>
        <v>0</v>
      </c>
      <c r="W14" s="250">
        <f>SUM('[1]Thị_Tran:XA 32'!W14)</f>
        <v>0</v>
      </c>
      <c r="X14" s="250">
        <f>SUM('[1]Thị_Tran:XA 32'!X14)</f>
        <v>0</v>
      </c>
      <c r="Y14" s="250">
        <f>SUM('[1]Thị_Tran:XA 32'!Y14)</f>
        <v>0</v>
      </c>
      <c r="Z14" s="250">
        <f>SUM('[1]Thị_Tran:XA 32'!Z14)</f>
        <v>0</v>
      </c>
      <c r="AA14" s="250">
        <f>SUM('[1]Thị_Tran:XA 32'!AA14)</f>
        <v>0</v>
      </c>
      <c r="AB14" s="250">
        <f>SUM('[1]Thị_Tran:XA 32'!AB14)</f>
        <v>0</v>
      </c>
      <c r="AC14" s="250">
        <f>SUM('[1]Thị_Tran:XA 32'!AC14)</f>
        <v>0</v>
      </c>
      <c r="AD14" s="250">
        <f>SUM('[1]Thị_Tran:XA 32'!AD14)</f>
        <v>0</v>
      </c>
      <c r="AE14" s="250">
        <f>SUM('[1]Thị_Tran:XA 32'!AE14)</f>
        <v>0</v>
      </c>
      <c r="AF14" s="250">
        <f>SUM('[1]Thị_Tran:XA 32'!AF14)</f>
        <v>0</v>
      </c>
      <c r="AG14" s="250">
        <f>SUM('[1]Thị_Tran:XA 32'!AG14)</f>
        <v>0</v>
      </c>
      <c r="AH14" s="250">
        <f>SUM('[1]Thị_Tran:XA 32'!AH14)</f>
        <v>0</v>
      </c>
      <c r="AI14" s="250">
        <f>SUM('[1]Thị_Tran:XA 32'!AI14)</f>
        <v>0</v>
      </c>
      <c r="AJ14" s="250">
        <f>SUM('[1]Thị_Tran:XA 32'!AJ14)</f>
        <v>0</v>
      </c>
      <c r="AK14" s="250">
        <f>SUM('[1]Thị_Tran:XA 32'!AK14)</f>
        <v>0</v>
      </c>
      <c r="AL14" s="250">
        <f>SUM('[1]Thị_Tran:XA 32'!AL14)</f>
        <v>0</v>
      </c>
      <c r="AM14" s="250">
        <f>SUM('[1]Thị_Tran:XA 32'!AM14)</f>
        <v>0</v>
      </c>
      <c r="AN14" s="250">
        <f>SUM('[1]Thị_Tran:XA 32'!AN14)</f>
        <v>0</v>
      </c>
      <c r="AO14" s="250">
        <f>SUM('[1]Thị_Tran:XA 32'!AO14)</f>
        <v>0</v>
      </c>
      <c r="AP14" s="250">
        <f>SUM('[1]Thị_Tran:XA 32'!AP14)</f>
        <v>0</v>
      </c>
      <c r="AQ14" s="250">
        <f>SUM('[1]Thị_Tran:XA 32'!AQ14)</f>
        <v>0</v>
      </c>
      <c r="AR14" s="250">
        <f>SUM('[1]Thị_Tran:XA 32'!AR14)</f>
        <v>0</v>
      </c>
      <c r="AS14" s="250">
        <f>SUM('[1]Thị_Tran:XA 32'!AS14)</f>
        <v>0</v>
      </c>
      <c r="AT14" s="250">
        <f>SUM('[1]Thị_Tran:XA 32'!AT14)</f>
        <v>0</v>
      </c>
      <c r="AU14" s="246">
        <f t="shared" si="0"/>
        <v>0</v>
      </c>
    </row>
    <row r="15" spans="1:52" s="254" customFormat="1" ht="15" hidden="1">
      <c r="A15" s="247" t="s">
        <v>43</v>
      </c>
      <c r="B15" s="248" t="s">
        <v>42</v>
      </c>
      <c r="C15" s="253" t="s">
        <v>47</v>
      </c>
      <c r="D15" s="250">
        <f>SUM('[1]Thị_Tran:XA 32'!D15)</f>
        <v>4583.4638600000008</v>
      </c>
      <c r="E15" s="250">
        <f>SUM('[1]Thị_Tran:XA 32'!E15)</f>
        <v>247.75</v>
      </c>
      <c r="F15" s="250">
        <f>SUM('[1]Thị_Tran:XA 32'!F15)</f>
        <v>0</v>
      </c>
      <c r="G15" s="250">
        <f>SUM('[1]Thị_Tran:XA 32'!G15)</f>
        <v>0</v>
      </c>
      <c r="H15" s="250">
        <f>SUM('[1]Thị_Tran:XA 32'!H15)</f>
        <v>0</v>
      </c>
      <c r="I15" s="250">
        <f>SUM('[1]Thị_Tran:XA 32'!I15)</f>
        <v>0</v>
      </c>
      <c r="J15" s="250">
        <f>SUM('[1]Thị_Tran:XA 32'!J15)</f>
        <v>163.93</v>
      </c>
      <c r="K15" s="250">
        <f>SUM('[1]Thị_Tran:XA 32'!K15)</f>
        <v>0</v>
      </c>
      <c r="L15" s="250">
        <f>SUM('[1]Thị_Tran:XA 32'!L15)</f>
        <v>0</v>
      </c>
      <c r="M15" s="250">
        <f>SUM('[1]Thị_Tran:XA 32'!M15)</f>
        <v>4217.8338599999997</v>
      </c>
      <c r="N15" s="250">
        <f>SUM('[1]Thị_Tran:XA 32'!N15)</f>
        <v>53.379999999999995</v>
      </c>
      <c r="O15" s="250">
        <f>SUM('[1]Thị_Tran:XA 32'!O15)</f>
        <v>0</v>
      </c>
      <c r="P15" s="250">
        <f>SUM('[1]Thị_Tran:XA 32'!P15)</f>
        <v>30.44</v>
      </c>
      <c r="Q15" s="250">
        <f>SUM('[1]Thị_Tran:XA 32'!Q15)</f>
        <v>117.88000000000002</v>
      </c>
      <c r="R15" s="250">
        <f>SUM('[1]Thị_Tran:XA 32'!R15)</f>
        <v>0</v>
      </c>
      <c r="S15" s="250">
        <f>SUM('[1]Thị_Tran:XA 32'!S15)</f>
        <v>0</v>
      </c>
      <c r="T15" s="250">
        <f>SUM('[1]Thị_Tran:XA 32'!T15)</f>
        <v>0</v>
      </c>
      <c r="U15" s="250">
        <f>SUM('[1]Thị_Tran:XA 32'!U15)</f>
        <v>0</v>
      </c>
      <c r="V15" s="250">
        <f>SUM('[1]Thị_Tran:XA 32'!V15)</f>
        <v>0</v>
      </c>
      <c r="W15" s="250">
        <f>SUM('[1]Thị_Tran:XA 32'!W15)</f>
        <v>32.25</v>
      </c>
      <c r="X15" s="250">
        <f>SUM('[1]Thị_Tran:XA 32'!X15)</f>
        <v>13.2</v>
      </c>
      <c r="Y15" s="250">
        <f>SUM('[1]Thị_Tran:XA 32'!Y15)</f>
        <v>31</v>
      </c>
      <c r="Z15" s="250">
        <f>SUM('[1]Thị_Tran:XA 32'!Z15)</f>
        <v>13.33</v>
      </c>
      <c r="AA15" s="250">
        <f>SUM('[1]Thị_Tran:XA 32'!AA15)</f>
        <v>0</v>
      </c>
      <c r="AB15" s="250">
        <f>SUM('[1]Thị_Tran:XA 32'!AB15)</f>
        <v>0</v>
      </c>
      <c r="AC15" s="250">
        <f>SUM('[1]Thị_Tran:XA 32'!AC15)</f>
        <v>0</v>
      </c>
      <c r="AD15" s="250">
        <f>SUM('[1]Thị_Tran:XA 32'!AD15)</f>
        <v>17.929999999999996</v>
      </c>
      <c r="AE15" s="250">
        <f>SUM('[1]Thị_Tran:XA 32'!AE15)</f>
        <v>0</v>
      </c>
      <c r="AF15" s="250">
        <f>SUM('[1]Thị_Tran:XA 32'!AF15)</f>
        <v>0</v>
      </c>
      <c r="AG15" s="250">
        <f>SUM('[1]Thị_Tran:XA 32'!AG15)</f>
        <v>0</v>
      </c>
      <c r="AH15" s="250">
        <f>SUM('[1]Thị_Tran:XA 32'!AH15)</f>
        <v>0</v>
      </c>
      <c r="AI15" s="250">
        <f>SUM('[1]Thị_Tran:XA 32'!AI15)</f>
        <v>0</v>
      </c>
      <c r="AJ15" s="250">
        <f>SUM('[1]Thị_Tran:XA 32'!AJ15)</f>
        <v>0</v>
      </c>
      <c r="AK15" s="250">
        <f>SUM('[1]Thị_Tran:XA 32'!AK15)</f>
        <v>10</v>
      </c>
      <c r="AL15" s="250">
        <f>SUM('[1]Thị_Tran:XA 32'!AL15)</f>
        <v>0.17</v>
      </c>
      <c r="AM15" s="250">
        <f>SUM('[1]Thị_Tran:XA 32'!AM15)</f>
        <v>0</v>
      </c>
      <c r="AN15" s="250">
        <f>SUM('[1]Thị_Tran:XA 32'!AN15)</f>
        <v>0</v>
      </c>
      <c r="AO15" s="250">
        <f>SUM('[1]Thị_Tran:XA 32'!AO15)</f>
        <v>0</v>
      </c>
      <c r="AP15" s="250">
        <f>SUM('[1]Thị_Tran:XA 32'!AP15)</f>
        <v>0</v>
      </c>
      <c r="AQ15" s="250">
        <f>SUM('[1]Thị_Tran:XA 32'!AQ15)</f>
        <v>0</v>
      </c>
      <c r="AR15" s="250">
        <f>SUM('[1]Thị_Tran:XA 32'!AR15)</f>
        <v>0</v>
      </c>
      <c r="AS15" s="250">
        <f>SUM('[1]Thị_Tran:XA 32'!AS15)</f>
        <v>365.63000000000005</v>
      </c>
      <c r="AT15" s="250">
        <f>SUM('[1]Thị_Tran:XA 32'!AT15)</f>
        <v>4217.8338599999997</v>
      </c>
      <c r="AU15" s="246">
        <f t="shared" si="0"/>
        <v>-365.63000000000102</v>
      </c>
    </row>
    <row r="16" spans="1:52" s="254" customFormat="1" ht="15" hidden="1">
      <c r="A16" s="247" t="s">
        <v>44</v>
      </c>
      <c r="B16" s="248" t="s">
        <v>86</v>
      </c>
      <c r="C16" s="253" t="s">
        <v>74</v>
      </c>
      <c r="D16" s="250">
        <f>SUM('[1]Thị_Tran:XA 32'!D16)</f>
        <v>1081.8451179999997</v>
      </c>
      <c r="E16" s="250">
        <f>SUM('[1]Thị_Tran:XA 32'!E16)</f>
        <v>10.4</v>
      </c>
      <c r="F16" s="250">
        <f>SUM('[1]Thị_Tran:XA 32'!F16)</f>
        <v>0</v>
      </c>
      <c r="G16" s="250">
        <f>SUM('[1]Thị_Tran:XA 32'!G16)</f>
        <v>0</v>
      </c>
      <c r="H16" s="250">
        <f>SUM('[1]Thị_Tran:XA 32'!H16)</f>
        <v>0</v>
      </c>
      <c r="I16" s="250">
        <f>SUM('[1]Thị_Tran:XA 32'!I16)</f>
        <v>0</v>
      </c>
      <c r="J16" s="250">
        <f>SUM('[1]Thị_Tran:XA 32'!J16)</f>
        <v>0</v>
      </c>
      <c r="K16" s="250">
        <f>SUM('[1]Thị_Tran:XA 32'!K16)</f>
        <v>0</v>
      </c>
      <c r="L16" s="250">
        <f>SUM('[1]Thị_Tran:XA 32'!L16)</f>
        <v>0</v>
      </c>
      <c r="M16" s="250">
        <f>SUM('[1]Thị_Tran:XA 32'!M16)</f>
        <v>0</v>
      </c>
      <c r="N16" s="250">
        <f>SUM('[1]Thị_Tran:XA 32'!N16)</f>
        <v>1059.7351179999998</v>
      </c>
      <c r="O16" s="250">
        <f>SUM('[1]Thị_Tran:XA 32'!O16)</f>
        <v>0</v>
      </c>
      <c r="P16" s="250">
        <f>SUM('[1]Thị_Tran:XA 32'!P16)</f>
        <v>10.4</v>
      </c>
      <c r="Q16" s="250">
        <f>SUM('[1]Thị_Tran:XA 32'!Q16)</f>
        <v>11.71</v>
      </c>
      <c r="R16" s="250">
        <f>SUM('[1]Thị_Tran:XA 32'!R16)</f>
        <v>0</v>
      </c>
      <c r="S16" s="250">
        <f>SUM('[1]Thị_Tran:XA 32'!S16)</f>
        <v>0</v>
      </c>
      <c r="T16" s="250">
        <f>SUM('[1]Thị_Tran:XA 32'!T16)</f>
        <v>0</v>
      </c>
      <c r="U16" s="250">
        <f>SUM('[1]Thị_Tran:XA 32'!U16)</f>
        <v>0</v>
      </c>
      <c r="V16" s="250">
        <f>SUM('[1]Thị_Tran:XA 32'!V16)</f>
        <v>0</v>
      </c>
      <c r="W16" s="250">
        <f>SUM('[1]Thị_Tran:XA 32'!W16)</f>
        <v>0.34</v>
      </c>
      <c r="X16" s="250">
        <f>SUM('[1]Thị_Tran:XA 32'!X16)</f>
        <v>0</v>
      </c>
      <c r="Y16" s="250">
        <f>SUM('[1]Thị_Tran:XA 32'!Y16)</f>
        <v>0</v>
      </c>
      <c r="Z16" s="250">
        <f>SUM('[1]Thị_Tran:XA 32'!Z16)</f>
        <v>11.07</v>
      </c>
      <c r="AA16" s="250">
        <f>SUM('[1]Thị_Tran:XA 32'!AA16)</f>
        <v>0</v>
      </c>
      <c r="AB16" s="250">
        <f>SUM('[1]Thị_Tran:XA 32'!AB16)</f>
        <v>0</v>
      </c>
      <c r="AC16" s="250">
        <f>SUM('[1]Thị_Tran:XA 32'!AC16)</f>
        <v>0</v>
      </c>
      <c r="AD16" s="250">
        <f>SUM('[1]Thị_Tran:XA 32'!AD16)</f>
        <v>0.30000000000000004</v>
      </c>
      <c r="AE16" s="250">
        <f>SUM('[1]Thị_Tran:XA 32'!AE16)</f>
        <v>0</v>
      </c>
      <c r="AF16" s="250">
        <f>SUM('[1]Thị_Tran:XA 32'!AF16)</f>
        <v>0</v>
      </c>
      <c r="AG16" s="250">
        <f>SUM('[1]Thị_Tran:XA 32'!AG16)</f>
        <v>0</v>
      </c>
      <c r="AH16" s="250">
        <f>SUM('[1]Thị_Tran:XA 32'!AH16)</f>
        <v>0</v>
      </c>
      <c r="AI16" s="250">
        <f>SUM('[1]Thị_Tran:XA 32'!AI16)</f>
        <v>0</v>
      </c>
      <c r="AJ16" s="250">
        <f>SUM('[1]Thị_Tran:XA 32'!AJ16)</f>
        <v>0</v>
      </c>
      <c r="AK16" s="250">
        <f>SUM('[1]Thị_Tran:XA 32'!AK16)</f>
        <v>0</v>
      </c>
      <c r="AL16" s="250">
        <f>SUM('[1]Thị_Tran:XA 32'!AL16)</f>
        <v>0</v>
      </c>
      <c r="AM16" s="250">
        <f>SUM('[1]Thị_Tran:XA 32'!AM16)</f>
        <v>0</v>
      </c>
      <c r="AN16" s="250">
        <f>SUM('[1]Thị_Tran:XA 32'!AN16)</f>
        <v>0</v>
      </c>
      <c r="AO16" s="250">
        <f>SUM('[1]Thị_Tran:XA 32'!AO16)</f>
        <v>0</v>
      </c>
      <c r="AP16" s="250">
        <f>SUM('[1]Thị_Tran:XA 32'!AP16)</f>
        <v>0</v>
      </c>
      <c r="AQ16" s="250">
        <f>SUM('[1]Thị_Tran:XA 32'!AQ16)</f>
        <v>0</v>
      </c>
      <c r="AR16" s="250">
        <f>SUM('[1]Thị_Tran:XA 32'!AR16)</f>
        <v>0</v>
      </c>
      <c r="AS16" s="250">
        <f>SUM('[1]Thị_Tran:XA 32'!AS16)</f>
        <v>22.11</v>
      </c>
      <c r="AT16" s="250">
        <f>SUM('[1]Thị_Tran:XA 32'!AT16)</f>
        <v>1233.3151180000002</v>
      </c>
      <c r="AU16" s="246">
        <f t="shared" si="0"/>
        <v>151.47000000000048</v>
      </c>
    </row>
    <row r="17" spans="1:47" s="254" customFormat="1" ht="15" hidden="1">
      <c r="A17" s="247" t="s">
        <v>53</v>
      </c>
      <c r="B17" s="248" t="s">
        <v>51</v>
      </c>
      <c r="C17" s="253" t="s">
        <v>52</v>
      </c>
      <c r="D17" s="250">
        <f>SUM('[1]Thị_Tran:XA 32'!D17)</f>
        <v>83.033000000000001</v>
      </c>
      <c r="E17" s="250">
        <f>SUM('[1]Thị_Tran:XA 32'!E17)</f>
        <v>18</v>
      </c>
      <c r="F17" s="250">
        <f>SUM('[1]Thị_Tran:XA 32'!F17)</f>
        <v>0</v>
      </c>
      <c r="G17" s="250">
        <f>SUM('[1]Thị_Tran:XA 32'!G17)</f>
        <v>0</v>
      </c>
      <c r="H17" s="250">
        <f>SUM('[1]Thị_Tran:XA 32'!H17)</f>
        <v>0</v>
      </c>
      <c r="I17" s="250">
        <f>SUM('[1]Thị_Tran:XA 32'!I17)</f>
        <v>0</v>
      </c>
      <c r="J17" s="250">
        <f>SUM('[1]Thị_Tran:XA 32'!J17)</f>
        <v>0</v>
      </c>
      <c r="K17" s="250">
        <f>SUM('[1]Thị_Tran:XA 32'!K17)</f>
        <v>0</v>
      </c>
      <c r="L17" s="250">
        <f>SUM('[1]Thị_Tran:XA 32'!L17)</f>
        <v>0</v>
      </c>
      <c r="M17" s="250">
        <f>SUM('[1]Thị_Tran:XA 32'!M17)</f>
        <v>0</v>
      </c>
      <c r="N17" s="250">
        <f>SUM('[1]Thị_Tran:XA 32'!N17)</f>
        <v>18</v>
      </c>
      <c r="O17" s="250">
        <f>SUM('[1]Thị_Tran:XA 32'!O17)</f>
        <v>65.033000000000001</v>
      </c>
      <c r="P17" s="250">
        <f>SUM('[1]Thị_Tran:XA 32'!P17)</f>
        <v>0</v>
      </c>
      <c r="Q17" s="250">
        <f>SUM('[1]Thị_Tran:XA 32'!Q17)</f>
        <v>0</v>
      </c>
      <c r="R17" s="250">
        <f>SUM('[1]Thị_Tran:XA 32'!R17)</f>
        <v>0</v>
      </c>
      <c r="S17" s="250">
        <f>SUM('[1]Thị_Tran:XA 32'!S17)</f>
        <v>0</v>
      </c>
      <c r="T17" s="250">
        <f>SUM('[1]Thị_Tran:XA 32'!T17)</f>
        <v>0</v>
      </c>
      <c r="U17" s="250">
        <f>SUM('[1]Thị_Tran:XA 32'!U17)</f>
        <v>0</v>
      </c>
      <c r="V17" s="250">
        <f>SUM('[1]Thị_Tran:XA 32'!V17)</f>
        <v>0</v>
      </c>
      <c r="W17" s="250">
        <f>SUM('[1]Thị_Tran:XA 32'!W17)</f>
        <v>0</v>
      </c>
      <c r="X17" s="250">
        <f>SUM('[1]Thị_Tran:XA 32'!X17)</f>
        <v>0</v>
      </c>
      <c r="Y17" s="250">
        <f>SUM('[1]Thị_Tran:XA 32'!Y17)</f>
        <v>0</v>
      </c>
      <c r="Z17" s="250">
        <f>SUM('[1]Thị_Tran:XA 32'!Z17)</f>
        <v>0</v>
      </c>
      <c r="AA17" s="250">
        <f>SUM('[1]Thị_Tran:XA 32'!AA17)</f>
        <v>0</v>
      </c>
      <c r="AB17" s="250">
        <f>SUM('[1]Thị_Tran:XA 32'!AB17)</f>
        <v>0</v>
      </c>
      <c r="AC17" s="250">
        <f>SUM('[1]Thị_Tran:XA 32'!AC17)</f>
        <v>0</v>
      </c>
      <c r="AD17" s="250">
        <f>SUM('[1]Thị_Tran:XA 32'!AD17)</f>
        <v>0</v>
      </c>
      <c r="AE17" s="250">
        <f>SUM('[1]Thị_Tran:XA 32'!AE17)</f>
        <v>0</v>
      </c>
      <c r="AF17" s="250">
        <f>SUM('[1]Thị_Tran:XA 32'!AF17)</f>
        <v>0</v>
      </c>
      <c r="AG17" s="250">
        <f>SUM('[1]Thị_Tran:XA 32'!AG17)</f>
        <v>0</v>
      </c>
      <c r="AH17" s="250">
        <f>SUM('[1]Thị_Tran:XA 32'!AH17)</f>
        <v>0</v>
      </c>
      <c r="AI17" s="250">
        <f>SUM('[1]Thị_Tran:XA 32'!AI17)</f>
        <v>0</v>
      </c>
      <c r="AJ17" s="250">
        <f>SUM('[1]Thị_Tran:XA 32'!AJ17)</f>
        <v>0</v>
      </c>
      <c r="AK17" s="250">
        <f>SUM('[1]Thị_Tran:XA 32'!AK17)</f>
        <v>0</v>
      </c>
      <c r="AL17" s="250">
        <f>SUM('[1]Thị_Tran:XA 32'!AL17)</f>
        <v>0</v>
      </c>
      <c r="AM17" s="250">
        <f>SUM('[1]Thị_Tran:XA 32'!AM17)</f>
        <v>0</v>
      </c>
      <c r="AN17" s="250">
        <f>SUM('[1]Thị_Tran:XA 32'!AN17)</f>
        <v>0</v>
      </c>
      <c r="AO17" s="250">
        <f>SUM('[1]Thị_Tran:XA 32'!AO17)</f>
        <v>0</v>
      </c>
      <c r="AP17" s="250">
        <f>SUM('[1]Thị_Tran:XA 32'!AP17)</f>
        <v>0</v>
      </c>
      <c r="AQ17" s="250">
        <f>SUM('[1]Thị_Tran:XA 32'!AQ17)</f>
        <v>0</v>
      </c>
      <c r="AR17" s="250">
        <f>SUM('[1]Thị_Tran:XA 32'!AR17)</f>
        <v>0</v>
      </c>
      <c r="AS17" s="250">
        <f>SUM('[1]Thị_Tran:XA 32'!AS17)</f>
        <v>18</v>
      </c>
      <c r="AT17" s="250">
        <f>SUM('[1]Thị_Tran:XA 32'!AT17)</f>
        <v>65.033000000000001</v>
      </c>
      <c r="AU17" s="246">
        <f t="shared" si="0"/>
        <v>-18</v>
      </c>
    </row>
    <row r="18" spans="1:47" s="254" customFormat="1" ht="15" hidden="1">
      <c r="A18" s="247" t="s">
        <v>194</v>
      </c>
      <c r="B18" s="248" t="s">
        <v>57</v>
      </c>
      <c r="C18" s="253" t="s">
        <v>58</v>
      </c>
      <c r="D18" s="250">
        <f>SUM('[1]Thị_Tran:XA 32'!D18)</f>
        <v>108.4273</v>
      </c>
      <c r="E18" s="250">
        <f>SUM('[1]Thị_Tran:XA 32'!E18)</f>
        <v>0</v>
      </c>
      <c r="F18" s="250">
        <f>SUM('[1]Thị_Tran:XA 32'!F18)</f>
        <v>0</v>
      </c>
      <c r="G18" s="250">
        <f>SUM('[1]Thị_Tran:XA 32'!G18)</f>
        <v>0</v>
      </c>
      <c r="H18" s="250">
        <f>SUM('[1]Thị_Tran:XA 32'!H18)</f>
        <v>0</v>
      </c>
      <c r="I18" s="250">
        <f>SUM('[1]Thị_Tran:XA 32'!I18)</f>
        <v>0</v>
      </c>
      <c r="J18" s="250">
        <f>SUM('[1]Thị_Tran:XA 32'!J18)</f>
        <v>0</v>
      </c>
      <c r="K18" s="250">
        <f>SUM('[1]Thị_Tran:XA 32'!K18)</f>
        <v>0</v>
      </c>
      <c r="L18" s="250">
        <f>SUM('[1]Thị_Tran:XA 32'!L18)</f>
        <v>0</v>
      </c>
      <c r="M18" s="250">
        <f>SUM('[1]Thị_Tran:XA 32'!M18)</f>
        <v>0</v>
      </c>
      <c r="N18" s="250">
        <f>SUM('[1]Thị_Tran:XA 32'!N18)</f>
        <v>0</v>
      </c>
      <c r="O18" s="250">
        <f>SUM('[1]Thị_Tran:XA 32'!O18)</f>
        <v>0</v>
      </c>
      <c r="P18" s="250">
        <f>SUM('[1]Thị_Tran:XA 32'!P18)</f>
        <v>108.4273</v>
      </c>
      <c r="Q18" s="250">
        <f>SUM('[1]Thị_Tran:XA 32'!Q18)</f>
        <v>0</v>
      </c>
      <c r="R18" s="250">
        <f>SUM('[1]Thị_Tran:XA 32'!R18)</f>
        <v>0</v>
      </c>
      <c r="S18" s="250">
        <f>SUM('[1]Thị_Tran:XA 32'!S18)</f>
        <v>0</v>
      </c>
      <c r="T18" s="250">
        <f>SUM('[1]Thị_Tran:XA 32'!T18)</f>
        <v>0</v>
      </c>
      <c r="U18" s="250">
        <f>SUM('[1]Thị_Tran:XA 32'!U18)</f>
        <v>0</v>
      </c>
      <c r="V18" s="250">
        <f>SUM('[1]Thị_Tran:XA 32'!V18)</f>
        <v>0</v>
      </c>
      <c r="W18" s="250">
        <f>SUM('[1]Thị_Tran:XA 32'!W18)</f>
        <v>0</v>
      </c>
      <c r="X18" s="250">
        <f>SUM('[1]Thị_Tran:XA 32'!X18)</f>
        <v>0</v>
      </c>
      <c r="Y18" s="250">
        <f>SUM('[1]Thị_Tran:XA 32'!Y18)</f>
        <v>0</v>
      </c>
      <c r="Z18" s="250">
        <f>SUM('[1]Thị_Tran:XA 32'!Z18)</f>
        <v>0</v>
      </c>
      <c r="AA18" s="250">
        <f>SUM('[1]Thị_Tran:XA 32'!AA18)</f>
        <v>0</v>
      </c>
      <c r="AB18" s="250">
        <f>SUM('[1]Thị_Tran:XA 32'!AB18)</f>
        <v>0</v>
      </c>
      <c r="AC18" s="250">
        <f>SUM('[1]Thị_Tran:XA 32'!AC18)</f>
        <v>0</v>
      </c>
      <c r="AD18" s="250">
        <f>SUM('[1]Thị_Tran:XA 32'!AD18)</f>
        <v>0</v>
      </c>
      <c r="AE18" s="250">
        <f>SUM('[1]Thị_Tran:XA 32'!AE18)</f>
        <v>0</v>
      </c>
      <c r="AF18" s="250">
        <f>SUM('[1]Thị_Tran:XA 32'!AF18)</f>
        <v>0</v>
      </c>
      <c r="AG18" s="250">
        <f>SUM('[1]Thị_Tran:XA 32'!AG18)</f>
        <v>0</v>
      </c>
      <c r="AH18" s="250">
        <f>SUM('[1]Thị_Tran:XA 32'!AH18)</f>
        <v>0</v>
      </c>
      <c r="AI18" s="250">
        <f>SUM('[1]Thị_Tran:XA 32'!AI18)</f>
        <v>0</v>
      </c>
      <c r="AJ18" s="250">
        <f>SUM('[1]Thị_Tran:XA 32'!AJ18)</f>
        <v>0</v>
      </c>
      <c r="AK18" s="250">
        <f>SUM('[1]Thị_Tran:XA 32'!AK18)</f>
        <v>0</v>
      </c>
      <c r="AL18" s="250">
        <f>SUM('[1]Thị_Tran:XA 32'!AL18)</f>
        <v>0</v>
      </c>
      <c r="AM18" s="250">
        <f>SUM('[1]Thị_Tran:XA 32'!AM18)</f>
        <v>0</v>
      </c>
      <c r="AN18" s="250">
        <f>SUM('[1]Thị_Tran:XA 32'!AN18)</f>
        <v>0</v>
      </c>
      <c r="AO18" s="250">
        <f>SUM('[1]Thị_Tran:XA 32'!AO18)</f>
        <v>0</v>
      </c>
      <c r="AP18" s="250">
        <f>SUM('[1]Thị_Tran:XA 32'!AP18)</f>
        <v>0</v>
      </c>
      <c r="AQ18" s="250">
        <f>SUM('[1]Thị_Tran:XA 32'!AQ18)</f>
        <v>0</v>
      </c>
      <c r="AR18" s="250">
        <f>SUM('[1]Thị_Tran:XA 32'!AR18)</f>
        <v>0</v>
      </c>
      <c r="AS18" s="250">
        <f>SUM('[1]Thị_Tran:XA 32'!AS18)</f>
        <v>0</v>
      </c>
      <c r="AT18" s="250">
        <f>SUM('[1]Thị_Tran:XA 32'!AT18)</f>
        <v>302.81730000000005</v>
      </c>
      <c r="AU18" s="246">
        <f t="shared" si="0"/>
        <v>194.39000000000004</v>
      </c>
    </row>
    <row r="19" spans="1:47" s="254" customFormat="1" ht="15" hidden="1">
      <c r="A19" s="247">
        <v>2</v>
      </c>
      <c r="B19" s="247" t="s">
        <v>39</v>
      </c>
      <c r="C19" s="253" t="s">
        <v>33</v>
      </c>
      <c r="D19" s="250">
        <f>SUM('[1]Thị_Tran:XA 32'!D19)</f>
        <v>9478.3034369999987</v>
      </c>
      <c r="E19" s="250">
        <f>SUM('[1]Thị_Tran:XA 32'!E19)</f>
        <v>30.880000000000003</v>
      </c>
      <c r="F19" s="250">
        <f>SUM('[1]Thị_Tran:XA 32'!F19)</f>
        <v>0</v>
      </c>
      <c r="G19" s="250">
        <f>SUM('[1]Thị_Tran:XA 32'!G19)</f>
        <v>0</v>
      </c>
      <c r="H19" s="250">
        <f>SUM('[1]Thị_Tran:XA 32'!H19)</f>
        <v>0</v>
      </c>
      <c r="I19" s="250">
        <f>SUM('[1]Thị_Tran:XA 32'!I19)</f>
        <v>0</v>
      </c>
      <c r="J19" s="250">
        <f>SUM('[1]Thị_Tran:XA 32'!J19)</f>
        <v>3.22</v>
      </c>
      <c r="K19" s="250">
        <f>SUM('[1]Thị_Tran:XA 32'!K19)</f>
        <v>0</v>
      </c>
      <c r="L19" s="250">
        <f>SUM('[1]Thị_Tran:XA 32'!L19)</f>
        <v>0</v>
      </c>
      <c r="M19" s="250">
        <f>SUM('[1]Thị_Tran:XA 32'!M19)</f>
        <v>0</v>
      </c>
      <c r="N19" s="250">
        <f>SUM('[1]Thị_Tran:XA 32'!N19)</f>
        <v>13.16</v>
      </c>
      <c r="O19" s="250">
        <f>SUM('[1]Thị_Tran:XA 32'!O19)</f>
        <v>0</v>
      </c>
      <c r="P19" s="250">
        <f>SUM('[1]Thị_Tran:XA 32'!P19)</f>
        <v>14.5</v>
      </c>
      <c r="Q19" s="250">
        <f>SUM('[1]Thị_Tran:XA 32'!Q19)</f>
        <v>9365.0134370000014</v>
      </c>
      <c r="R19" s="250">
        <f>SUM('[1]Thị_Tran:XA 32'!R19)</f>
        <v>0</v>
      </c>
      <c r="S19" s="250">
        <f>SUM('[1]Thị_Tran:XA 32'!S19)</f>
        <v>0</v>
      </c>
      <c r="T19" s="250">
        <f>SUM('[1]Thị_Tran:XA 32'!T19)</f>
        <v>0</v>
      </c>
      <c r="U19" s="250">
        <f>SUM('[1]Thị_Tran:XA 32'!U19)</f>
        <v>0</v>
      </c>
      <c r="V19" s="250">
        <f>SUM('[1]Thị_Tran:XA 32'!V19)</f>
        <v>0</v>
      </c>
      <c r="W19" s="250">
        <f>SUM('[1]Thị_Tran:XA 32'!W19)</f>
        <v>1.4000000000000004</v>
      </c>
      <c r="X19" s="250">
        <f>SUM('[1]Thị_Tran:XA 32'!X19)</f>
        <v>1.25</v>
      </c>
      <c r="Y19" s="250">
        <f>SUM('[1]Thị_Tran:XA 32'!Y19)</f>
        <v>58.5</v>
      </c>
      <c r="Z19" s="250">
        <f>SUM('[1]Thị_Tran:XA 32'!Z19)</f>
        <v>17.88</v>
      </c>
      <c r="AA19" s="250">
        <f>SUM('[1]Thị_Tran:XA 32'!AA19)</f>
        <v>0.04</v>
      </c>
      <c r="AB19" s="250">
        <f>SUM('[1]Thị_Tran:XA 32'!AB19)</f>
        <v>0</v>
      </c>
      <c r="AC19" s="250">
        <f>SUM('[1]Thị_Tran:XA 32'!AC19)</f>
        <v>0</v>
      </c>
      <c r="AD19" s="250">
        <f>SUM('[1]Thị_Tran:XA 32'!AD19)</f>
        <v>2.5900000000000003</v>
      </c>
      <c r="AE19" s="250">
        <f>SUM('[1]Thị_Tran:XA 32'!AE19)</f>
        <v>0</v>
      </c>
      <c r="AF19" s="250">
        <f>SUM('[1]Thị_Tran:XA 32'!AF19)</f>
        <v>0</v>
      </c>
      <c r="AG19" s="250">
        <f>SUM('[1]Thị_Tran:XA 32'!AG19)</f>
        <v>0</v>
      </c>
      <c r="AH19" s="250">
        <f>SUM('[1]Thị_Tran:XA 32'!AH19)</f>
        <v>0</v>
      </c>
      <c r="AI19" s="250">
        <f>SUM('[1]Thị_Tran:XA 32'!AI19)</f>
        <v>7.0000000000000007E-2</v>
      </c>
      <c r="AJ19" s="250">
        <f>SUM('[1]Thị_Tran:XA 32'!AJ19)</f>
        <v>0</v>
      </c>
      <c r="AK19" s="250">
        <f>SUM('[1]Thị_Tran:XA 32'!AK19)</f>
        <v>0.48</v>
      </c>
      <c r="AL19" s="250">
        <f>SUM('[1]Thị_Tran:XA 32'!AL19)</f>
        <v>0.2</v>
      </c>
      <c r="AM19" s="250">
        <f>SUM('[1]Thị_Tran:XA 32'!AM19)</f>
        <v>0</v>
      </c>
      <c r="AN19" s="250">
        <f>SUM('[1]Thị_Tran:XA 32'!AN19)</f>
        <v>0</v>
      </c>
      <c r="AO19" s="250">
        <f>SUM('[1]Thị_Tran:XA 32'!AO19)</f>
        <v>0</v>
      </c>
      <c r="AP19" s="250">
        <f>SUM('[1]Thị_Tran:XA 32'!AP19)</f>
        <v>0</v>
      </c>
      <c r="AQ19" s="250">
        <f>SUM('[1]Thị_Tran:XA 32'!AQ19)</f>
        <v>0</v>
      </c>
      <c r="AR19" s="250">
        <f>SUM('[1]Thị_Tran:XA 32'!AR19)</f>
        <v>0</v>
      </c>
      <c r="AS19" s="250">
        <f>SUM('[1]Thị_Tran:XA 32'!AS19)</f>
        <v>113.29</v>
      </c>
      <c r="AT19" s="250">
        <f>SUM('[1]Thị_Tran:XA 32'!AT19)</f>
        <v>10644.290437</v>
      </c>
      <c r="AU19" s="246">
        <f>AT19/AU6*100</f>
        <v>30.07656110948778</v>
      </c>
    </row>
    <row r="20" spans="1:47" s="254" customFormat="1" ht="15" hidden="1">
      <c r="A20" s="247" t="s">
        <v>26</v>
      </c>
      <c r="B20" s="248" t="s">
        <v>22</v>
      </c>
      <c r="C20" s="253" t="s">
        <v>34</v>
      </c>
      <c r="D20" s="250">
        <f>SUM('[1]Thị_Tran:XA 32'!D20)</f>
        <v>108.48960000000002</v>
      </c>
      <c r="E20" s="250">
        <f>SUM('[1]Thị_Tran:XA 32'!E20)</f>
        <v>0</v>
      </c>
      <c r="F20" s="250">
        <f>SUM('[1]Thị_Tran:XA 32'!F20)</f>
        <v>0</v>
      </c>
      <c r="G20" s="250">
        <f>SUM('[1]Thị_Tran:XA 32'!G20)</f>
        <v>0</v>
      </c>
      <c r="H20" s="250">
        <f>SUM('[1]Thị_Tran:XA 32'!H20)</f>
        <v>0</v>
      </c>
      <c r="I20" s="250">
        <f>SUM('[1]Thị_Tran:XA 32'!I20)</f>
        <v>0</v>
      </c>
      <c r="J20" s="250">
        <f>SUM('[1]Thị_Tran:XA 32'!J20)</f>
        <v>0</v>
      </c>
      <c r="K20" s="250">
        <f>SUM('[1]Thị_Tran:XA 32'!K20)</f>
        <v>0</v>
      </c>
      <c r="L20" s="250">
        <f>SUM('[1]Thị_Tran:XA 32'!L20)</f>
        <v>0</v>
      </c>
      <c r="M20" s="250">
        <f>SUM('[1]Thị_Tran:XA 32'!M20)</f>
        <v>0</v>
      </c>
      <c r="N20" s="250">
        <f>SUM('[1]Thị_Tran:XA 32'!N20)</f>
        <v>0</v>
      </c>
      <c r="O20" s="250">
        <f>SUM('[1]Thị_Tran:XA 32'!O20)</f>
        <v>0</v>
      </c>
      <c r="P20" s="250">
        <f>SUM('[1]Thị_Tran:XA 32'!P20)</f>
        <v>0</v>
      </c>
      <c r="Q20" s="250">
        <f>SUM('[1]Thị_Tran:XA 32'!Q20)</f>
        <v>0</v>
      </c>
      <c r="R20" s="250">
        <f>SUM('[1]Thị_Tran:XA 32'!R20)</f>
        <v>108.48960000000002</v>
      </c>
      <c r="S20" s="250">
        <f>SUM('[1]Thị_Tran:XA 32'!S20)</f>
        <v>0</v>
      </c>
      <c r="T20" s="250">
        <f>SUM('[1]Thị_Tran:XA 32'!T20)</f>
        <v>0</v>
      </c>
      <c r="U20" s="250">
        <f>SUM('[1]Thị_Tran:XA 32'!U20)</f>
        <v>0</v>
      </c>
      <c r="V20" s="250">
        <f>SUM('[1]Thị_Tran:XA 32'!V20)</f>
        <v>0</v>
      </c>
      <c r="W20" s="250">
        <f>SUM('[1]Thị_Tran:XA 32'!W20)</f>
        <v>0</v>
      </c>
      <c r="X20" s="250">
        <f>SUM('[1]Thị_Tran:XA 32'!X20)</f>
        <v>0</v>
      </c>
      <c r="Y20" s="250">
        <f>SUM('[1]Thị_Tran:XA 32'!Y20)</f>
        <v>0</v>
      </c>
      <c r="Z20" s="250">
        <f>SUM('[1]Thị_Tran:XA 32'!Z20)</f>
        <v>0</v>
      </c>
      <c r="AA20" s="250">
        <f>SUM('[1]Thị_Tran:XA 32'!AA20)</f>
        <v>0</v>
      </c>
      <c r="AB20" s="250">
        <f>SUM('[1]Thị_Tran:XA 32'!AB20)</f>
        <v>0</v>
      </c>
      <c r="AC20" s="250">
        <f>SUM('[1]Thị_Tran:XA 32'!AC20)</f>
        <v>0</v>
      </c>
      <c r="AD20" s="250">
        <f>SUM('[1]Thị_Tran:XA 32'!AD20)</f>
        <v>0</v>
      </c>
      <c r="AE20" s="250">
        <f>SUM('[1]Thị_Tran:XA 32'!AE20)</f>
        <v>0</v>
      </c>
      <c r="AF20" s="250">
        <f>SUM('[1]Thị_Tran:XA 32'!AF20)</f>
        <v>0</v>
      </c>
      <c r="AG20" s="250">
        <f>SUM('[1]Thị_Tran:XA 32'!AG20)</f>
        <v>0</v>
      </c>
      <c r="AH20" s="250">
        <f>SUM('[1]Thị_Tran:XA 32'!AH20)</f>
        <v>0</v>
      </c>
      <c r="AI20" s="250">
        <f>SUM('[1]Thị_Tran:XA 32'!AI20)</f>
        <v>0</v>
      </c>
      <c r="AJ20" s="250">
        <f>SUM('[1]Thị_Tran:XA 32'!AJ20)</f>
        <v>0</v>
      </c>
      <c r="AK20" s="250">
        <f>SUM('[1]Thị_Tran:XA 32'!AK20)</f>
        <v>0</v>
      </c>
      <c r="AL20" s="250">
        <f>SUM('[1]Thị_Tran:XA 32'!AL20)</f>
        <v>0</v>
      </c>
      <c r="AM20" s="250">
        <f>SUM('[1]Thị_Tran:XA 32'!AM20)</f>
        <v>0</v>
      </c>
      <c r="AN20" s="250">
        <f>SUM('[1]Thị_Tran:XA 32'!AN20)</f>
        <v>0</v>
      </c>
      <c r="AO20" s="250">
        <f>SUM('[1]Thị_Tran:XA 32'!AO20)</f>
        <v>0</v>
      </c>
      <c r="AP20" s="250">
        <f>SUM('[1]Thị_Tran:XA 32'!AP20)</f>
        <v>0</v>
      </c>
      <c r="AQ20" s="250">
        <f>SUM('[1]Thị_Tran:XA 32'!AQ20)</f>
        <v>0</v>
      </c>
      <c r="AR20" s="250">
        <f>SUM('[1]Thị_Tran:XA 32'!AR20)</f>
        <v>0</v>
      </c>
      <c r="AS20" s="250">
        <f>SUM('[1]Thị_Tran:XA 32'!AS20)</f>
        <v>0</v>
      </c>
      <c r="AT20" s="250">
        <f>SUM('[1]Thị_Tran:XA 32'!AT20)</f>
        <v>108.48960000000002</v>
      </c>
      <c r="AU20" s="246">
        <f t="shared" si="0"/>
        <v>0</v>
      </c>
    </row>
    <row r="21" spans="1:47" s="254" customFormat="1" ht="15" hidden="1">
      <c r="A21" s="247" t="s">
        <v>15</v>
      </c>
      <c r="B21" s="248" t="s">
        <v>23</v>
      </c>
      <c r="C21" s="253" t="s">
        <v>35</v>
      </c>
      <c r="D21" s="250">
        <f>SUM('[1]Thị_Tran:XA 32'!D21)</f>
        <v>71.520474000000007</v>
      </c>
      <c r="E21" s="250">
        <f>SUM('[1]Thị_Tran:XA 32'!E21)</f>
        <v>0</v>
      </c>
      <c r="F21" s="250">
        <f>SUM('[1]Thị_Tran:XA 32'!F21)</f>
        <v>0</v>
      </c>
      <c r="G21" s="250">
        <f>SUM('[1]Thị_Tran:XA 32'!G21)</f>
        <v>0</v>
      </c>
      <c r="H21" s="250">
        <f>SUM('[1]Thị_Tran:XA 32'!H21)</f>
        <v>0</v>
      </c>
      <c r="I21" s="250">
        <f>SUM('[1]Thị_Tran:XA 32'!I21)</f>
        <v>0</v>
      </c>
      <c r="J21" s="250">
        <f>SUM('[1]Thị_Tran:XA 32'!J21)</f>
        <v>0</v>
      </c>
      <c r="K21" s="250">
        <f>SUM('[1]Thị_Tran:XA 32'!K21)</f>
        <v>0</v>
      </c>
      <c r="L21" s="250">
        <f>SUM('[1]Thị_Tran:XA 32'!L21)</f>
        <v>0</v>
      </c>
      <c r="M21" s="250">
        <f>SUM('[1]Thị_Tran:XA 32'!M21)</f>
        <v>0</v>
      </c>
      <c r="N21" s="250">
        <f>SUM('[1]Thị_Tran:XA 32'!N21)</f>
        <v>0</v>
      </c>
      <c r="O21" s="250">
        <f>SUM('[1]Thị_Tran:XA 32'!O21)</f>
        <v>0</v>
      </c>
      <c r="P21" s="250">
        <f>SUM('[1]Thị_Tran:XA 32'!P21)</f>
        <v>0</v>
      </c>
      <c r="Q21" s="250">
        <f>SUM('[1]Thị_Tran:XA 32'!Q21)</f>
        <v>0</v>
      </c>
      <c r="R21" s="250">
        <f>SUM('[1]Thị_Tran:XA 32'!R21)</f>
        <v>0</v>
      </c>
      <c r="S21" s="250">
        <f>SUM('[1]Thị_Tran:XA 32'!S21)</f>
        <v>71.520474000000007</v>
      </c>
      <c r="T21" s="250">
        <f>SUM('[1]Thị_Tran:XA 32'!T21)</f>
        <v>0</v>
      </c>
      <c r="U21" s="250">
        <f>SUM('[1]Thị_Tran:XA 32'!U21)</f>
        <v>0</v>
      </c>
      <c r="V21" s="250">
        <f>SUM('[1]Thị_Tran:XA 32'!V21)</f>
        <v>0</v>
      </c>
      <c r="W21" s="250">
        <f>SUM('[1]Thị_Tran:XA 32'!W21)</f>
        <v>0</v>
      </c>
      <c r="X21" s="250">
        <f>SUM('[1]Thị_Tran:XA 32'!X21)</f>
        <v>0</v>
      </c>
      <c r="Y21" s="250">
        <f>SUM('[1]Thị_Tran:XA 32'!Y21)</f>
        <v>0</v>
      </c>
      <c r="Z21" s="250">
        <f>SUM('[1]Thị_Tran:XA 32'!Z21)</f>
        <v>0</v>
      </c>
      <c r="AA21" s="250">
        <f>SUM('[1]Thị_Tran:XA 32'!AA21)</f>
        <v>0</v>
      </c>
      <c r="AB21" s="250">
        <f>SUM('[1]Thị_Tran:XA 32'!AB21)</f>
        <v>0</v>
      </c>
      <c r="AC21" s="250">
        <f>SUM('[1]Thị_Tran:XA 32'!AC21)</f>
        <v>0</v>
      </c>
      <c r="AD21" s="250">
        <f>SUM('[1]Thị_Tran:XA 32'!AD21)</f>
        <v>0</v>
      </c>
      <c r="AE21" s="250">
        <f>SUM('[1]Thị_Tran:XA 32'!AE21)</f>
        <v>0</v>
      </c>
      <c r="AF21" s="250">
        <f>SUM('[1]Thị_Tran:XA 32'!AF21)</f>
        <v>0</v>
      </c>
      <c r="AG21" s="250">
        <f>SUM('[1]Thị_Tran:XA 32'!AG21)</f>
        <v>0</v>
      </c>
      <c r="AH21" s="250">
        <f>SUM('[1]Thị_Tran:XA 32'!AH21)</f>
        <v>0</v>
      </c>
      <c r="AI21" s="250">
        <f>SUM('[1]Thị_Tran:XA 32'!AI21)</f>
        <v>0</v>
      </c>
      <c r="AJ21" s="250">
        <f>SUM('[1]Thị_Tran:XA 32'!AJ21)</f>
        <v>0</v>
      </c>
      <c r="AK21" s="250">
        <f>SUM('[1]Thị_Tran:XA 32'!AK21)</f>
        <v>0</v>
      </c>
      <c r="AL21" s="250">
        <f>SUM('[1]Thị_Tran:XA 32'!AL21)</f>
        <v>0</v>
      </c>
      <c r="AM21" s="250">
        <f>SUM('[1]Thị_Tran:XA 32'!AM21)</f>
        <v>0</v>
      </c>
      <c r="AN21" s="250">
        <f>SUM('[1]Thị_Tran:XA 32'!AN21)</f>
        <v>0</v>
      </c>
      <c r="AO21" s="250">
        <f>SUM('[1]Thị_Tran:XA 32'!AO21)</f>
        <v>0</v>
      </c>
      <c r="AP21" s="250">
        <f>SUM('[1]Thị_Tran:XA 32'!AP21)</f>
        <v>0</v>
      </c>
      <c r="AQ21" s="250">
        <f>SUM('[1]Thị_Tran:XA 32'!AQ21)</f>
        <v>0</v>
      </c>
      <c r="AR21" s="250">
        <f>SUM('[1]Thị_Tran:XA 32'!AR21)</f>
        <v>0</v>
      </c>
      <c r="AS21" s="250">
        <f>SUM('[1]Thị_Tran:XA 32'!AS21)</f>
        <v>0</v>
      </c>
      <c r="AT21" s="250">
        <f>SUM('[1]Thị_Tran:XA 32'!AT21)</f>
        <v>71.520474000000007</v>
      </c>
      <c r="AU21" s="246">
        <f t="shared" si="0"/>
        <v>0</v>
      </c>
    </row>
    <row r="22" spans="1:47" s="254" customFormat="1" ht="15" hidden="1">
      <c r="A22" s="247" t="s">
        <v>16</v>
      </c>
      <c r="B22" s="248" t="s">
        <v>24</v>
      </c>
      <c r="C22" s="253" t="s">
        <v>127</v>
      </c>
      <c r="D22" s="250">
        <f>SUM('[1]Thị_Tran:XA 32'!D22)</f>
        <v>0</v>
      </c>
      <c r="E22" s="250">
        <f>SUM('[1]Thị_Tran:XA 32'!E22)</f>
        <v>0</v>
      </c>
      <c r="F22" s="250">
        <f>SUM('[1]Thị_Tran:XA 32'!F22)</f>
        <v>0</v>
      </c>
      <c r="G22" s="250">
        <f>SUM('[1]Thị_Tran:XA 32'!G22)</f>
        <v>0</v>
      </c>
      <c r="H22" s="250">
        <f>SUM('[1]Thị_Tran:XA 32'!H22)</f>
        <v>0</v>
      </c>
      <c r="I22" s="250">
        <f>SUM('[1]Thị_Tran:XA 32'!I22)</f>
        <v>0</v>
      </c>
      <c r="J22" s="250">
        <f>SUM('[1]Thị_Tran:XA 32'!J22)</f>
        <v>0</v>
      </c>
      <c r="K22" s="250">
        <f>SUM('[1]Thị_Tran:XA 32'!K22)</f>
        <v>0</v>
      </c>
      <c r="L22" s="250">
        <f>SUM('[1]Thị_Tran:XA 32'!L22)</f>
        <v>0</v>
      </c>
      <c r="M22" s="250">
        <f>SUM('[1]Thị_Tran:XA 32'!M22)</f>
        <v>0</v>
      </c>
      <c r="N22" s="250">
        <f>SUM('[1]Thị_Tran:XA 32'!N22)</f>
        <v>0</v>
      </c>
      <c r="O22" s="250">
        <f>SUM('[1]Thị_Tran:XA 32'!O22)</f>
        <v>0</v>
      </c>
      <c r="P22" s="250">
        <f>SUM('[1]Thị_Tran:XA 32'!P22)</f>
        <v>0</v>
      </c>
      <c r="Q22" s="250">
        <f>SUM('[1]Thị_Tran:XA 32'!Q22)</f>
        <v>0</v>
      </c>
      <c r="R22" s="250">
        <f>SUM('[1]Thị_Tran:XA 32'!R22)</f>
        <v>0</v>
      </c>
      <c r="S22" s="250">
        <f>SUM('[1]Thị_Tran:XA 32'!S22)</f>
        <v>0</v>
      </c>
      <c r="T22" s="250">
        <f>SUM('[1]Thị_Tran:XA 32'!T22)</f>
        <v>0</v>
      </c>
      <c r="U22" s="250">
        <f>SUM('[1]Thị_Tran:XA 32'!U22)</f>
        <v>0</v>
      </c>
      <c r="V22" s="250">
        <f>SUM('[1]Thị_Tran:XA 32'!V22)</f>
        <v>0</v>
      </c>
      <c r="W22" s="250">
        <f>SUM('[1]Thị_Tran:XA 32'!W22)</f>
        <v>0</v>
      </c>
      <c r="X22" s="250">
        <f>SUM('[1]Thị_Tran:XA 32'!X22)</f>
        <v>0</v>
      </c>
      <c r="Y22" s="250">
        <f>SUM('[1]Thị_Tran:XA 32'!Y22)</f>
        <v>0</v>
      </c>
      <c r="Z22" s="250">
        <f>SUM('[1]Thị_Tran:XA 32'!Z22)</f>
        <v>0</v>
      </c>
      <c r="AA22" s="250">
        <f>SUM('[1]Thị_Tran:XA 32'!AA22)</f>
        <v>0</v>
      </c>
      <c r="AB22" s="250">
        <f>SUM('[1]Thị_Tran:XA 32'!AB22)</f>
        <v>0</v>
      </c>
      <c r="AC22" s="250">
        <f>SUM('[1]Thị_Tran:XA 32'!AC22)</f>
        <v>0</v>
      </c>
      <c r="AD22" s="250">
        <f>SUM('[1]Thị_Tran:XA 32'!AD22)</f>
        <v>0</v>
      </c>
      <c r="AE22" s="250">
        <f>SUM('[1]Thị_Tran:XA 32'!AE22)</f>
        <v>0</v>
      </c>
      <c r="AF22" s="250">
        <f>SUM('[1]Thị_Tran:XA 32'!AF22)</f>
        <v>0</v>
      </c>
      <c r="AG22" s="250">
        <f>SUM('[1]Thị_Tran:XA 32'!AG22)</f>
        <v>0</v>
      </c>
      <c r="AH22" s="250">
        <f>SUM('[1]Thị_Tran:XA 32'!AH22)</f>
        <v>0</v>
      </c>
      <c r="AI22" s="250">
        <f>SUM('[1]Thị_Tran:XA 32'!AI22)</f>
        <v>0</v>
      </c>
      <c r="AJ22" s="250">
        <f>SUM('[1]Thị_Tran:XA 32'!AJ22)</f>
        <v>0</v>
      </c>
      <c r="AK22" s="250">
        <f>SUM('[1]Thị_Tran:XA 32'!AK22)</f>
        <v>0</v>
      </c>
      <c r="AL22" s="250">
        <f>SUM('[1]Thị_Tran:XA 32'!AL22)</f>
        <v>0</v>
      </c>
      <c r="AM22" s="250">
        <f>SUM('[1]Thị_Tran:XA 32'!AM22)</f>
        <v>0</v>
      </c>
      <c r="AN22" s="250">
        <f>SUM('[1]Thị_Tran:XA 32'!AN22)</f>
        <v>0</v>
      </c>
      <c r="AO22" s="250">
        <f>SUM('[1]Thị_Tran:XA 32'!AO22)</f>
        <v>0</v>
      </c>
      <c r="AP22" s="250">
        <f>SUM('[1]Thị_Tran:XA 32'!AP22)</f>
        <v>0</v>
      </c>
      <c r="AQ22" s="250">
        <f>SUM('[1]Thị_Tran:XA 32'!AQ22)</f>
        <v>0</v>
      </c>
      <c r="AR22" s="250">
        <f>SUM('[1]Thị_Tran:XA 32'!AR22)</f>
        <v>0</v>
      </c>
      <c r="AS22" s="250">
        <f>SUM('[1]Thị_Tran:XA 32'!AS22)</f>
        <v>0</v>
      </c>
      <c r="AT22" s="250">
        <f>SUM('[1]Thị_Tran:XA 32'!AT22)</f>
        <v>0</v>
      </c>
      <c r="AU22" s="246">
        <f t="shared" si="0"/>
        <v>0</v>
      </c>
    </row>
    <row r="23" spans="1:47" s="254" customFormat="1" ht="15" hidden="1">
      <c r="A23" s="247" t="s">
        <v>17</v>
      </c>
      <c r="B23" s="248" t="s">
        <v>83</v>
      </c>
      <c r="C23" s="253" t="s">
        <v>130</v>
      </c>
      <c r="D23" s="250">
        <f>SUM('[1]Thị_Tran:XA 32'!D23)</f>
        <v>0</v>
      </c>
      <c r="E23" s="250">
        <f>SUM('[1]Thị_Tran:XA 32'!E23)</f>
        <v>0</v>
      </c>
      <c r="F23" s="250">
        <f>SUM('[1]Thị_Tran:XA 32'!F23)</f>
        <v>0</v>
      </c>
      <c r="G23" s="250">
        <f>SUM('[1]Thị_Tran:XA 32'!G23)</f>
        <v>0</v>
      </c>
      <c r="H23" s="250">
        <f>SUM('[1]Thị_Tran:XA 32'!H23)</f>
        <v>0</v>
      </c>
      <c r="I23" s="250">
        <f>SUM('[1]Thị_Tran:XA 32'!I23)</f>
        <v>0</v>
      </c>
      <c r="J23" s="250">
        <f>SUM('[1]Thị_Tran:XA 32'!J23)</f>
        <v>0</v>
      </c>
      <c r="K23" s="250">
        <f>SUM('[1]Thị_Tran:XA 32'!K23)</f>
        <v>0</v>
      </c>
      <c r="L23" s="250">
        <f>SUM('[1]Thị_Tran:XA 32'!L23)</f>
        <v>0</v>
      </c>
      <c r="M23" s="250">
        <f>SUM('[1]Thị_Tran:XA 32'!M23)</f>
        <v>0</v>
      </c>
      <c r="N23" s="250">
        <f>SUM('[1]Thị_Tran:XA 32'!N23)</f>
        <v>0</v>
      </c>
      <c r="O23" s="250">
        <f>SUM('[1]Thị_Tran:XA 32'!O23)</f>
        <v>0</v>
      </c>
      <c r="P23" s="250">
        <f>SUM('[1]Thị_Tran:XA 32'!P23)</f>
        <v>0</v>
      </c>
      <c r="Q23" s="250">
        <f>SUM('[1]Thị_Tran:XA 32'!Q23)</f>
        <v>0</v>
      </c>
      <c r="R23" s="250">
        <f>SUM('[1]Thị_Tran:XA 32'!R23)</f>
        <v>0</v>
      </c>
      <c r="S23" s="250">
        <f>SUM('[1]Thị_Tran:XA 32'!S23)</f>
        <v>0</v>
      </c>
      <c r="T23" s="250">
        <f>SUM('[1]Thị_Tran:XA 32'!T23)</f>
        <v>0</v>
      </c>
      <c r="U23" s="250">
        <f>SUM('[1]Thị_Tran:XA 32'!U23)</f>
        <v>0</v>
      </c>
      <c r="V23" s="250">
        <f>SUM('[1]Thị_Tran:XA 32'!V23)</f>
        <v>0</v>
      </c>
      <c r="W23" s="250">
        <f>SUM('[1]Thị_Tran:XA 32'!W23)</f>
        <v>0</v>
      </c>
      <c r="X23" s="250">
        <f>SUM('[1]Thị_Tran:XA 32'!X23)</f>
        <v>0</v>
      </c>
      <c r="Y23" s="250">
        <f>SUM('[1]Thị_Tran:XA 32'!Y23)</f>
        <v>0</v>
      </c>
      <c r="Z23" s="250">
        <f>SUM('[1]Thị_Tran:XA 32'!Z23)</f>
        <v>0</v>
      </c>
      <c r="AA23" s="250">
        <f>SUM('[1]Thị_Tran:XA 32'!AA23)</f>
        <v>0</v>
      </c>
      <c r="AB23" s="250">
        <f>SUM('[1]Thị_Tran:XA 32'!AB23)</f>
        <v>0</v>
      </c>
      <c r="AC23" s="250">
        <f>SUM('[1]Thị_Tran:XA 32'!AC23)</f>
        <v>0</v>
      </c>
      <c r="AD23" s="250">
        <f>SUM('[1]Thị_Tran:XA 32'!AD23)</f>
        <v>0</v>
      </c>
      <c r="AE23" s="250">
        <f>SUM('[1]Thị_Tran:XA 32'!AE23)</f>
        <v>0</v>
      </c>
      <c r="AF23" s="250">
        <f>SUM('[1]Thị_Tran:XA 32'!AF23)</f>
        <v>0</v>
      </c>
      <c r="AG23" s="250">
        <f>SUM('[1]Thị_Tran:XA 32'!AG23)</f>
        <v>0</v>
      </c>
      <c r="AH23" s="250">
        <f>SUM('[1]Thị_Tran:XA 32'!AH23)</f>
        <v>0</v>
      </c>
      <c r="AI23" s="250">
        <f>SUM('[1]Thị_Tran:XA 32'!AI23)</f>
        <v>0</v>
      </c>
      <c r="AJ23" s="250">
        <f>SUM('[1]Thị_Tran:XA 32'!AJ23)</f>
        <v>0</v>
      </c>
      <c r="AK23" s="250">
        <f>SUM('[1]Thị_Tran:XA 32'!AK23)</f>
        <v>0</v>
      </c>
      <c r="AL23" s="250">
        <f>SUM('[1]Thị_Tran:XA 32'!AL23)</f>
        <v>0</v>
      </c>
      <c r="AM23" s="250">
        <f>SUM('[1]Thị_Tran:XA 32'!AM23)</f>
        <v>0</v>
      </c>
      <c r="AN23" s="250">
        <f>SUM('[1]Thị_Tran:XA 32'!AN23)</f>
        <v>0</v>
      </c>
      <c r="AO23" s="250">
        <f>SUM('[1]Thị_Tran:XA 32'!AO23)</f>
        <v>0</v>
      </c>
      <c r="AP23" s="250">
        <f>SUM('[1]Thị_Tran:XA 32'!AP23)</f>
        <v>0</v>
      </c>
      <c r="AQ23" s="250">
        <f>SUM('[1]Thị_Tran:XA 32'!AQ23)</f>
        <v>0</v>
      </c>
      <c r="AR23" s="250">
        <f>SUM('[1]Thị_Tran:XA 32'!AR23)</f>
        <v>0</v>
      </c>
      <c r="AS23" s="250">
        <f>SUM('[1]Thị_Tran:XA 32'!AS23)</f>
        <v>0</v>
      </c>
      <c r="AT23" s="250">
        <f>SUM('[1]Thị_Tran:XA 32'!AT23)</f>
        <v>0</v>
      </c>
      <c r="AU23" s="246">
        <f t="shared" si="0"/>
        <v>0</v>
      </c>
    </row>
    <row r="24" spans="1:47" s="254" customFormat="1" ht="15" hidden="1">
      <c r="A24" s="247" t="s">
        <v>18</v>
      </c>
      <c r="B24" s="248" t="s">
        <v>87</v>
      </c>
      <c r="C24" s="253" t="s">
        <v>131</v>
      </c>
      <c r="D24" s="250">
        <f>SUM('[1]Thị_Tran:XA 32'!D24)</f>
        <v>9.6892999999999994</v>
      </c>
      <c r="E24" s="250">
        <f>SUM('[1]Thị_Tran:XA 32'!E24)</f>
        <v>0</v>
      </c>
      <c r="F24" s="250">
        <f>SUM('[1]Thị_Tran:XA 32'!F24)</f>
        <v>0</v>
      </c>
      <c r="G24" s="250">
        <f>SUM('[1]Thị_Tran:XA 32'!G24)</f>
        <v>0</v>
      </c>
      <c r="H24" s="250">
        <f>SUM('[1]Thị_Tran:XA 32'!H24)</f>
        <v>0</v>
      </c>
      <c r="I24" s="250">
        <f>SUM('[1]Thị_Tran:XA 32'!I24)</f>
        <v>0</v>
      </c>
      <c r="J24" s="250">
        <f>SUM('[1]Thị_Tran:XA 32'!J24)</f>
        <v>0</v>
      </c>
      <c r="K24" s="250">
        <f>SUM('[1]Thị_Tran:XA 32'!K24)</f>
        <v>0</v>
      </c>
      <c r="L24" s="250">
        <f>SUM('[1]Thị_Tran:XA 32'!L24)</f>
        <v>0</v>
      </c>
      <c r="M24" s="250">
        <f>SUM('[1]Thị_Tran:XA 32'!M24)</f>
        <v>0</v>
      </c>
      <c r="N24" s="250">
        <f>SUM('[1]Thị_Tran:XA 32'!N24)</f>
        <v>0</v>
      </c>
      <c r="O24" s="250">
        <f>SUM('[1]Thị_Tran:XA 32'!O24)</f>
        <v>0</v>
      </c>
      <c r="P24" s="250">
        <f>SUM('[1]Thị_Tran:XA 32'!P24)</f>
        <v>0</v>
      </c>
      <c r="Q24" s="250">
        <f>SUM('[1]Thị_Tran:XA 32'!Q24)</f>
        <v>0</v>
      </c>
      <c r="R24" s="250">
        <f>SUM('[1]Thị_Tran:XA 32'!R24)</f>
        <v>0</v>
      </c>
      <c r="S24" s="250">
        <f>SUM('[1]Thị_Tran:XA 32'!S24)</f>
        <v>0</v>
      </c>
      <c r="T24" s="250">
        <f>SUM('[1]Thị_Tran:XA 32'!T24)</f>
        <v>0</v>
      </c>
      <c r="U24" s="250">
        <f>SUM('[1]Thị_Tran:XA 32'!U24)</f>
        <v>0</v>
      </c>
      <c r="V24" s="250">
        <f>SUM('[1]Thị_Tran:XA 32'!V24)</f>
        <v>9.6892999999999994</v>
      </c>
      <c r="W24" s="250">
        <f>SUM('[1]Thị_Tran:XA 32'!W24)</f>
        <v>0</v>
      </c>
      <c r="X24" s="250">
        <f>SUM('[1]Thị_Tran:XA 32'!X24)</f>
        <v>0</v>
      </c>
      <c r="Y24" s="250">
        <f>SUM('[1]Thị_Tran:XA 32'!Y24)</f>
        <v>0</v>
      </c>
      <c r="Z24" s="250">
        <f>SUM('[1]Thị_Tran:XA 32'!Z24)</f>
        <v>0</v>
      </c>
      <c r="AA24" s="250">
        <f>SUM('[1]Thị_Tran:XA 32'!AA24)</f>
        <v>0</v>
      </c>
      <c r="AB24" s="250">
        <f>SUM('[1]Thị_Tran:XA 32'!AB24)</f>
        <v>0</v>
      </c>
      <c r="AC24" s="250">
        <f>SUM('[1]Thị_Tran:XA 32'!AC24)</f>
        <v>0</v>
      </c>
      <c r="AD24" s="250">
        <f>SUM('[1]Thị_Tran:XA 32'!AD24)</f>
        <v>0</v>
      </c>
      <c r="AE24" s="250">
        <f>SUM('[1]Thị_Tran:XA 32'!AE24)</f>
        <v>0</v>
      </c>
      <c r="AF24" s="250">
        <f>SUM('[1]Thị_Tran:XA 32'!AF24)</f>
        <v>0</v>
      </c>
      <c r="AG24" s="250">
        <f>SUM('[1]Thị_Tran:XA 32'!AG24)</f>
        <v>0</v>
      </c>
      <c r="AH24" s="250">
        <f>SUM('[1]Thị_Tran:XA 32'!AH24)</f>
        <v>0</v>
      </c>
      <c r="AI24" s="250">
        <f>SUM('[1]Thị_Tran:XA 32'!AI24)</f>
        <v>0</v>
      </c>
      <c r="AJ24" s="250">
        <f>SUM('[1]Thị_Tran:XA 32'!AJ24)</f>
        <v>0</v>
      </c>
      <c r="AK24" s="250">
        <f>SUM('[1]Thị_Tran:XA 32'!AK24)</f>
        <v>0</v>
      </c>
      <c r="AL24" s="250">
        <f>SUM('[1]Thị_Tran:XA 32'!AL24)</f>
        <v>0</v>
      </c>
      <c r="AM24" s="250">
        <f>SUM('[1]Thị_Tran:XA 32'!AM24)</f>
        <v>0</v>
      </c>
      <c r="AN24" s="250">
        <f>SUM('[1]Thị_Tran:XA 32'!AN24)</f>
        <v>0</v>
      </c>
      <c r="AO24" s="250">
        <f>SUM('[1]Thị_Tran:XA 32'!AO24)</f>
        <v>0</v>
      </c>
      <c r="AP24" s="250">
        <f>SUM('[1]Thị_Tran:XA 32'!AP24)</f>
        <v>0</v>
      </c>
      <c r="AQ24" s="250">
        <f>SUM('[1]Thị_Tran:XA 32'!AQ24)</f>
        <v>0</v>
      </c>
      <c r="AR24" s="250">
        <f>SUM('[1]Thị_Tran:XA 32'!AR24)</f>
        <v>0</v>
      </c>
      <c r="AS24" s="250">
        <f>SUM('[1]Thị_Tran:XA 32'!AS24)</f>
        <v>0</v>
      </c>
      <c r="AT24" s="250">
        <f>SUM('[1]Thị_Tran:XA 32'!AT24)</f>
        <v>9.6892999999999994</v>
      </c>
      <c r="AU24" s="246">
        <f t="shared" si="0"/>
        <v>0</v>
      </c>
    </row>
    <row r="25" spans="1:47" s="254" customFormat="1" ht="15" hidden="1">
      <c r="A25" s="247" t="s">
        <v>19</v>
      </c>
      <c r="B25" s="248" t="s">
        <v>88</v>
      </c>
      <c r="C25" s="253" t="s">
        <v>129</v>
      </c>
      <c r="D25" s="250">
        <f>SUM('[1]Thị_Tran:XA 32'!D25)</f>
        <v>31.481999999999999</v>
      </c>
      <c r="E25" s="250">
        <f>SUM('[1]Thị_Tran:XA 32'!E25)</f>
        <v>0</v>
      </c>
      <c r="F25" s="250">
        <f>SUM('[1]Thị_Tran:XA 32'!F25)</f>
        <v>0</v>
      </c>
      <c r="G25" s="250">
        <f>SUM('[1]Thị_Tran:XA 32'!G25)</f>
        <v>0</v>
      </c>
      <c r="H25" s="250">
        <f>SUM('[1]Thị_Tran:XA 32'!H25)</f>
        <v>0</v>
      </c>
      <c r="I25" s="250">
        <f>SUM('[1]Thị_Tran:XA 32'!I25)</f>
        <v>0</v>
      </c>
      <c r="J25" s="250">
        <f>SUM('[1]Thị_Tran:XA 32'!J25)</f>
        <v>0</v>
      </c>
      <c r="K25" s="250">
        <f>SUM('[1]Thị_Tran:XA 32'!K25)</f>
        <v>0</v>
      </c>
      <c r="L25" s="250">
        <f>SUM('[1]Thị_Tran:XA 32'!L25)</f>
        <v>0</v>
      </c>
      <c r="M25" s="250">
        <f>SUM('[1]Thị_Tran:XA 32'!M25)</f>
        <v>0</v>
      </c>
      <c r="N25" s="250">
        <f>SUM('[1]Thị_Tran:XA 32'!N25)</f>
        <v>0</v>
      </c>
      <c r="O25" s="250">
        <f>SUM('[1]Thị_Tran:XA 32'!O25)</f>
        <v>0</v>
      </c>
      <c r="P25" s="250">
        <f>SUM('[1]Thị_Tran:XA 32'!P25)</f>
        <v>0</v>
      </c>
      <c r="Q25" s="250">
        <f>SUM('[1]Thị_Tran:XA 32'!Q25)</f>
        <v>0</v>
      </c>
      <c r="R25" s="250">
        <f>SUM('[1]Thị_Tran:XA 32'!R25)</f>
        <v>0</v>
      </c>
      <c r="S25" s="250">
        <f>SUM('[1]Thị_Tran:XA 32'!S25)</f>
        <v>0</v>
      </c>
      <c r="T25" s="250">
        <f>SUM('[1]Thị_Tran:XA 32'!T25)</f>
        <v>0</v>
      </c>
      <c r="U25" s="250">
        <f>SUM('[1]Thị_Tran:XA 32'!U25)</f>
        <v>0</v>
      </c>
      <c r="V25" s="250">
        <f>SUM('[1]Thị_Tran:XA 32'!V25)</f>
        <v>0</v>
      </c>
      <c r="W25" s="250">
        <f>SUM('[1]Thị_Tran:XA 32'!W25)</f>
        <v>31.481999999999999</v>
      </c>
      <c r="X25" s="250">
        <f>SUM('[1]Thị_Tran:XA 32'!X25)</f>
        <v>0</v>
      </c>
      <c r="Y25" s="250">
        <f>SUM('[1]Thị_Tran:XA 32'!Y25)</f>
        <v>0</v>
      </c>
      <c r="Z25" s="250">
        <f>SUM('[1]Thị_Tran:XA 32'!Z25)</f>
        <v>0</v>
      </c>
      <c r="AA25" s="250">
        <f>SUM('[1]Thị_Tran:XA 32'!AA25)</f>
        <v>0</v>
      </c>
      <c r="AB25" s="250">
        <f>SUM('[1]Thị_Tran:XA 32'!AB25)</f>
        <v>0</v>
      </c>
      <c r="AC25" s="250">
        <f>SUM('[1]Thị_Tran:XA 32'!AC25)</f>
        <v>0</v>
      </c>
      <c r="AD25" s="250">
        <f>SUM('[1]Thị_Tran:XA 32'!AD25)</f>
        <v>0</v>
      </c>
      <c r="AE25" s="250">
        <f>SUM('[1]Thị_Tran:XA 32'!AE25)</f>
        <v>0</v>
      </c>
      <c r="AF25" s="250">
        <f>SUM('[1]Thị_Tran:XA 32'!AF25)</f>
        <v>0</v>
      </c>
      <c r="AG25" s="250">
        <f>SUM('[1]Thị_Tran:XA 32'!AG25)</f>
        <v>0</v>
      </c>
      <c r="AH25" s="250">
        <f>SUM('[1]Thị_Tran:XA 32'!AH25)</f>
        <v>0</v>
      </c>
      <c r="AI25" s="250">
        <f>SUM('[1]Thị_Tran:XA 32'!AI25)</f>
        <v>0</v>
      </c>
      <c r="AJ25" s="250">
        <f>SUM('[1]Thị_Tran:XA 32'!AJ25)</f>
        <v>0</v>
      </c>
      <c r="AK25" s="250">
        <f>SUM('[1]Thị_Tran:XA 32'!AK25)</f>
        <v>0</v>
      </c>
      <c r="AL25" s="250">
        <f>SUM('[1]Thị_Tran:XA 32'!AL25)</f>
        <v>0</v>
      </c>
      <c r="AM25" s="250">
        <f>SUM('[1]Thị_Tran:XA 32'!AM25)</f>
        <v>0</v>
      </c>
      <c r="AN25" s="250">
        <f>SUM('[1]Thị_Tran:XA 32'!AN25)</f>
        <v>0</v>
      </c>
      <c r="AO25" s="250">
        <f>SUM('[1]Thị_Tran:XA 32'!AO25)</f>
        <v>0</v>
      </c>
      <c r="AP25" s="250">
        <f>SUM('[1]Thị_Tran:XA 32'!AP25)</f>
        <v>0</v>
      </c>
      <c r="AQ25" s="250">
        <f>SUM('[1]Thị_Tran:XA 32'!AQ25)</f>
        <v>0</v>
      </c>
      <c r="AR25" s="250">
        <f>SUM('[1]Thị_Tran:XA 32'!AR25)</f>
        <v>0</v>
      </c>
      <c r="AS25" s="250">
        <f>SUM('[1]Thị_Tran:XA 32'!AS25)</f>
        <v>0</v>
      </c>
      <c r="AT25" s="250">
        <f>SUM('[1]Thị_Tran:XA 32'!AT25)</f>
        <v>229.02199999999999</v>
      </c>
      <c r="AU25" s="246">
        <f t="shared" si="0"/>
        <v>197.54</v>
      </c>
    </row>
    <row r="26" spans="1:47" s="254" customFormat="1" ht="18" hidden="1">
      <c r="A26" s="247" t="s">
        <v>27</v>
      </c>
      <c r="B26" s="248" t="s">
        <v>89</v>
      </c>
      <c r="C26" s="253" t="s">
        <v>54</v>
      </c>
      <c r="D26" s="250">
        <f>SUM('[1]Thị_Tran:XA 32'!D26)</f>
        <v>126.57127799999998</v>
      </c>
      <c r="E26" s="250">
        <f>SUM('[1]Thị_Tran:XA 32'!E26)</f>
        <v>0</v>
      </c>
      <c r="F26" s="250">
        <f>SUM('[1]Thị_Tran:XA 32'!F26)</f>
        <v>0</v>
      </c>
      <c r="G26" s="250">
        <f>SUM('[1]Thị_Tran:XA 32'!G26)</f>
        <v>0</v>
      </c>
      <c r="H26" s="250">
        <f>SUM('[1]Thị_Tran:XA 32'!H26)</f>
        <v>0</v>
      </c>
      <c r="I26" s="250">
        <f>SUM('[1]Thị_Tran:XA 32'!I26)</f>
        <v>0</v>
      </c>
      <c r="J26" s="250">
        <f>SUM('[1]Thị_Tran:XA 32'!J26)</f>
        <v>0</v>
      </c>
      <c r="K26" s="250">
        <f>SUM('[1]Thị_Tran:XA 32'!K26)</f>
        <v>0</v>
      </c>
      <c r="L26" s="250">
        <f>SUM('[1]Thị_Tran:XA 32'!L26)</f>
        <v>0</v>
      </c>
      <c r="M26" s="250">
        <f>SUM('[1]Thị_Tran:XA 32'!M26)</f>
        <v>0</v>
      </c>
      <c r="N26" s="250">
        <f>SUM('[1]Thị_Tran:XA 32'!N26)</f>
        <v>0</v>
      </c>
      <c r="O26" s="250">
        <f>SUM('[1]Thị_Tran:XA 32'!O26)</f>
        <v>0</v>
      </c>
      <c r="P26" s="250">
        <f>SUM('[1]Thị_Tran:XA 32'!P26)</f>
        <v>0</v>
      </c>
      <c r="Q26" s="250">
        <f>SUM('[1]Thị_Tran:XA 32'!Q26)</f>
        <v>0.78</v>
      </c>
      <c r="R26" s="250">
        <f>SUM('[1]Thị_Tran:XA 32'!R26)</f>
        <v>0</v>
      </c>
      <c r="S26" s="250">
        <f>SUM('[1]Thị_Tran:XA 32'!S26)</f>
        <v>0</v>
      </c>
      <c r="T26" s="250">
        <f>SUM('[1]Thị_Tran:XA 32'!T26)</f>
        <v>0</v>
      </c>
      <c r="U26" s="250">
        <f>SUM('[1]Thị_Tran:XA 32'!U26)</f>
        <v>0</v>
      </c>
      <c r="V26" s="250">
        <f>SUM('[1]Thị_Tran:XA 32'!V26)</f>
        <v>0</v>
      </c>
      <c r="W26" s="250">
        <f>SUM('[1]Thị_Tran:XA 32'!W26)</f>
        <v>0</v>
      </c>
      <c r="X26" s="250">
        <f>SUM('[1]Thị_Tran:XA 32'!X26)</f>
        <v>125.79127799999999</v>
      </c>
      <c r="Y26" s="250">
        <f>SUM('[1]Thị_Tran:XA 32'!Y26)</f>
        <v>0</v>
      </c>
      <c r="Z26" s="250">
        <f>SUM('[1]Thị_Tran:XA 32'!Z26)</f>
        <v>0.3</v>
      </c>
      <c r="AA26" s="250">
        <f>SUM('[1]Thị_Tran:XA 32'!AA26)</f>
        <v>0</v>
      </c>
      <c r="AB26" s="250">
        <f>SUM('[1]Thị_Tran:XA 32'!AB26)</f>
        <v>0</v>
      </c>
      <c r="AC26" s="250">
        <f>SUM('[1]Thị_Tran:XA 32'!AC26)</f>
        <v>0</v>
      </c>
      <c r="AD26" s="250">
        <f>SUM('[1]Thị_Tran:XA 32'!AD26)</f>
        <v>0</v>
      </c>
      <c r="AE26" s="250">
        <f>SUM('[1]Thị_Tran:XA 32'!AE26)</f>
        <v>0</v>
      </c>
      <c r="AF26" s="250">
        <f>SUM('[1]Thị_Tran:XA 32'!AF26)</f>
        <v>0</v>
      </c>
      <c r="AG26" s="250">
        <f>SUM('[1]Thị_Tran:XA 32'!AG26)</f>
        <v>0</v>
      </c>
      <c r="AH26" s="250">
        <f>SUM('[1]Thị_Tran:XA 32'!AH26)</f>
        <v>0</v>
      </c>
      <c r="AI26" s="250">
        <f>SUM('[1]Thị_Tran:XA 32'!AI26)</f>
        <v>0</v>
      </c>
      <c r="AJ26" s="250">
        <f>SUM('[1]Thị_Tran:XA 32'!AJ26)</f>
        <v>0</v>
      </c>
      <c r="AK26" s="250">
        <f>SUM('[1]Thị_Tran:XA 32'!AK26)</f>
        <v>0.48</v>
      </c>
      <c r="AL26" s="250">
        <f>SUM('[1]Thị_Tran:XA 32'!AL26)</f>
        <v>0</v>
      </c>
      <c r="AM26" s="250">
        <f>SUM('[1]Thị_Tran:XA 32'!AM26)</f>
        <v>0</v>
      </c>
      <c r="AN26" s="250">
        <f>SUM('[1]Thị_Tran:XA 32'!AN26)</f>
        <v>0</v>
      </c>
      <c r="AO26" s="250">
        <f>SUM('[1]Thị_Tran:XA 32'!AO26)</f>
        <v>0</v>
      </c>
      <c r="AP26" s="250">
        <f>SUM('[1]Thị_Tran:XA 32'!AP26)</f>
        <v>0</v>
      </c>
      <c r="AQ26" s="250">
        <f>SUM('[1]Thị_Tran:XA 32'!AQ26)</f>
        <v>0</v>
      </c>
      <c r="AR26" s="250">
        <f>SUM('[1]Thị_Tran:XA 32'!AR26)</f>
        <v>0</v>
      </c>
      <c r="AS26" s="250">
        <f>SUM('[1]Thị_Tran:XA 32'!AS26)</f>
        <v>0.78</v>
      </c>
      <c r="AT26" s="250">
        <f>SUM('[1]Thị_Tran:XA 32'!AT26)</f>
        <v>177.29127799999998</v>
      </c>
      <c r="AU26" s="246">
        <f t="shared" si="0"/>
        <v>50.72</v>
      </c>
    </row>
    <row r="27" spans="1:47" s="254" customFormat="1" ht="20.25" hidden="1" customHeight="1">
      <c r="A27" s="247" t="s">
        <v>28</v>
      </c>
      <c r="B27" s="248" t="s">
        <v>90</v>
      </c>
      <c r="C27" s="253" t="s">
        <v>48</v>
      </c>
      <c r="D27" s="250">
        <f>SUM('[1]Thị_Tran:XA 32'!D27)</f>
        <v>460.8372</v>
      </c>
      <c r="E27" s="250">
        <f>SUM('[1]Thị_Tran:XA 32'!E27)</f>
        <v>0</v>
      </c>
      <c r="F27" s="250">
        <f>SUM('[1]Thị_Tran:XA 32'!F27)</f>
        <v>0</v>
      </c>
      <c r="G27" s="250">
        <f>SUM('[1]Thị_Tran:XA 32'!G27)</f>
        <v>0</v>
      </c>
      <c r="H27" s="250">
        <f>SUM('[1]Thị_Tran:XA 32'!H27)</f>
        <v>0</v>
      </c>
      <c r="I27" s="250">
        <f>SUM('[1]Thị_Tran:XA 32'!I27)</f>
        <v>0</v>
      </c>
      <c r="J27" s="250">
        <f>SUM('[1]Thị_Tran:XA 32'!J27)</f>
        <v>0</v>
      </c>
      <c r="K27" s="250">
        <f>SUM('[1]Thị_Tran:XA 32'!K27)</f>
        <v>0</v>
      </c>
      <c r="L27" s="250">
        <f>SUM('[1]Thị_Tran:XA 32'!L27)</f>
        <v>0</v>
      </c>
      <c r="M27" s="250">
        <f>SUM('[1]Thị_Tran:XA 32'!M27)</f>
        <v>0</v>
      </c>
      <c r="N27" s="250">
        <f>SUM('[1]Thị_Tran:XA 32'!N27)</f>
        <v>0</v>
      </c>
      <c r="O27" s="250">
        <f>SUM('[1]Thị_Tran:XA 32'!O27)</f>
        <v>0</v>
      </c>
      <c r="P27" s="250">
        <f>SUM('[1]Thị_Tran:XA 32'!P27)</f>
        <v>0</v>
      </c>
      <c r="Q27" s="250">
        <f>SUM('[1]Thị_Tran:XA 32'!Q27)</f>
        <v>0</v>
      </c>
      <c r="R27" s="250">
        <f>SUM('[1]Thị_Tran:XA 32'!R27)</f>
        <v>0</v>
      </c>
      <c r="S27" s="250">
        <f>SUM('[1]Thị_Tran:XA 32'!S27)</f>
        <v>0</v>
      </c>
      <c r="T27" s="250">
        <f>SUM('[1]Thị_Tran:XA 32'!T27)</f>
        <v>0</v>
      </c>
      <c r="U27" s="250">
        <f>SUM('[1]Thị_Tran:XA 32'!U27)</f>
        <v>0</v>
      </c>
      <c r="V27" s="250">
        <f>SUM('[1]Thị_Tran:XA 32'!V27)</f>
        <v>0</v>
      </c>
      <c r="W27" s="250">
        <f>SUM('[1]Thị_Tran:XA 32'!W27)</f>
        <v>0</v>
      </c>
      <c r="X27" s="250">
        <f>SUM('[1]Thị_Tran:XA 32'!X27)</f>
        <v>0</v>
      </c>
      <c r="Y27" s="250">
        <f>SUM('[1]Thị_Tran:XA 32'!Y27)</f>
        <v>460.8372</v>
      </c>
      <c r="Z27" s="250">
        <f>SUM('[1]Thị_Tran:XA 32'!Z27)</f>
        <v>0</v>
      </c>
      <c r="AA27" s="250">
        <f>SUM('[1]Thị_Tran:XA 32'!AA27)</f>
        <v>0</v>
      </c>
      <c r="AB27" s="250">
        <f>SUM('[1]Thị_Tran:XA 32'!AB27)</f>
        <v>0</v>
      </c>
      <c r="AC27" s="250">
        <f>SUM('[1]Thị_Tran:XA 32'!AC27)</f>
        <v>0</v>
      </c>
      <c r="AD27" s="250">
        <f>SUM('[1]Thị_Tran:XA 32'!AD27)</f>
        <v>0</v>
      </c>
      <c r="AE27" s="250">
        <f>SUM('[1]Thị_Tran:XA 32'!AE27)</f>
        <v>0</v>
      </c>
      <c r="AF27" s="250">
        <f>SUM('[1]Thị_Tran:XA 32'!AF27)</f>
        <v>0</v>
      </c>
      <c r="AG27" s="250">
        <f>SUM('[1]Thị_Tran:XA 32'!AG27)</f>
        <v>0</v>
      </c>
      <c r="AH27" s="250">
        <f>SUM('[1]Thị_Tran:XA 32'!AH27)</f>
        <v>0</v>
      </c>
      <c r="AI27" s="250">
        <f>SUM('[1]Thị_Tran:XA 32'!AI27)</f>
        <v>0</v>
      </c>
      <c r="AJ27" s="250">
        <f>SUM('[1]Thị_Tran:XA 32'!AJ27)</f>
        <v>0</v>
      </c>
      <c r="AK27" s="250">
        <f>SUM('[1]Thị_Tran:XA 32'!AK27)</f>
        <v>0</v>
      </c>
      <c r="AL27" s="250">
        <f>SUM('[1]Thị_Tran:XA 32'!AL27)</f>
        <v>0</v>
      </c>
      <c r="AM27" s="250">
        <f>SUM('[1]Thị_Tran:XA 32'!AM27)</f>
        <v>0</v>
      </c>
      <c r="AN27" s="250">
        <f>SUM('[1]Thị_Tran:XA 32'!AN27)</f>
        <v>0</v>
      </c>
      <c r="AO27" s="250">
        <f>SUM('[1]Thị_Tran:XA 32'!AO27)</f>
        <v>0</v>
      </c>
      <c r="AP27" s="250">
        <f>SUM('[1]Thị_Tran:XA 32'!AP27)</f>
        <v>0</v>
      </c>
      <c r="AQ27" s="250">
        <f>SUM('[1]Thị_Tran:XA 32'!AQ27)</f>
        <v>0</v>
      </c>
      <c r="AR27" s="250">
        <f>SUM('[1]Thị_Tran:XA 32'!AR27)</f>
        <v>0</v>
      </c>
      <c r="AS27" s="250">
        <f>SUM('[1]Thị_Tran:XA 32'!AS27)</f>
        <v>0</v>
      </c>
      <c r="AT27" s="250">
        <f>SUM('[1]Thị_Tran:XA 32'!AT27)</f>
        <v>1054.9372000000001</v>
      </c>
      <c r="AU27" s="246">
        <f t="shared" si="0"/>
        <v>594.10000000000014</v>
      </c>
    </row>
    <row r="28" spans="1:47" s="254" customFormat="1" ht="20.25" hidden="1" customHeight="1">
      <c r="A28" s="247" t="s">
        <v>49</v>
      </c>
      <c r="B28" s="248" t="s">
        <v>135</v>
      </c>
      <c r="C28" s="253" t="s">
        <v>36</v>
      </c>
      <c r="D28" s="250">
        <f>SUM('[1]Thị_Tran:XA 32'!D28)</f>
        <v>4182.2790880000002</v>
      </c>
      <c r="E28" s="250">
        <f>SUM('[1]Thị_Tran:XA 32'!E28)</f>
        <v>0</v>
      </c>
      <c r="F28" s="250">
        <f>SUM('[1]Thị_Tran:XA 32'!F28)</f>
        <v>0</v>
      </c>
      <c r="G28" s="250">
        <f>SUM('[1]Thị_Tran:XA 32'!G28)</f>
        <v>0</v>
      </c>
      <c r="H28" s="250">
        <f>SUM('[1]Thị_Tran:XA 32'!H28)</f>
        <v>0</v>
      </c>
      <c r="I28" s="250">
        <f>SUM('[1]Thị_Tran:XA 32'!I28)</f>
        <v>0</v>
      </c>
      <c r="J28" s="250">
        <f>SUM('[1]Thị_Tran:XA 32'!J28)</f>
        <v>0</v>
      </c>
      <c r="K28" s="250">
        <f>SUM('[1]Thị_Tran:XA 32'!K28)</f>
        <v>0</v>
      </c>
      <c r="L28" s="250">
        <f>SUM('[1]Thị_Tran:XA 32'!L28)</f>
        <v>0</v>
      </c>
      <c r="M28" s="250">
        <f>SUM('[1]Thị_Tran:XA 32'!M28)</f>
        <v>0</v>
      </c>
      <c r="N28" s="250">
        <f>SUM('[1]Thị_Tran:XA 32'!N28)</f>
        <v>0</v>
      </c>
      <c r="O28" s="250">
        <f>SUM('[1]Thị_Tran:XA 32'!O28)</f>
        <v>0</v>
      </c>
      <c r="P28" s="250">
        <f>SUM('[1]Thị_Tran:XA 32'!P28)</f>
        <v>0</v>
      </c>
      <c r="Q28" s="250">
        <f>SUM('[1]Thị_Tran:XA 32'!Q28)</f>
        <v>2.3000000000000003</v>
      </c>
      <c r="R28" s="250">
        <f>SUM('[1]Thị_Tran:XA 32'!R28)</f>
        <v>0</v>
      </c>
      <c r="S28" s="250">
        <f>SUM('[1]Thị_Tran:XA 32'!S28)</f>
        <v>0</v>
      </c>
      <c r="T28" s="250">
        <f>SUM('[1]Thị_Tran:XA 32'!T28)</f>
        <v>0</v>
      </c>
      <c r="U28" s="250">
        <f>SUM('[1]Thị_Tran:XA 32'!U28)</f>
        <v>0</v>
      </c>
      <c r="V28" s="250">
        <f>SUM('[1]Thị_Tran:XA 32'!V28)</f>
        <v>0</v>
      </c>
      <c r="W28" s="250">
        <f>SUM('[1]Thị_Tran:XA 32'!W28)</f>
        <v>0.40000000000000036</v>
      </c>
      <c r="X28" s="250">
        <f>SUM('[1]Thị_Tran:XA 32'!X28)</f>
        <v>1</v>
      </c>
      <c r="Y28" s="250">
        <f>SUM('[1]Thị_Tran:XA 32'!Y28)</f>
        <v>0</v>
      </c>
      <c r="Z28" s="250">
        <f>SUM('[1]Thị_Tran:XA 32'!Z28)</f>
        <v>4179.979088</v>
      </c>
      <c r="AA28" s="250">
        <f>SUM('[1]Thị_Tran:XA 32'!AA28)</f>
        <v>0</v>
      </c>
      <c r="AB28" s="250">
        <f>SUM('[1]Thị_Tran:XA 32'!AB28)</f>
        <v>0</v>
      </c>
      <c r="AC28" s="250">
        <f>SUM('[1]Thị_Tran:XA 32'!AC28)</f>
        <v>0</v>
      </c>
      <c r="AD28" s="250">
        <f>SUM('[1]Thị_Tran:XA 32'!AD28)</f>
        <v>0.73</v>
      </c>
      <c r="AE28" s="250">
        <f>SUM('[1]Thị_Tran:XA 32'!AE28)</f>
        <v>0</v>
      </c>
      <c r="AF28" s="250">
        <f>SUM('[1]Thị_Tran:XA 32'!AF28)</f>
        <v>0</v>
      </c>
      <c r="AG28" s="250">
        <f>SUM('[1]Thị_Tran:XA 32'!AG28)</f>
        <v>0</v>
      </c>
      <c r="AH28" s="250">
        <f>SUM('[1]Thị_Tran:XA 32'!AH28)</f>
        <v>0</v>
      </c>
      <c r="AI28" s="250">
        <f>SUM('[1]Thị_Tran:XA 32'!AI28)</f>
        <v>7.0000000000000007E-2</v>
      </c>
      <c r="AJ28" s="250">
        <f>SUM('[1]Thị_Tran:XA 32'!AJ28)</f>
        <v>0</v>
      </c>
      <c r="AK28" s="250">
        <f>SUM('[1]Thị_Tran:XA 32'!AK28)</f>
        <v>0</v>
      </c>
      <c r="AL28" s="250">
        <f>SUM('[1]Thị_Tran:XA 32'!AL28)</f>
        <v>0.1</v>
      </c>
      <c r="AM28" s="250">
        <f>SUM('[1]Thị_Tran:XA 32'!AM28)</f>
        <v>0</v>
      </c>
      <c r="AN28" s="250">
        <f>SUM('[1]Thị_Tran:XA 32'!AN28)</f>
        <v>0</v>
      </c>
      <c r="AO28" s="250">
        <f>SUM('[1]Thị_Tran:XA 32'!AO28)</f>
        <v>0</v>
      </c>
      <c r="AP28" s="250">
        <f>SUM('[1]Thị_Tran:XA 32'!AP28)</f>
        <v>0</v>
      </c>
      <c r="AQ28" s="250">
        <f>SUM('[1]Thị_Tran:XA 32'!AQ28)</f>
        <v>0</v>
      </c>
      <c r="AR28" s="250">
        <f>SUM('[1]Thị_Tran:XA 32'!AR28)</f>
        <v>0</v>
      </c>
      <c r="AS28" s="250">
        <f>SUM('[1]Thị_Tran:XA 32'!AS28)</f>
        <v>2.3000000000000003</v>
      </c>
      <c r="AT28" s="250">
        <f>SUM('[1]Thị_Tran:XA 32'!AT28)</f>
        <v>4440.8590880000002</v>
      </c>
      <c r="AU28" s="246">
        <f t="shared" si="0"/>
        <v>258.57999999999993</v>
      </c>
    </row>
    <row r="29" spans="1:47" s="254" customFormat="1" ht="15" hidden="1">
      <c r="A29" s="247" t="s">
        <v>134</v>
      </c>
      <c r="B29" s="248" t="s">
        <v>108</v>
      </c>
      <c r="C29" s="248" t="s">
        <v>157</v>
      </c>
      <c r="D29" s="250">
        <f>SUM('[1]Thị_Tran:XA 32'!D29)</f>
        <v>16.278600000000004</v>
      </c>
      <c r="E29" s="250">
        <f>SUM('[1]Thị_Tran:XA 32'!E29)</f>
        <v>0</v>
      </c>
      <c r="F29" s="250">
        <f>SUM('[1]Thị_Tran:XA 32'!F29)</f>
        <v>0</v>
      </c>
      <c r="G29" s="250">
        <f>SUM('[1]Thị_Tran:XA 32'!G29)</f>
        <v>0</v>
      </c>
      <c r="H29" s="250">
        <f>SUM('[1]Thị_Tran:XA 32'!H29)</f>
        <v>0</v>
      </c>
      <c r="I29" s="250">
        <f>SUM('[1]Thị_Tran:XA 32'!I29)</f>
        <v>0</v>
      </c>
      <c r="J29" s="250">
        <f>SUM('[1]Thị_Tran:XA 32'!J29)</f>
        <v>0</v>
      </c>
      <c r="K29" s="250">
        <f>SUM('[1]Thị_Tran:XA 32'!K29)</f>
        <v>0</v>
      </c>
      <c r="L29" s="250">
        <f>SUM('[1]Thị_Tran:XA 32'!L29)</f>
        <v>0</v>
      </c>
      <c r="M29" s="250">
        <f>SUM('[1]Thị_Tran:XA 32'!M29)</f>
        <v>0</v>
      </c>
      <c r="N29" s="250">
        <f>SUM('[1]Thị_Tran:XA 32'!N29)</f>
        <v>0</v>
      </c>
      <c r="O29" s="250">
        <f>SUM('[1]Thị_Tran:XA 32'!O29)</f>
        <v>0</v>
      </c>
      <c r="P29" s="250">
        <f>SUM('[1]Thị_Tran:XA 32'!P29)</f>
        <v>0</v>
      </c>
      <c r="Q29" s="250">
        <f>SUM('[1]Thị_Tran:XA 32'!Q29)</f>
        <v>0</v>
      </c>
      <c r="R29" s="250">
        <f>SUM('[1]Thị_Tran:XA 32'!R29)</f>
        <v>0</v>
      </c>
      <c r="S29" s="250">
        <f>SUM('[1]Thị_Tran:XA 32'!S29)</f>
        <v>0</v>
      </c>
      <c r="T29" s="250">
        <f>SUM('[1]Thị_Tran:XA 32'!T29)</f>
        <v>0</v>
      </c>
      <c r="U29" s="250">
        <f>SUM('[1]Thị_Tran:XA 32'!U29)</f>
        <v>0</v>
      </c>
      <c r="V29" s="250">
        <f>SUM('[1]Thị_Tran:XA 32'!V29)</f>
        <v>0</v>
      </c>
      <c r="W29" s="250">
        <f>SUM('[1]Thị_Tran:XA 32'!W29)</f>
        <v>0</v>
      </c>
      <c r="X29" s="250">
        <f>SUM('[1]Thị_Tran:XA 32'!X29)</f>
        <v>0</v>
      </c>
      <c r="Y29" s="250">
        <f>SUM('[1]Thị_Tran:XA 32'!Y29)</f>
        <v>0</v>
      </c>
      <c r="Z29" s="250">
        <f>SUM('[1]Thị_Tran:XA 32'!Z29)</f>
        <v>0</v>
      </c>
      <c r="AA29" s="250">
        <f>SUM('[1]Thị_Tran:XA 32'!AA29)</f>
        <v>16.278600000000004</v>
      </c>
      <c r="AB29" s="250">
        <f>SUM('[1]Thị_Tran:XA 32'!AB29)</f>
        <v>0</v>
      </c>
      <c r="AC29" s="250">
        <f>SUM('[1]Thị_Tran:XA 32'!AC29)</f>
        <v>0</v>
      </c>
      <c r="AD29" s="250">
        <f>SUM('[1]Thị_Tran:XA 32'!AD29)</f>
        <v>0</v>
      </c>
      <c r="AE29" s="250">
        <f>SUM('[1]Thị_Tran:XA 32'!AE29)</f>
        <v>0</v>
      </c>
      <c r="AF29" s="250">
        <f>SUM('[1]Thị_Tran:XA 32'!AF29)</f>
        <v>0</v>
      </c>
      <c r="AG29" s="250">
        <f>SUM('[1]Thị_Tran:XA 32'!AG29)</f>
        <v>0</v>
      </c>
      <c r="AH29" s="250">
        <f>SUM('[1]Thị_Tran:XA 32'!AH29)</f>
        <v>0</v>
      </c>
      <c r="AI29" s="250">
        <f>SUM('[1]Thị_Tran:XA 32'!AI29)</f>
        <v>0</v>
      </c>
      <c r="AJ29" s="250">
        <f>SUM('[1]Thị_Tran:XA 32'!AJ29)</f>
        <v>0</v>
      </c>
      <c r="AK29" s="250">
        <f>SUM('[1]Thị_Tran:XA 32'!AK29)</f>
        <v>0</v>
      </c>
      <c r="AL29" s="250">
        <f>SUM('[1]Thị_Tran:XA 32'!AL29)</f>
        <v>0</v>
      </c>
      <c r="AM29" s="250">
        <f>SUM('[1]Thị_Tran:XA 32'!AM29)</f>
        <v>0</v>
      </c>
      <c r="AN29" s="250">
        <f>SUM('[1]Thị_Tran:XA 32'!AN29)</f>
        <v>0</v>
      </c>
      <c r="AO29" s="250">
        <f>SUM('[1]Thị_Tran:XA 32'!AO29)</f>
        <v>0</v>
      </c>
      <c r="AP29" s="250">
        <f>SUM('[1]Thị_Tran:XA 32'!AP29)</f>
        <v>0</v>
      </c>
      <c r="AQ29" s="250">
        <f>SUM('[1]Thị_Tran:XA 32'!AQ29)</f>
        <v>0</v>
      </c>
      <c r="AR29" s="250">
        <f>SUM('[1]Thị_Tran:XA 32'!AR29)</f>
        <v>0</v>
      </c>
      <c r="AS29" s="250">
        <f>SUM('[1]Thị_Tran:XA 32'!AS29)</f>
        <v>0</v>
      </c>
      <c r="AT29" s="250">
        <f>SUM('[1]Thị_Tran:XA 32'!AT29)</f>
        <v>16.318600000000004</v>
      </c>
      <c r="AU29" s="246">
        <f t="shared" si="0"/>
        <v>3.9999999999999147E-2</v>
      </c>
    </row>
    <row r="30" spans="1:47" s="254" customFormat="1" ht="15" hidden="1">
      <c r="A30" s="247" t="s">
        <v>185</v>
      </c>
      <c r="B30" s="248" t="s">
        <v>123</v>
      </c>
      <c r="C30" s="253" t="s">
        <v>128</v>
      </c>
      <c r="D30" s="250">
        <f>SUM('[1]Thị_Tran:XA 32'!D30)</f>
        <v>0</v>
      </c>
      <c r="E30" s="250">
        <f>SUM('[1]Thị_Tran:XA 32'!E30)</f>
        <v>0</v>
      </c>
      <c r="F30" s="250">
        <f>SUM('[1]Thị_Tran:XA 32'!F30)</f>
        <v>0</v>
      </c>
      <c r="G30" s="250">
        <f>SUM('[1]Thị_Tran:XA 32'!G30)</f>
        <v>0</v>
      </c>
      <c r="H30" s="250">
        <f>SUM('[1]Thị_Tran:XA 32'!H30)</f>
        <v>0</v>
      </c>
      <c r="I30" s="250">
        <f>SUM('[1]Thị_Tran:XA 32'!I30)</f>
        <v>0</v>
      </c>
      <c r="J30" s="250">
        <f>SUM('[1]Thị_Tran:XA 32'!J30)</f>
        <v>0</v>
      </c>
      <c r="K30" s="250">
        <f>SUM('[1]Thị_Tran:XA 32'!K30)</f>
        <v>0</v>
      </c>
      <c r="L30" s="250">
        <f>SUM('[1]Thị_Tran:XA 32'!L30)</f>
        <v>0</v>
      </c>
      <c r="M30" s="250">
        <f>SUM('[1]Thị_Tran:XA 32'!M30)</f>
        <v>0</v>
      </c>
      <c r="N30" s="250">
        <f>SUM('[1]Thị_Tran:XA 32'!N30)</f>
        <v>0</v>
      </c>
      <c r="O30" s="250">
        <f>SUM('[1]Thị_Tran:XA 32'!O30)</f>
        <v>0</v>
      </c>
      <c r="P30" s="250">
        <f>SUM('[1]Thị_Tran:XA 32'!P30)</f>
        <v>0</v>
      </c>
      <c r="Q30" s="250">
        <f>SUM('[1]Thị_Tran:XA 32'!Q30)</f>
        <v>0</v>
      </c>
      <c r="R30" s="250">
        <f>SUM('[1]Thị_Tran:XA 32'!R30)</f>
        <v>0</v>
      </c>
      <c r="S30" s="250">
        <f>SUM('[1]Thị_Tran:XA 32'!S30)</f>
        <v>0</v>
      </c>
      <c r="T30" s="250">
        <f>SUM('[1]Thị_Tran:XA 32'!T30)</f>
        <v>0</v>
      </c>
      <c r="U30" s="250">
        <f>SUM('[1]Thị_Tran:XA 32'!U30)</f>
        <v>0</v>
      </c>
      <c r="V30" s="250">
        <f>SUM('[1]Thị_Tran:XA 32'!V30)</f>
        <v>0</v>
      </c>
      <c r="W30" s="250">
        <f>SUM('[1]Thị_Tran:XA 32'!W30)</f>
        <v>0</v>
      </c>
      <c r="X30" s="250">
        <f>SUM('[1]Thị_Tran:XA 32'!X30)</f>
        <v>0</v>
      </c>
      <c r="Y30" s="250">
        <f>SUM('[1]Thị_Tran:XA 32'!Y30)</f>
        <v>0</v>
      </c>
      <c r="Z30" s="250">
        <f>SUM('[1]Thị_Tran:XA 32'!Z30)</f>
        <v>0</v>
      </c>
      <c r="AA30" s="250">
        <f>SUM('[1]Thị_Tran:XA 32'!AA30)</f>
        <v>0</v>
      </c>
      <c r="AB30" s="250">
        <f>SUM('[1]Thị_Tran:XA 32'!AB30)</f>
        <v>0</v>
      </c>
      <c r="AC30" s="250">
        <f>SUM('[1]Thị_Tran:XA 32'!AC30)</f>
        <v>0</v>
      </c>
      <c r="AD30" s="250">
        <f>SUM('[1]Thị_Tran:XA 32'!AD30)</f>
        <v>0</v>
      </c>
      <c r="AE30" s="250">
        <f>SUM('[1]Thị_Tran:XA 32'!AE30)</f>
        <v>0</v>
      </c>
      <c r="AF30" s="250">
        <f>SUM('[1]Thị_Tran:XA 32'!AF30)</f>
        <v>0</v>
      </c>
      <c r="AG30" s="250">
        <f>SUM('[1]Thị_Tran:XA 32'!AG30)</f>
        <v>0</v>
      </c>
      <c r="AH30" s="250">
        <f>SUM('[1]Thị_Tran:XA 32'!AH30)</f>
        <v>0</v>
      </c>
      <c r="AI30" s="250">
        <f>SUM('[1]Thị_Tran:XA 32'!AI30)</f>
        <v>0</v>
      </c>
      <c r="AJ30" s="250">
        <f>SUM('[1]Thị_Tran:XA 32'!AJ30)</f>
        <v>0</v>
      </c>
      <c r="AK30" s="250">
        <f>SUM('[1]Thị_Tran:XA 32'!AK30)</f>
        <v>0</v>
      </c>
      <c r="AL30" s="250">
        <f>SUM('[1]Thị_Tran:XA 32'!AL30)</f>
        <v>0</v>
      </c>
      <c r="AM30" s="250">
        <f>SUM('[1]Thị_Tran:XA 32'!AM30)</f>
        <v>0</v>
      </c>
      <c r="AN30" s="250">
        <f>SUM('[1]Thị_Tran:XA 32'!AN30)</f>
        <v>0</v>
      </c>
      <c r="AO30" s="250">
        <f>SUM('[1]Thị_Tran:XA 32'!AO30)</f>
        <v>0</v>
      </c>
      <c r="AP30" s="250">
        <f>SUM('[1]Thị_Tran:XA 32'!AP30)</f>
        <v>0</v>
      </c>
      <c r="AQ30" s="250">
        <f>SUM('[1]Thị_Tran:XA 32'!AQ30)</f>
        <v>0</v>
      </c>
      <c r="AR30" s="250">
        <f>SUM('[1]Thị_Tran:XA 32'!AR30)</f>
        <v>0</v>
      </c>
      <c r="AS30" s="250">
        <f>SUM('[1]Thị_Tran:XA 32'!AS30)</f>
        <v>0</v>
      </c>
      <c r="AT30" s="250">
        <f>SUM('[1]Thị_Tran:XA 32'!AT30)</f>
        <v>0</v>
      </c>
      <c r="AU30" s="246">
        <f t="shared" si="0"/>
        <v>0</v>
      </c>
    </row>
    <row r="31" spans="1:47" s="254" customFormat="1" ht="15" hidden="1">
      <c r="A31" s="247" t="s">
        <v>186</v>
      </c>
      <c r="B31" s="248" t="s">
        <v>84</v>
      </c>
      <c r="C31" s="253" t="s">
        <v>73</v>
      </c>
      <c r="D31" s="250">
        <f>SUM('[1]Thị_Tran:XA 32'!D31)</f>
        <v>6.5278</v>
      </c>
      <c r="E31" s="250">
        <f>SUM('[1]Thị_Tran:XA 32'!E31)</f>
        <v>0</v>
      </c>
      <c r="F31" s="250">
        <f>SUM('[1]Thị_Tran:XA 32'!F31)</f>
        <v>0</v>
      </c>
      <c r="G31" s="250">
        <f>SUM('[1]Thị_Tran:XA 32'!G31)</f>
        <v>0</v>
      </c>
      <c r="H31" s="250">
        <f>SUM('[1]Thị_Tran:XA 32'!H31)</f>
        <v>0</v>
      </c>
      <c r="I31" s="250">
        <f>SUM('[1]Thị_Tran:XA 32'!I31)</f>
        <v>0</v>
      </c>
      <c r="J31" s="250">
        <f>SUM('[1]Thị_Tran:XA 32'!J31)</f>
        <v>0</v>
      </c>
      <c r="K31" s="250">
        <f>SUM('[1]Thị_Tran:XA 32'!K31)</f>
        <v>0</v>
      </c>
      <c r="L31" s="250">
        <f>SUM('[1]Thị_Tran:XA 32'!L31)</f>
        <v>0</v>
      </c>
      <c r="M31" s="250">
        <f>SUM('[1]Thị_Tran:XA 32'!M31)</f>
        <v>0</v>
      </c>
      <c r="N31" s="250">
        <f>SUM('[1]Thị_Tran:XA 32'!N31)</f>
        <v>0</v>
      </c>
      <c r="O31" s="250">
        <f>SUM('[1]Thị_Tran:XA 32'!O31)</f>
        <v>0</v>
      </c>
      <c r="P31" s="250">
        <f>SUM('[1]Thị_Tran:XA 32'!P31)</f>
        <v>0</v>
      </c>
      <c r="Q31" s="250">
        <f>SUM('[1]Thị_Tran:XA 32'!Q31)</f>
        <v>0</v>
      </c>
      <c r="R31" s="250">
        <f>SUM('[1]Thị_Tran:XA 32'!R31)</f>
        <v>0</v>
      </c>
      <c r="S31" s="250">
        <f>SUM('[1]Thị_Tran:XA 32'!S31)</f>
        <v>0</v>
      </c>
      <c r="T31" s="250">
        <f>SUM('[1]Thị_Tran:XA 32'!T31)</f>
        <v>0</v>
      </c>
      <c r="U31" s="250">
        <f>SUM('[1]Thị_Tran:XA 32'!U31)</f>
        <v>0</v>
      </c>
      <c r="V31" s="250">
        <f>SUM('[1]Thị_Tran:XA 32'!V31)</f>
        <v>0</v>
      </c>
      <c r="W31" s="250">
        <f>SUM('[1]Thị_Tran:XA 32'!W31)</f>
        <v>0</v>
      </c>
      <c r="X31" s="250">
        <f>SUM('[1]Thị_Tran:XA 32'!X31)</f>
        <v>0</v>
      </c>
      <c r="Y31" s="250">
        <f>SUM('[1]Thị_Tran:XA 32'!Y31)</f>
        <v>0</v>
      </c>
      <c r="Z31" s="250">
        <f>SUM('[1]Thị_Tran:XA 32'!Z31)</f>
        <v>0</v>
      </c>
      <c r="AA31" s="250">
        <f>SUM('[1]Thị_Tran:XA 32'!AA31)</f>
        <v>0</v>
      </c>
      <c r="AB31" s="250">
        <f>SUM('[1]Thị_Tran:XA 32'!AB31)</f>
        <v>0</v>
      </c>
      <c r="AC31" s="250">
        <f>SUM('[1]Thị_Tran:XA 32'!AC31)</f>
        <v>6.5278</v>
      </c>
      <c r="AD31" s="250">
        <f>SUM('[1]Thị_Tran:XA 32'!AD31)</f>
        <v>0</v>
      </c>
      <c r="AE31" s="250">
        <f>SUM('[1]Thị_Tran:XA 32'!AE31)</f>
        <v>0</v>
      </c>
      <c r="AF31" s="250">
        <f>SUM('[1]Thị_Tran:XA 32'!AF31)</f>
        <v>0</v>
      </c>
      <c r="AG31" s="250">
        <f>SUM('[1]Thị_Tran:XA 32'!AG31)</f>
        <v>0</v>
      </c>
      <c r="AH31" s="250">
        <f>SUM('[1]Thị_Tran:XA 32'!AH31)</f>
        <v>0</v>
      </c>
      <c r="AI31" s="250">
        <f>SUM('[1]Thị_Tran:XA 32'!AI31)</f>
        <v>0</v>
      </c>
      <c r="AJ31" s="250">
        <f>SUM('[1]Thị_Tran:XA 32'!AJ31)</f>
        <v>0</v>
      </c>
      <c r="AK31" s="250">
        <f>SUM('[1]Thị_Tran:XA 32'!AK31)</f>
        <v>0</v>
      </c>
      <c r="AL31" s="250">
        <f>SUM('[1]Thị_Tran:XA 32'!AL31)</f>
        <v>0</v>
      </c>
      <c r="AM31" s="250">
        <f>SUM('[1]Thị_Tran:XA 32'!AM31)</f>
        <v>0</v>
      </c>
      <c r="AN31" s="250">
        <f>SUM('[1]Thị_Tran:XA 32'!AN31)</f>
        <v>0</v>
      </c>
      <c r="AO31" s="250">
        <f>SUM('[1]Thị_Tran:XA 32'!AO31)</f>
        <v>0</v>
      </c>
      <c r="AP31" s="250">
        <f>SUM('[1]Thị_Tran:XA 32'!AP31)</f>
        <v>0</v>
      </c>
      <c r="AQ31" s="250">
        <f>SUM('[1]Thị_Tran:XA 32'!AQ31)</f>
        <v>0</v>
      </c>
      <c r="AR31" s="250">
        <f>SUM('[1]Thị_Tran:XA 32'!AR31)</f>
        <v>0</v>
      </c>
      <c r="AS31" s="250">
        <f>SUM('[1]Thị_Tran:XA 32'!AS31)</f>
        <v>0</v>
      </c>
      <c r="AT31" s="250">
        <f>SUM('[1]Thị_Tran:XA 32'!AT31)</f>
        <v>16.697799999999997</v>
      </c>
      <c r="AU31" s="246">
        <f t="shared" si="0"/>
        <v>10.169999999999998</v>
      </c>
    </row>
    <row r="32" spans="1:47" s="254" customFormat="1" ht="15" hidden="1">
      <c r="A32" s="247" t="s">
        <v>187</v>
      </c>
      <c r="B32" s="248" t="s">
        <v>91</v>
      </c>
      <c r="C32" s="253" t="s">
        <v>96</v>
      </c>
      <c r="D32" s="250">
        <f>SUM('[1]Thị_Tran:XA 32'!D32)</f>
        <v>1610.0706599999999</v>
      </c>
      <c r="E32" s="250">
        <f>SUM('[1]Thị_Tran:XA 32'!E32)</f>
        <v>0</v>
      </c>
      <c r="F32" s="250">
        <f>SUM('[1]Thị_Tran:XA 32'!F32)</f>
        <v>0</v>
      </c>
      <c r="G32" s="250">
        <f>SUM('[1]Thị_Tran:XA 32'!G32)</f>
        <v>0</v>
      </c>
      <c r="H32" s="250">
        <f>SUM('[1]Thị_Tran:XA 32'!H32)</f>
        <v>0</v>
      </c>
      <c r="I32" s="250">
        <f>SUM('[1]Thị_Tran:XA 32'!I32)</f>
        <v>0</v>
      </c>
      <c r="J32" s="250">
        <f>SUM('[1]Thị_Tran:XA 32'!J32)</f>
        <v>0</v>
      </c>
      <c r="K32" s="250">
        <f>SUM('[1]Thị_Tran:XA 32'!K32)</f>
        <v>0</v>
      </c>
      <c r="L32" s="250">
        <f>SUM('[1]Thị_Tran:XA 32'!L32)</f>
        <v>0</v>
      </c>
      <c r="M32" s="250">
        <f>SUM('[1]Thị_Tran:XA 32'!M32)</f>
        <v>0</v>
      </c>
      <c r="N32" s="250">
        <f>SUM('[1]Thị_Tran:XA 32'!N32)</f>
        <v>0</v>
      </c>
      <c r="O32" s="250">
        <f>SUM('[1]Thị_Tran:XA 32'!O32)</f>
        <v>0</v>
      </c>
      <c r="P32" s="250">
        <f>SUM('[1]Thị_Tran:XA 32'!P32)</f>
        <v>0</v>
      </c>
      <c r="Q32" s="250">
        <f>SUM('[1]Thị_Tran:XA 32'!Q32)</f>
        <v>67.110000000000014</v>
      </c>
      <c r="R32" s="250">
        <f>SUM('[1]Thị_Tran:XA 32'!R32)</f>
        <v>0</v>
      </c>
      <c r="S32" s="250">
        <f>SUM('[1]Thị_Tran:XA 32'!S32)</f>
        <v>0</v>
      </c>
      <c r="T32" s="250">
        <f>SUM('[1]Thị_Tran:XA 32'!T32)</f>
        <v>0</v>
      </c>
      <c r="U32" s="250">
        <f>SUM('[1]Thị_Tran:XA 32'!U32)</f>
        <v>0</v>
      </c>
      <c r="V32" s="250">
        <f>SUM('[1]Thị_Tran:XA 32'!V32)</f>
        <v>0</v>
      </c>
      <c r="W32" s="250">
        <f>SUM('[1]Thị_Tran:XA 32'!W32)</f>
        <v>1</v>
      </c>
      <c r="X32" s="250">
        <f>SUM('[1]Thị_Tran:XA 32'!X32)</f>
        <v>0.25</v>
      </c>
      <c r="Y32" s="250">
        <f>SUM('[1]Thị_Tran:XA 32'!Y32)</f>
        <v>58.5</v>
      </c>
      <c r="Z32" s="250">
        <f>SUM('[1]Thị_Tran:XA 32'!Z32)</f>
        <v>7.3200000000000012</v>
      </c>
      <c r="AA32" s="250">
        <f>SUM('[1]Thị_Tran:XA 32'!AA32)</f>
        <v>0.04</v>
      </c>
      <c r="AB32" s="250">
        <f>SUM('[1]Thị_Tran:XA 32'!AB32)</f>
        <v>0</v>
      </c>
      <c r="AC32" s="250">
        <f>SUM('[1]Thị_Tran:XA 32'!AC32)</f>
        <v>0</v>
      </c>
      <c r="AD32" s="250">
        <f>SUM('[1]Thị_Tran:XA 32'!AD32)</f>
        <v>1542.9606599999997</v>
      </c>
      <c r="AE32" s="250">
        <f>SUM('[1]Thị_Tran:XA 32'!AE32)</f>
        <v>0</v>
      </c>
      <c r="AF32" s="250">
        <f>SUM('[1]Thị_Tran:XA 32'!AF32)</f>
        <v>0</v>
      </c>
      <c r="AG32" s="250">
        <f>SUM('[1]Thị_Tran:XA 32'!AG32)</f>
        <v>0</v>
      </c>
      <c r="AH32" s="250">
        <f>SUM('[1]Thị_Tran:XA 32'!AH32)</f>
        <v>0</v>
      </c>
      <c r="AI32" s="250">
        <f>SUM('[1]Thị_Tran:XA 32'!AI32)</f>
        <v>0</v>
      </c>
      <c r="AJ32" s="250">
        <f>SUM('[1]Thị_Tran:XA 32'!AJ32)</f>
        <v>0</v>
      </c>
      <c r="AK32" s="250">
        <f>SUM('[1]Thị_Tran:XA 32'!AK32)</f>
        <v>0</v>
      </c>
      <c r="AL32" s="250">
        <f>SUM('[1]Thị_Tran:XA 32'!AL32)</f>
        <v>0</v>
      </c>
      <c r="AM32" s="250">
        <f>SUM('[1]Thị_Tran:XA 32'!AM32)</f>
        <v>0</v>
      </c>
      <c r="AN32" s="250">
        <f>SUM('[1]Thị_Tran:XA 32'!AN32)</f>
        <v>0</v>
      </c>
      <c r="AO32" s="250">
        <f>SUM('[1]Thị_Tran:XA 32'!AO32)</f>
        <v>0</v>
      </c>
      <c r="AP32" s="250">
        <f>SUM('[1]Thị_Tran:XA 32'!AP32)</f>
        <v>0</v>
      </c>
      <c r="AQ32" s="250">
        <f>SUM('[1]Thị_Tran:XA 32'!AQ32)</f>
        <v>0</v>
      </c>
      <c r="AR32" s="250">
        <f>SUM('[1]Thị_Tran:XA 32'!AR32)</f>
        <v>0</v>
      </c>
      <c r="AS32" s="250">
        <f>SUM('[1]Thị_Tran:XA 32'!AS32)</f>
        <v>67.110000000000014</v>
      </c>
      <c r="AT32" s="250">
        <f>SUM('[1]Thị_Tran:XA 32'!AT32)</f>
        <v>1616.4276599999998</v>
      </c>
      <c r="AU32" s="246">
        <f t="shared" si="0"/>
        <v>6.3569999999999709</v>
      </c>
    </row>
    <row r="33" spans="1:47" s="254" customFormat="1" ht="15" hidden="1">
      <c r="A33" s="247" t="s">
        <v>188</v>
      </c>
      <c r="B33" s="248" t="s">
        <v>92</v>
      </c>
      <c r="C33" s="253" t="s">
        <v>97</v>
      </c>
      <c r="D33" s="250">
        <f>SUM('[1]Thị_Tran:XA 32'!D33)</f>
        <v>71.116500000000002</v>
      </c>
      <c r="E33" s="250">
        <f>SUM('[1]Thị_Tran:XA 32'!E33)</f>
        <v>0</v>
      </c>
      <c r="F33" s="250">
        <f>SUM('[1]Thị_Tran:XA 32'!F33)</f>
        <v>0</v>
      </c>
      <c r="G33" s="250">
        <f>SUM('[1]Thị_Tran:XA 32'!G33)</f>
        <v>0</v>
      </c>
      <c r="H33" s="250">
        <f>SUM('[1]Thị_Tran:XA 32'!H33)</f>
        <v>0</v>
      </c>
      <c r="I33" s="250">
        <f>SUM('[1]Thị_Tran:XA 32'!I33)</f>
        <v>0</v>
      </c>
      <c r="J33" s="250">
        <f>SUM('[1]Thị_Tran:XA 32'!J33)</f>
        <v>0</v>
      </c>
      <c r="K33" s="250">
        <f>SUM('[1]Thị_Tran:XA 32'!K33)</f>
        <v>0</v>
      </c>
      <c r="L33" s="250">
        <f>SUM('[1]Thị_Tran:XA 32'!L33)</f>
        <v>0</v>
      </c>
      <c r="M33" s="250">
        <f>SUM('[1]Thị_Tran:XA 32'!M33)</f>
        <v>0</v>
      </c>
      <c r="N33" s="250">
        <f>SUM('[1]Thị_Tran:XA 32'!N33)</f>
        <v>0</v>
      </c>
      <c r="O33" s="250">
        <f>SUM('[1]Thị_Tran:XA 32'!O33)</f>
        <v>0</v>
      </c>
      <c r="P33" s="250">
        <f>SUM('[1]Thị_Tran:XA 32'!P33)</f>
        <v>0</v>
      </c>
      <c r="Q33" s="250">
        <f>SUM('[1]Thị_Tran:XA 32'!Q33)</f>
        <v>0.83</v>
      </c>
      <c r="R33" s="250">
        <f>SUM('[1]Thị_Tran:XA 32'!R33)</f>
        <v>0</v>
      </c>
      <c r="S33" s="250">
        <f>SUM('[1]Thị_Tran:XA 32'!S33)</f>
        <v>0</v>
      </c>
      <c r="T33" s="250">
        <f>SUM('[1]Thị_Tran:XA 32'!T33)</f>
        <v>0</v>
      </c>
      <c r="U33" s="250">
        <f>SUM('[1]Thị_Tran:XA 32'!U33)</f>
        <v>0</v>
      </c>
      <c r="V33" s="250">
        <f>SUM('[1]Thị_Tran:XA 32'!V33)</f>
        <v>0</v>
      </c>
      <c r="W33" s="250">
        <f>SUM('[1]Thị_Tran:XA 32'!W33)</f>
        <v>0</v>
      </c>
      <c r="X33" s="250">
        <f>SUM('[1]Thị_Tran:XA 32'!X33)</f>
        <v>0</v>
      </c>
      <c r="Y33" s="250">
        <f>SUM('[1]Thị_Tran:XA 32'!Y33)</f>
        <v>0</v>
      </c>
      <c r="Z33" s="250">
        <f>SUM('[1]Thị_Tran:XA 32'!Z33)</f>
        <v>0.83</v>
      </c>
      <c r="AA33" s="250">
        <f>SUM('[1]Thị_Tran:XA 32'!AA33)</f>
        <v>0</v>
      </c>
      <c r="AB33" s="250">
        <f>SUM('[1]Thị_Tran:XA 32'!AB33)</f>
        <v>0</v>
      </c>
      <c r="AC33" s="250">
        <f>SUM('[1]Thị_Tran:XA 32'!AC33)</f>
        <v>0</v>
      </c>
      <c r="AD33" s="250">
        <f>SUM('[1]Thị_Tran:XA 32'!AD33)</f>
        <v>0</v>
      </c>
      <c r="AE33" s="250">
        <f>SUM('[1]Thị_Tran:XA 32'!AE33)</f>
        <v>70.286500000000004</v>
      </c>
      <c r="AF33" s="250">
        <f>SUM('[1]Thị_Tran:XA 32'!AF33)</f>
        <v>0</v>
      </c>
      <c r="AG33" s="250">
        <f>SUM('[1]Thị_Tran:XA 32'!AG33)</f>
        <v>0</v>
      </c>
      <c r="AH33" s="250">
        <f>SUM('[1]Thị_Tran:XA 32'!AH33)</f>
        <v>0</v>
      </c>
      <c r="AI33" s="250">
        <f>SUM('[1]Thị_Tran:XA 32'!AI33)</f>
        <v>0</v>
      </c>
      <c r="AJ33" s="250">
        <f>SUM('[1]Thị_Tran:XA 32'!AJ33)</f>
        <v>0</v>
      </c>
      <c r="AK33" s="250">
        <f>SUM('[1]Thị_Tran:XA 32'!AK33)</f>
        <v>0</v>
      </c>
      <c r="AL33" s="250">
        <f>SUM('[1]Thị_Tran:XA 32'!AL33)</f>
        <v>0</v>
      </c>
      <c r="AM33" s="250">
        <f>SUM('[1]Thị_Tran:XA 32'!AM33)</f>
        <v>0</v>
      </c>
      <c r="AN33" s="250">
        <f>SUM('[1]Thị_Tran:XA 32'!AN33)</f>
        <v>0</v>
      </c>
      <c r="AO33" s="250">
        <f>SUM('[1]Thị_Tran:XA 32'!AO33)</f>
        <v>0</v>
      </c>
      <c r="AP33" s="250">
        <f>SUM('[1]Thị_Tran:XA 32'!AP33)</f>
        <v>0</v>
      </c>
      <c r="AQ33" s="250">
        <f>SUM('[1]Thị_Tran:XA 32'!AQ33)</f>
        <v>0</v>
      </c>
      <c r="AR33" s="250">
        <f>SUM('[1]Thị_Tran:XA 32'!AR33)</f>
        <v>0</v>
      </c>
      <c r="AS33" s="250">
        <f>SUM('[1]Thị_Tran:XA 32'!AS33)</f>
        <v>0.83</v>
      </c>
      <c r="AT33" s="250">
        <f>SUM('[1]Thị_Tran:XA 32'!AT33)</f>
        <v>74.706500000000005</v>
      </c>
      <c r="AU33" s="246">
        <f t="shared" si="0"/>
        <v>3.5900000000000034</v>
      </c>
    </row>
    <row r="34" spans="1:47" s="254" customFormat="1" ht="15" hidden="1">
      <c r="A34" s="247" t="s">
        <v>189</v>
      </c>
      <c r="B34" s="248" t="s">
        <v>93</v>
      </c>
      <c r="C34" s="253" t="s">
        <v>101</v>
      </c>
      <c r="D34" s="250">
        <f>SUM('[1]Thị_Tran:XA 32'!D34)</f>
        <v>27.739127999999997</v>
      </c>
      <c r="E34" s="250">
        <f>SUM('[1]Thị_Tran:XA 32'!E34)</f>
        <v>0</v>
      </c>
      <c r="F34" s="250">
        <f>SUM('[1]Thị_Tran:XA 32'!F34)</f>
        <v>0</v>
      </c>
      <c r="G34" s="250">
        <f>SUM('[1]Thị_Tran:XA 32'!G34)</f>
        <v>0</v>
      </c>
      <c r="H34" s="250">
        <f>SUM('[1]Thị_Tran:XA 32'!H34)</f>
        <v>0</v>
      </c>
      <c r="I34" s="250">
        <f>SUM('[1]Thị_Tran:XA 32'!I34)</f>
        <v>0</v>
      </c>
      <c r="J34" s="250">
        <f>SUM('[1]Thị_Tran:XA 32'!J34)</f>
        <v>0</v>
      </c>
      <c r="K34" s="250">
        <f>SUM('[1]Thị_Tran:XA 32'!K34)</f>
        <v>0</v>
      </c>
      <c r="L34" s="250">
        <f>SUM('[1]Thị_Tran:XA 32'!L34)</f>
        <v>0</v>
      </c>
      <c r="M34" s="250">
        <f>SUM('[1]Thị_Tran:XA 32'!M34)</f>
        <v>0</v>
      </c>
      <c r="N34" s="250">
        <f>SUM('[1]Thị_Tran:XA 32'!N34)</f>
        <v>0</v>
      </c>
      <c r="O34" s="250">
        <f>SUM('[1]Thị_Tran:XA 32'!O34)</f>
        <v>0</v>
      </c>
      <c r="P34" s="250">
        <f>SUM('[1]Thị_Tran:XA 32'!P34)</f>
        <v>0</v>
      </c>
      <c r="Q34" s="250">
        <f>SUM('[1]Thị_Tran:XA 32'!Q34)</f>
        <v>0.66</v>
      </c>
      <c r="R34" s="250">
        <f>SUM('[1]Thị_Tran:XA 32'!R34)</f>
        <v>0</v>
      </c>
      <c r="S34" s="250">
        <f>SUM('[1]Thị_Tran:XA 32'!S34)</f>
        <v>0</v>
      </c>
      <c r="T34" s="250">
        <f>SUM('[1]Thị_Tran:XA 32'!T34)</f>
        <v>0</v>
      </c>
      <c r="U34" s="250">
        <f>SUM('[1]Thị_Tran:XA 32'!U34)</f>
        <v>0</v>
      </c>
      <c r="V34" s="250">
        <f>SUM('[1]Thị_Tran:XA 32'!V34)</f>
        <v>0</v>
      </c>
      <c r="W34" s="250">
        <f>SUM('[1]Thị_Tran:XA 32'!W34)</f>
        <v>0</v>
      </c>
      <c r="X34" s="250">
        <f>SUM('[1]Thị_Tran:XA 32'!X34)</f>
        <v>0</v>
      </c>
      <c r="Y34" s="250">
        <f>SUM('[1]Thị_Tran:XA 32'!Y34)</f>
        <v>0</v>
      </c>
      <c r="Z34" s="250">
        <f>SUM('[1]Thị_Tran:XA 32'!Z34)</f>
        <v>0.53</v>
      </c>
      <c r="AA34" s="250">
        <f>SUM('[1]Thị_Tran:XA 32'!AA34)</f>
        <v>0</v>
      </c>
      <c r="AB34" s="250">
        <f>SUM('[1]Thị_Tran:XA 32'!AB34)</f>
        <v>0</v>
      </c>
      <c r="AC34" s="250">
        <f>SUM('[1]Thị_Tran:XA 32'!AC34)</f>
        <v>0</v>
      </c>
      <c r="AD34" s="250">
        <f>SUM('[1]Thị_Tran:XA 32'!AD34)</f>
        <v>0.03</v>
      </c>
      <c r="AE34" s="250">
        <f>SUM('[1]Thị_Tran:XA 32'!AE34)</f>
        <v>0</v>
      </c>
      <c r="AF34" s="250">
        <f>SUM('[1]Thị_Tran:XA 32'!AF34)</f>
        <v>27.079127999999994</v>
      </c>
      <c r="AG34" s="250">
        <f>SUM('[1]Thị_Tran:XA 32'!AG34)</f>
        <v>0</v>
      </c>
      <c r="AH34" s="250">
        <f>SUM('[1]Thị_Tran:XA 32'!AH34)</f>
        <v>0</v>
      </c>
      <c r="AI34" s="250">
        <f>SUM('[1]Thị_Tran:XA 32'!AI34)</f>
        <v>0</v>
      </c>
      <c r="AJ34" s="250">
        <f>SUM('[1]Thị_Tran:XA 32'!AJ34)</f>
        <v>0</v>
      </c>
      <c r="AK34" s="250">
        <f>SUM('[1]Thị_Tran:XA 32'!AK34)</f>
        <v>0</v>
      </c>
      <c r="AL34" s="250">
        <f>SUM('[1]Thị_Tran:XA 32'!AL34)</f>
        <v>0.1</v>
      </c>
      <c r="AM34" s="250">
        <f>SUM('[1]Thị_Tran:XA 32'!AM34)</f>
        <v>0</v>
      </c>
      <c r="AN34" s="250">
        <f>SUM('[1]Thị_Tran:XA 32'!AN34)</f>
        <v>0</v>
      </c>
      <c r="AO34" s="250">
        <f>SUM('[1]Thị_Tran:XA 32'!AO34)</f>
        <v>0</v>
      </c>
      <c r="AP34" s="250">
        <f>SUM('[1]Thị_Tran:XA 32'!AP34)</f>
        <v>0</v>
      </c>
      <c r="AQ34" s="250">
        <f>SUM('[1]Thị_Tran:XA 32'!AQ34)</f>
        <v>0</v>
      </c>
      <c r="AR34" s="250">
        <f>SUM('[1]Thị_Tran:XA 32'!AR34)</f>
        <v>0</v>
      </c>
      <c r="AS34" s="250">
        <f>SUM('[1]Thị_Tran:XA 32'!AS34)</f>
        <v>0.66</v>
      </c>
      <c r="AT34" s="250">
        <f>SUM('[1]Thị_Tran:XA 32'!AT34)</f>
        <v>61.399127999999983</v>
      </c>
      <c r="AU34" s="246">
        <f t="shared" si="0"/>
        <v>33.659999999999982</v>
      </c>
    </row>
    <row r="35" spans="1:47" s="254" customFormat="1" ht="18" hidden="1">
      <c r="A35" s="247" t="s">
        <v>190</v>
      </c>
      <c r="B35" s="248" t="s">
        <v>120</v>
      </c>
      <c r="C35" s="253" t="s">
        <v>98</v>
      </c>
      <c r="D35" s="250">
        <f>SUM('[1]Thị_Tran:XA 32'!D35)</f>
        <v>3.0537000000000001</v>
      </c>
      <c r="E35" s="250">
        <f>SUM('[1]Thị_Tran:XA 32'!E35)</f>
        <v>0</v>
      </c>
      <c r="F35" s="250">
        <f>SUM('[1]Thị_Tran:XA 32'!F35)</f>
        <v>0</v>
      </c>
      <c r="G35" s="250">
        <f>SUM('[1]Thị_Tran:XA 32'!G35)</f>
        <v>0</v>
      </c>
      <c r="H35" s="250">
        <f>SUM('[1]Thị_Tran:XA 32'!H35)</f>
        <v>0</v>
      </c>
      <c r="I35" s="250">
        <f>SUM('[1]Thị_Tran:XA 32'!I35)</f>
        <v>0</v>
      </c>
      <c r="J35" s="250">
        <f>SUM('[1]Thị_Tran:XA 32'!J35)</f>
        <v>0</v>
      </c>
      <c r="K35" s="250">
        <f>SUM('[1]Thị_Tran:XA 32'!K35)</f>
        <v>0</v>
      </c>
      <c r="L35" s="250">
        <f>SUM('[1]Thị_Tran:XA 32'!L35)</f>
        <v>0</v>
      </c>
      <c r="M35" s="250">
        <f>SUM('[1]Thị_Tran:XA 32'!M35)</f>
        <v>0</v>
      </c>
      <c r="N35" s="250">
        <f>SUM('[1]Thị_Tran:XA 32'!N35)</f>
        <v>0</v>
      </c>
      <c r="O35" s="250">
        <f>SUM('[1]Thị_Tran:XA 32'!O35)</f>
        <v>0</v>
      </c>
      <c r="P35" s="250">
        <f>SUM('[1]Thị_Tran:XA 32'!P35)</f>
        <v>0</v>
      </c>
      <c r="Q35" s="250">
        <f>SUM('[1]Thị_Tran:XA 32'!Q35)</f>
        <v>0</v>
      </c>
      <c r="R35" s="250">
        <f>SUM('[1]Thị_Tran:XA 32'!R35)</f>
        <v>0</v>
      </c>
      <c r="S35" s="250">
        <f>SUM('[1]Thị_Tran:XA 32'!S35)</f>
        <v>0</v>
      </c>
      <c r="T35" s="250">
        <f>SUM('[1]Thị_Tran:XA 32'!T35)</f>
        <v>0</v>
      </c>
      <c r="U35" s="250">
        <f>SUM('[1]Thị_Tran:XA 32'!U35)</f>
        <v>0</v>
      </c>
      <c r="V35" s="250">
        <f>SUM('[1]Thị_Tran:XA 32'!V35)</f>
        <v>0</v>
      </c>
      <c r="W35" s="250">
        <f>SUM('[1]Thị_Tran:XA 32'!W35)</f>
        <v>0</v>
      </c>
      <c r="X35" s="250">
        <f>SUM('[1]Thị_Tran:XA 32'!X35)</f>
        <v>0</v>
      </c>
      <c r="Y35" s="250">
        <f>SUM('[1]Thị_Tran:XA 32'!Y35)</f>
        <v>0</v>
      </c>
      <c r="Z35" s="250">
        <f>SUM('[1]Thị_Tran:XA 32'!Z35)</f>
        <v>0</v>
      </c>
      <c r="AA35" s="250">
        <f>SUM('[1]Thị_Tran:XA 32'!AA35)</f>
        <v>0</v>
      </c>
      <c r="AB35" s="250">
        <f>SUM('[1]Thị_Tran:XA 32'!AB35)</f>
        <v>0</v>
      </c>
      <c r="AC35" s="250">
        <f>SUM('[1]Thị_Tran:XA 32'!AC35)</f>
        <v>0</v>
      </c>
      <c r="AD35" s="250">
        <f>SUM('[1]Thị_Tran:XA 32'!AD35)</f>
        <v>0</v>
      </c>
      <c r="AE35" s="250">
        <f>SUM('[1]Thị_Tran:XA 32'!AE35)</f>
        <v>0</v>
      </c>
      <c r="AF35" s="250">
        <f>SUM('[1]Thị_Tran:XA 32'!AF35)</f>
        <v>0</v>
      </c>
      <c r="AG35" s="250">
        <f>SUM('[1]Thị_Tran:XA 32'!AG35)</f>
        <v>3.0537000000000001</v>
      </c>
      <c r="AH35" s="250">
        <f>SUM('[1]Thị_Tran:XA 32'!AH35)</f>
        <v>0</v>
      </c>
      <c r="AI35" s="250">
        <f>SUM('[1]Thị_Tran:XA 32'!AI35)</f>
        <v>0</v>
      </c>
      <c r="AJ35" s="250">
        <f>SUM('[1]Thị_Tran:XA 32'!AJ35)</f>
        <v>0</v>
      </c>
      <c r="AK35" s="250">
        <f>SUM('[1]Thị_Tran:XA 32'!AK35)</f>
        <v>0</v>
      </c>
      <c r="AL35" s="250">
        <f>SUM('[1]Thị_Tran:XA 32'!AL35)</f>
        <v>0</v>
      </c>
      <c r="AM35" s="250">
        <f>SUM('[1]Thị_Tran:XA 32'!AM35)</f>
        <v>0</v>
      </c>
      <c r="AN35" s="250">
        <f>SUM('[1]Thị_Tran:XA 32'!AN35)</f>
        <v>0</v>
      </c>
      <c r="AO35" s="250">
        <f>SUM('[1]Thị_Tran:XA 32'!AO35)</f>
        <v>0</v>
      </c>
      <c r="AP35" s="250">
        <f>SUM('[1]Thị_Tran:XA 32'!AP35)</f>
        <v>0</v>
      </c>
      <c r="AQ35" s="250">
        <f>SUM('[1]Thị_Tran:XA 32'!AQ35)</f>
        <v>0</v>
      </c>
      <c r="AR35" s="250">
        <f>SUM('[1]Thị_Tran:XA 32'!AR35)</f>
        <v>0</v>
      </c>
      <c r="AS35" s="250">
        <f>SUM('[1]Thị_Tran:XA 32'!AS35)</f>
        <v>0</v>
      </c>
      <c r="AT35" s="250">
        <f>SUM('[1]Thị_Tran:XA 32'!AT35)</f>
        <v>3.0537000000000001</v>
      </c>
      <c r="AU35" s="246">
        <f t="shared" si="0"/>
        <v>0</v>
      </c>
    </row>
    <row r="36" spans="1:47" s="254" customFormat="1" ht="15" hidden="1">
      <c r="A36" s="247" t="s">
        <v>191</v>
      </c>
      <c r="B36" s="248" t="s">
        <v>124</v>
      </c>
      <c r="C36" s="253" t="s">
        <v>121</v>
      </c>
      <c r="D36" s="250">
        <f>SUM('[1]Thị_Tran:XA 32'!D36)</f>
        <v>0</v>
      </c>
      <c r="E36" s="250">
        <f>SUM('[1]Thị_Tran:XA 32'!E36)</f>
        <v>0</v>
      </c>
      <c r="F36" s="250">
        <f>SUM('[1]Thị_Tran:XA 32'!F36)</f>
        <v>0</v>
      </c>
      <c r="G36" s="250">
        <f>SUM('[1]Thị_Tran:XA 32'!G36)</f>
        <v>0</v>
      </c>
      <c r="H36" s="250">
        <f>SUM('[1]Thị_Tran:XA 32'!H36)</f>
        <v>0</v>
      </c>
      <c r="I36" s="250">
        <f>SUM('[1]Thị_Tran:XA 32'!I36)</f>
        <v>0</v>
      </c>
      <c r="J36" s="250">
        <f>SUM('[1]Thị_Tran:XA 32'!J36)</f>
        <v>0</v>
      </c>
      <c r="K36" s="250">
        <f>SUM('[1]Thị_Tran:XA 32'!K36)</f>
        <v>0</v>
      </c>
      <c r="L36" s="250">
        <f>SUM('[1]Thị_Tran:XA 32'!L36)</f>
        <v>0</v>
      </c>
      <c r="M36" s="250">
        <f>SUM('[1]Thị_Tran:XA 32'!M36)</f>
        <v>0</v>
      </c>
      <c r="N36" s="250">
        <f>SUM('[1]Thị_Tran:XA 32'!N36)</f>
        <v>0</v>
      </c>
      <c r="O36" s="250">
        <f>SUM('[1]Thị_Tran:XA 32'!O36)</f>
        <v>0</v>
      </c>
      <c r="P36" s="250">
        <f>SUM('[1]Thị_Tran:XA 32'!P36)</f>
        <v>0</v>
      </c>
      <c r="Q36" s="250">
        <f>SUM('[1]Thị_Tran:XA 32'!Q36)</f>
        <v>0</v>
      </c>
      <c r="R36" s="250">
        <f>SUM('[1]Thị_Tran:XA 32'!R36)</f>
        <v>0</v>
      </c>
      <c r="S36" s="250">
        <f>SUM('[1]Thị_Tran:XA 32'!S36)</f>
        <v>0</v>
      </c>
      <c r="T36" s="250">
        <f>SUM('[1]Thị_Tran:XA 32'!T36)</f>
        <v>0</v>
      </c>
      <c r="U36" s="250">
        <f>SUM('[1]Thị_Tran:XA 32'!U36)</f>
        <v>0</v>
      </c>
      <c r="V36" s="250">
        <f>SUM('[1]Thị_Tran:XA 32'!V36)</f>
        <v>0</v>
      </c>
      <c r="W36" s="250">
        <f>SUM('[1]Thị_Tran:XA 32'!W36)</f>
        <v>0</v>
      </c>
      <c r="X36" s="250">
        <f>SUM('[1]Thị_Tran:XA 32'!X36)</f>
        <v>0</v>
      </c>
      <c r="Y36" s="250">
        <f>SUM('[1]Thị_Tran:XA 32'!Y36)</f>
        <v>0</v>
      </c>
      <c r="Z36" s="250">
        <f>SUM('[1]Thị_Tran:XA 32'!Z36)</f>
        <v>0</v>
      </c>
      <c r="AA36" s="250">
        <f>SUM('[1]Thị_Tran:XA 32'!AA36)</f>
        <v>0</v>
      </c>
      <c r="AB36" s="250">
        <f>SUM('[1]Thị_Tran:XA 32'!AB36)</f>
        <v>0</v>
      </c>
      <c r="AC36" s="250">
        <f>SUM('[1]Thị_Tran:XA 32'!AC36)</f>
        <v>0</v>
      </c>
      <c r="AD36" s="250">
        <f>SUM('[1]Thị_Tran:XA 32'!AD36)</f>
        <v>0</v>
      </c>
      <c r="AE36" s="250">
        <f>SUM('[1]Thị_Tran:XA 32'!AE36)</f>
        <v>0</v>
      </c>
      <c r="AF36" s="250">
        <f>SUM('[1]Thị_Tran:XA 32'!AF36)</f>
        <v>0</v>
      </c>
      <c r="AG36" s="250">
        <f>SUM('[1]Thị_Tran:XA 32'!AG36)</f>
        <v>0</v>
      </c>
      <c r="AH36" s="250">
        <f>SUM('[1]Thị_Tran:XA 32'!AH36)</f>
        <v>0</v>
      </c>
      <c r="AI36" s="250">
        <f>SUM('[1]Thị_Tran:XA 32'!AI36)</f>
        <v>0</v>
      </c>
      <c r="AJ36" s="250">
        <f>SUM('[1]Thị_Tran:XA 32'!AJ36)</f>
        <v>0</v>
      </c>
      <c r="AK36" s="250">
        <f>SUM('[1]Thị_Tran:XA 32'!AK36)</f>
        <v>0</v>
      </c>
      <c r="AL36" s="250">
        <f>SUM('[1]Thị_Tran:XA 32'!AL36)</f>
        <v>0</v>
      </c>
      <c r="AM36" s="250">
        <f>SUM('[1]Thị_Tran:XA 32'!AM36)</f>
        <v>0</v>
      </c>
      <c r="AN36" s="250">
        <f>SUM('[1]Thị_Tran:XA 32'!AN36)</f>
        <v>0</v>
      </c>
      <c r="AO36" s="250">
        <f>SUM('[1]Thị_Tran:XA 32'!AO36)</f>
        <v>0</v>
      </c>
      <c r="AP36" s="250">
        <f>SUM('[1]Thị_Tran:XA 32'!AP36)</f>
        <v>0</v>
      </c>
      <c r="AQ36" s="250">
        <f>SUM('[1]Thị_Tran:XA 32'!AQ36)</f>
        <v>0</v>
      </c>
      <c r="AR36" s="250">
        <f>SUM('[1]Thị_Tran:XA 32'!AR36)</f>
        <v>0</v>
      </c>
      <c r="AS36" s="250">
        <f>SUM('[1]Thị_Tran:XA 32'!AS36)</f>
        <v>0</v>
      </c>
      <c r="AT36" s="250">
        <f>SUM('[1]Thị_Tran:XA 32'!AT36)</f>
        <v>0</v>
      </c>
      <c r="AU36" s="246">
        <f t="shared" si="0"/>
        <v>0</v>
      </c>
    </row>
    <row r="37" spans="1:47" s="254" customFormat="1" ht="15" hidden="1">
      <c r="A37" s="247" t="s">
        <v>192</v>
      </c>
      <c r="B37" s="248" t="s">
        <v>94</v>
      </c>
      <c r="C37" s="253" t="s">
        <v>99</v>
      </c>
      <c r="D37" s="250">
        <f>SUM('[1]Thị_Tran:XA 32'!D37)</f>
        <v>15.274044</v>
      </c>
      <c r="E37" s="250">
        <f>SUM('[1]Thị_Tran:XA 32'!E37)</f>
        <v>0</v>
      </c>
      <c r="F37" s="250">
        <f>SUM('[1]Thị_Tran:XA 32'!F37)</f>
        <v>0</v>
      </c>
      <c r="G37" s="250">
        <f>SUM('[1]Thị_Tran:XA 32'!G37)</f>
        <v>0</v>
      </c>
      <c r="H37" s="250">
        <f>SUM('[1]Thị_Tran:XA 32'!H37)</f>
        <v>0</v>
      </c>
      <c r="I37" s="250">
        <f>SUM('[1]Thị_Tran:XA 32'!I37)</f>
        <v>0</v>
      </c>
      <c r="J37" s="250">
        <f>SUM('[1]Thị_Tran:XA 32'!J37)</f>
        <v>0</v>
      </c>
      <c r="K37" s="250">
        <f>SUM('[1]Thị_Tran:XA 32'!K37)</f>
        <v>0</v>
      </c>
      <c r="L37" s="250">
        <f>SUM('[1]Thị_Tran:XA 32'!L37)</f>
        <v>0</v>
      </c>
      <c r="M37" s="250">
        <f>SUM('[1]Thị_Tran:XA 32'!M37)</f>
        <v>0</v>
      </c>
      <c r="N37" s="250">
        <f>SUM('[1]Thị_Tran:XA 32'!N37)</f>
        <v>0</v>
      </c>
      <c r="O37" s="250">
        <f>SUM('[1]Thị_Tran:XA 32'!O37)</f>
        <v>0</v>
      </c>
      <c r="P37" s="250">
        <f>SUM('[1]Thị_Tran:XA 32'!P37)</f>
        <v>0</v>
      </c>
      <c r="Q37" s="250">
        <f>SUM('[1]Thị_Tran:XA 32'!Q37)</f>
        <v>0</v>
      </c>
      <c r="R37" s="250">
        <f>SUM('[1]Thị_Tran:XA 32'!R37)</f>
        <v>0</v>
      </c>
      <c r="S37" s="250">
        <f>SUM('[1]Thị_Tran:XA 32'!S37)</f>
        <v>0</v>
      </c>
      <c r="T37" s="250">
        <f>SUM('[1]Thị_Tran:XA 32'!T37)</f>
        <v>0</v>
      </c>
      <c r="U37" s="250">
        <f>SUM('[1]Thị_Tran:XA 32'!U37)</f>
        <v>0</v>
      </c>
      <c r="V37" s="250">
        <f>SUM('[1]Thị_Tran:XA 32'!V37)</f>
        <v>0</v>
      </c>
      <c r="W37" s="250">
        <f>SUM('[1]Thị_Tran:XA 32'!W37)</f>
        <v>0</v>
      </c>
      <c r="X37" s="250">
        <f>SUM('[1]Thị_Tran:XA 32'!X37)</f>
        <v>0</v>
      </c>
      <c r="Y37" s="250">
        <f>SUM('[1]Thị_Tran:XA 32'!Y37)</f>
        <v>0</v>
      </c>
      <c r="Z37" s="250">
        <f>SUM('[1]Thị_Tran:XA 32'!Z37)</f>
        <v>0</v>
      </c>
      <c r="AA37" s="250">
        <f>SUM('[1]Thị_Tran:XA 32'!AA37)</f>
        <v>0</v>
      </c>
      <c r="AB37" s="250">
        <f>SUM('[1]Thị_Tran:XA 32'!AB37)</f>
        <v>0</v>
      </c>
      <c r="AC37" s="250">
        <f>SUM('[1]Thị_Tran:XA 32'!AC37)</f>
        <v>0</v>
      </c>
      <c r="AD37" s="250">
        <f>SUM('[1]Thị_Tran:XA 32'!AD37)</f>
        <v>0</v>
      </c>
      <c r="AE37" s="250">
        <f>SUM('[1]Thị_Tran:XA 32'!AE37)</f>
        <v>0</v>
      </c>
      <c r="AF37" s="250">
        <f>SUM('[1]Thị_Tran:XA 32'!AF37)</f>
        <v>0</v>
      </c>
      <c r="AG37" s="250">
        <f>SUM('[1]Thị_Tran:XA 32'!AG37)</f>
        <v>0</v>
      </c>
      <c r="AH37" s="250">
        <f>SUM('[1]Thị_Tran:XA 32'!AH37)</f>
        <v>0</v>
      </c>
      <c r="AI37" s="250">
        <f>SUM('[1]Thị_Tran:XA 32'!AI37)</f>
        <v>15.274044</v>
      </c>
      <c r="AJ37" s="250">
        <f>SUM('[1]Thị_Tran:XA 32'!AJ37)</f>
        <v>0</v>
      </c>
      <c r="AK37" s="250">
        <f>SUM('[1]Thị_Tran:XA 32'!AK37)</f>
        <v>0</v>
      </c>
      <c r="AL37" s="250">
        <f>SUM('[1]Thị_Tran:XA 32'!AL37)</f>
        <v>0</v>
      </c>
      <c r="AM37" s="250">
        <f>SUM('[1]Thị_Tran:XA 32'!AM37)</f>
        <v>0</v>
      </c>
      <c r="AN37" s="250">
        <f>SUM('[1]Thị_Tran:XA 32'!AN37)</f>
        <v>0</v>
      </c>
      <c r="AO37" s="250">
        <f>SUM('[1]Thị_Tran:XA 32'!AO37)</f>
        <v>0</v>
      </c>
      <c r="AP37" s="250">
        <f>SUM('[1]Thị_Tran:XA 32'!AP37)</f>
        <v>0</v>
      </c>
      <c r="AQ37" s="250">
        <f>SUM('[1]Thị_Tran:XA 32'!AQ37)</f>
        <v>0</v>
      </c>
      <c r="AR37" s="250">
        <f>SUM('[1]Thị_Tran:XA 32'!AR37)</f>
        <v>0</v>
      </c>
      <c r="AS37" s="250">
        <f>SUM('[1]Thị_Tran:XA 32'!AS37)</f>
        <v>0</v>
      </c>
      <c r="AT37" s="250">
        <f>SUM('[1]Thị_Tran:XA 32'!AT37)</f>
        <v>15.944044</v>
      </c>
      <c r="AU37" s="246">
        <f t="shared" si="0"/>
        <v>0.66999999999999993</v>
      </c>
    </row>
    <row r="38" spans="1:47" s="254" customFormat="1" ht="18" hidden="1">
      <c r="A38" s="247" t="s">
        <v>193</v>
      </c>
      <c r="B38" s="248" t="s">
        <v>95</v>
      </c>
      <c r="C38" s="253" t="s">
        <v>50</v>
      </c>
      <c r="D38" s="250">
        <f>SUM('[1]Thị_Tran:XA 32'!D38)</f>
        <v>510.91274299999998</v>
      </c>
      <c r="E38" s="250">
        <f>SUM('[1]Thị_Tran:XA 32'!E38)</f>
        <v>0</v>
      </c>
      <c r="F38" s="250">
        <f>SUM('[1]Thị_Tran:XA 32'!F38)</f>
        <v>0</v>
      </c>
      <c r="G38" s="250">
        <f>SUM('[1]Thị_Tran:XA 32'!G38)</f>
        <v>0</v>
      </c>
      <c r="H38" s="250">
        <f>SUM('[1]Thị_Tran:XA 32'!H38)</f>
        <v>0</v>
      </c>
      <c r="I38" s="250">
        <f>SUM('[1]Thị_Tran:XA 32'!I38)</f>
        <v>0</v>
      </c>
      <c r="J38" s="250">
        <f>SUM('[1]Thị_Tran:XA 32'!J38)</f>
        <v>0</v>
      </c>
      <c r="K38" s="250">
        <f>SUM('[1]Thị_Tran:XA 32'!K38)</f>
        <v>0</v>
      </c>
      <c r="L38" s="250">
        <f>SUM('[1]Thị_Tran:XA 32'!L38)</f>
        <v>0</v>
      </c>
      <c r="M38" s="250">
        <f>SUM('[1]Thị_Tran:XA 32'!M38)</f>
        <v>0</v>
      </c>
      <c r="N38" s="250">
        <f>SUM('[1]Thị_Tran:XA 32'!N38)</f>
        <v>0</v>
      </c>
      <c r="O38" s="250">
        <f>SUM('[1]Thị_Tran:XA 32'!O38)</f>
        <v>0</v>
      </c>
      <c r="P38" s="250">
        <f>SUM('[1]Thị_Tran:XA 32'!P38)</f>
        <v>0</v>
      </c>
      <c r="Q38" s="250">
        <f>SUM('[1]Thị_Tran:XA 32'!Q38)</f>
        <v>0</v>
      </c>
      <c r="R38" s="250">
        <f>SUM('[1]Thị_Tran:XA 32'!R38)</f>
        <v>0</v>
      </c>
      <c r="S38" s="250">
        <f>SUM('[1]Thị_Tran:XA 32'!S38)</f>
        <v>0</v>
      </c>
      <c r="T38" s="250">
        <f>SUM('[1]Thị_Tran:XA 32'!T38)</f>
        <v>0</v>
      </c>
      <c r="U38" s="250">
        <f>SUM('[1]Thị_Tran:XA 32'!U38)</f>
        <v>0</v>
      </c>
      <c r="V38" s="250">
        <f>SUM('[1]Thị_Tran:XA 32'!V38)</f>
        <v>0</v>
      </c>
      <c r="W38" s="250">
        <f>SUM('[1]Thị_Tran:XA 32'!W38)</f>
        <v>0</v>
      </c>
      <c r="X38" s="250">
        <f>SUM('[1]Thị_Tran:XA 32'!X38)</f>
        <v>0</v>
      </c>
      <c r="Y38" s="250">
        <f>SUM('[1]Thị_Tran:XA 32'!Y38)</f>
        <v>0</v>
      </c>
      <c r="Z38" s="250">
        <f>SUM('[1]Thị_Tran:XA 32'!Z38)</f>
        <v>0</v>
      </c>
      <c r="AA38" s="250">
        <f>SUM('[1]Thị_Tran:XA 32'!AA38)</f>
        <v>0</v>
      </c>
      <c r="AB38" s="250">
        <f>SUM('[1]Thị_Tran:XA 32'!AB38)</f>
        <v>0</v>
      </c>
      <c r="AC38" s="250">
        <f>SUM('[1]Thị_Tran:XA 32'!AC38)</f>
        <v>0</v>
      </c>
      <c r="AD38" s="250">
        <f>SUM('[1]Thị_Tran:XA 32'!AD38)</f>
        <v>0</v>
      </c>
      <c r="AE38" s="250">
        <f>SUM('[1]Thị_Tran:XA 32'!AE38)</f>
        <v>0</v>
      </c>
      <c r="AF38" s="250">
        <f>SUM('[1]Thị_Tran:XA 32'!AF38)</f>
        <v>0</v>
      </c>
      <c r="AG38" s="250">
        <f>SUM('[1]Thị_Tran:XA 32'!AG38)</f>
        <v>0</v>
      </c>
      <c r="AH38" s="250">
        <f>SUM('[1]Thị_Tran:XA 32'!AH38)</f>
        <v>0</v>
      </c>
      <c r="AI38" s="250">
        <f>SUM('[1]Thị_Tran:XA 32'!AI38)</f>
        <v>0</v>
      </c>
      <c r="AJ38" s="250">
        <f>SUM('[1]Thị_Tran:XA 32'!AJ38)</f>
        <v>510.91274299999998</v>
      </c>
      <c r="AK38" s="250">
        <f>SUM('[1]Thị_Tran:XA 32'!AK38)</f>
        <v>0</v>
      </c>
      <c r="AL38" s="250">
        <f>SUM('[1]Thị_Tran:XA 32'!AL38)</f>
        <v>0</v>
      </c>
      <c r="AM38" s="250">
        <f>SUM('[1]Thị_Tran:XA 32'!AM38)</f>
        <v>0</v>
      </c>
      <c r="AN38" s="250">
        <f>SUM('[1]Thị_Tran:XA 32'!AN38)</f>
        <v>0</v>
      </c>
      <c r="AO38" s="250">
        <f>SUM('[1]Thị_Tran:XA 32'!AO38)</f>
        <v>0</v>
      </c>
      <c r="AP38" s="250">
        <f>SUM('[1]Thị_Tran:XA 32'!AP38)</f>
        <v>0</v>
      </c>
      <c r="AQ38" s="250">
        <f>SUM('[1]Thị_Tran:XA 32'!AQ38)</f>
        <v>0</v>
      </c>
      <c r="AR38" s="250">
        <f>SUM('[1]Thị_Tran:XA 32'!AR38)</f>
        <v>0</v>
      </c>
      <c r="AS38" s="250">
        <f>SUM('[1]Thị_Tran:XA 32'!AS38)</f>
        <v>0</v>
      </c>
      <c r="AT38" s="250">
        <f>SUM('[1]Thị_Tran:XA 32'!AT38)</f>
        <v>543.44274299999995</v>
      </c>
      <c r="AU38" s="246">
        <f t="shared" si="0"/>
        <v>32.529999999999973</v>
      </c>
    </row>
    <row r="39" spans="1:47" s="254" customFormat="1" ht="18" hidden="1">
      <c r="A39" s="247" t="s">
        <v>195</v>
      </c>
      <c r="B39" s="248" t="s">
        <v>102</v>
      </c>
      <c r="C39" s="253" t="s">
        <v>55</v>
      </c>
      <c r="D39" s="250">
        <f>SUM('[1]Thị_Tran:XA 32'!D39)</f>
        <v>55.2515</v>
      </c>
      <c r="E39" s="250">
        <f>SUM('[1]Thị_Tran:XA 32'!E39)</f>
        <v>0</v>
      </c>
      <c r="F39" s="250">
        <f>SUM('[1]Thị_Tran:XA 32'!F39)</f>
        <v>0</v>
      </c>
      <c r="G39" s="250">
        <f>SUM('[1]Thị_Tran:XA 32'!G39)</f>
        <v>0</v>
      </c>
      <c r="H39" s="250">
        <f>SUM('[1]Thị_Tran:XA 32'!H39)</f>
        <v>0</v>
      </c>
      <c r="I39" s="250">
        <f>SUM('[1]Thị_Tran:XA 32'!I39)</f>
        <v>0</v>
      </c>
      <c r="J39" s="250">
        <f>SUM('[1]Thị_Tran:XA 32'!J39)</f>
        <v>0</v>
      </c>
      <c r="K39" s="250">
        <f>SUM('[1]Thị_Tran:XA 32'!K39)</f>
        <v>0</v>
      </c>
      <c r="L39" s="250">
        <f>SUM('[1]Thị_Tran:XA 32'!L39)</f>
        <v>0</v>
      </c>
      <c r="M39" s="250">
        <f>SUM('[1]Thị_Tran:XA 32'!M39)</f>
        <v>0</v>
      </c>
      <c r="N39" s="250">
        <f>SUM('[1]Thị_Tran:XA 32'!N39)</f>
        <v>0</v>
      </c>
      <c r="O39" s="250">
        <f>SUM('[1]Thị_Tran:XA 32'!O39)</f>
        <v>0</v>
      </c>
      <c r="P39" s="250">
        <f>SUM('[1]Thị_Tran:XA 32'!P39)</f>
        <v>0</v>
      </c>
      <c r="Q39" s="250">
        <f>SUM('[1]Thị_Tran:XA 32'!Q39)</f>
        <v>0</v>
      </c>
      <c r="R39" s="250">
        <f>SUM('[1]Thị_Tran:XA 32'!R39)</f>
        <v>0</v>
      </c>
      <c r="S39" s="250">
        <f>SUM('[1]Thị_Tran:XA 32'!S39)</f>
        <v>0</v>
      </c>
      <c r="T39" s="250">
        <f>SUM('[1]Thị_Tran:XA 32'!T39)</f>
        <v>0</v>
      </c>
      <c r="U39" s="250">
        <f>SUM('[1]Thị_Tran:XA 32'!U39)</f>
        <v>0</v>
      </c>
      <c r="V39" s="250">
        <f>SUM('[1]Thị_Tran:XA 32'!V39)</f>
        <v>0</v>
      </c>
      <c r="W39" s="250">
        <f>SUM('[1]Thị_Tran:XA 32'!W39)</f>
        <v>0</v>
      </c>
      <c r="X39" s="250">
        <f>SUM('[1]Thị_Tran:XA 32'!X39)</f>
        <v>0</v>
      </c>
      <c r="Y39" s="250">
        <f>SUM('[1]Thị_Tran:XA 32'!Y39)</f>
        <v>0</v>
      </c>
      <c r="Z39" s="250">
        <f>SUM('[1]Thị_Tran:XA 32'!Z39)</f>
        <v>0</v>
      </c>
      <c r="AA39" s="250">
        <f>SUM('[1]Thị_Tran:XA 32'!AA39)</f>
        <v>0</v>
      </c>
      <c r="AB39" s="250">
        <f>SUM('[1]Thị_Tran:XA 32'!AB39)</f>
        <v>0</v>
      </c>
      <c r="AC39" s="250">
        <f>SUM('[1]Thị_Tran:XA 32'!AC39)</f>
        <v>0</v>
      </c>
      <c r="AD39" s="250">
        <f>SUM('[1]Thị_Tran:XA 32'!AD39)</f>
        <v>0</v>
      </c>
      <c r="AE39" s="250">
        <f>SUM('[1]Thị_Tran:XA 32'!AE39)</f>
        <v>0</v>
      </c>
      <c r="AF39" s="250">
        <f>SUM('[1]Thị_Tran:XA 32'!AF39)</f>
        <v>0</v>
      </c>
      <c r="AG39" s="250">
        <f>SUM('[1]Thị_Tran:XA 32'!AG39)</f>
        <v>0</v>
      </c>
      <c r="AH39" s="250">
        <f>SUM('[1]Thị_Tran:XA 32'!AH39)</f>
        <v>0</v>
      </c>
      <c r="AI39" s="250">
        <f>SUM('[1]Thị_Tran:XA 32'!AI39)</f>
        <v>0</v>
      </c>
      <c r="AJ39" s="250">
        <f>SUM('[1]Thị_Tran:XA 32'!AJ39)</f>
        <v>0</v>
      </c>
      <c r="AK39" s="250">
        <f>SUM('[1]Thị_Tran:XA 32'!AK39)</f>
        <v>55.2515</v>
      </c>
      <c r="AL39" s="250">
        <f>SUM('[1]Thị_Tran:XA 32'!AL39)</f>
        <v>0</v>
      </c>
      <c r="AM39" s="250">
        <f>SUM('[1]Thị_Tran:XA 32'!AM39)</f>
        <v>0</v>
      </c>
      <c r="AN39" s="250">
        <f>SUM('[1]Thị_Tran:XA 32'!AN39)</f>
        <v>0</v>
      </c>
      <c r="AO39" s="250">
        <f>SUM('[1]Thị_Tran:XA 32'!AO39)</f>
        <v>0</v>
      </c>
      <c r="AP39" s="250">
        <f>SUM('[1]Thị_Tran:XA 32'!AP39)</f>
        <v>0</v>
      </c>
      <c r="AQ39" s="250">
        <f>SUM('[1]Thị_Tran:XA 32'!AQ39)</f>
        <v>0</v>
      </c>
      <c r="AR39" s="250">
        <f>SUM('[1]Thị_Tran:XA 32'!AR39)</f>
        <v>0</v>
      </c>
      <c r="AS39" s="250">
        <f>SUM('[1]Thị_Tran:XA 32'!AS39)</f>
        <v>0</v>
      </c>
      <c r="AT39" s="250">
        <f>SUM('[1]Thị_Tran:XA 32'!AT39)</f>
        <v>69.261499999999984</v>
      </c>
      <c r="AU39" s="246">
        <f t="shared" si="0"/>
        <v>14.009999999999984</v>
      </c>
    </row>
    <row r="40" spans="1:47" s="254" customFormat="1" ht="15" hidden="1">
      <c r="A40" s="247" t="s">
        <v>196</v>
      </c>
      <c r="B40" s="248" t="s">
        <v>162</v>
      </c>
      <c r="C40" s="253" t="s">
        <v>160</v>
      </c>
      <c r="D40" s="250">
        <f>SUM('[1]Thị_Tran:XA 32'!D40)</f>
        <v>38.925250999999982</v>
      </c>
      <c r="E40" s="250">
        <f>SUM('[1]Thị_Tran:XA 32'!E40)</f>
        <v>0</v>
      </c>
      <c r="F40" s="250">
        <f>SUM('[1]Thị_Tran:XA 32'!F40)</f>
        <v>0</v>
      </c>
      <c r="G40" s="250">
        <f>SUM('[1]Thị_Tran:XA 32'!G40)</f>
        <v>0</v>
      </c>
      <c r="H40" s="250">
        <f>SUM('[1]Thị_Tran:XA 32'!H40)</f>
        <v>0</v>
      </c>
      <c r="I40" s="250">
        <f>SUM('[1]Thị_Tran:XA 32'!I40)</f>
        <v>0</v>
      </c>
      <c r="J40" s="250">
        <f>SUM('[1]Thị_Tran:XA 32'!J40)</f>
        <v>0</v>
      </c>
      <c r="K40" s="250">
        <f>SUM('[1]Thị_Tran:XA 32'!K40)</f>
        <v>0</v>
      </c>
      <c r="L40" s="250">
        <f>SUM('[1]Thị_Tran:XA 32'!L40)</f>
        <v>0</v>
      </c>
      <c r="M40" s="250">
        <f>SUM('[1]Thị_Tran:XA 32'!M40)</f>
        <v>0</v>
      </c>
      <c r="N40" s="250">
        <f>SUM('[1]Thị_Tran:XA 32'!N40)</f>
        <v>0</v>
      </c>
      <c r="O40" s="250">
        <f>SUM('[1]Thị_Tran:XA 32'!O40)</f>
        <v>0</v>
      </c>
      <c r="P40" s="250">
        <f>SUM('[1]Thị_Tran:XA 32'!P40)</f>
        <v>0</v>
      </c>
      <c r="Q40" s="250">
        <f>SUM('[1]Thị_Tran:XA 32'!Q40)</f>
        <v>1.7000000000000002</v>
      </c>
      <c r="R40" s="250">
        <f>SUM('[1]Thị_Tran:XA 32'!R40)</f>
        <v>0</v>
      </c>
      <c r="S40" s="250">
        <f>SUM('[1]Thị_Tran:XA 32'!S40)</f>
        <v>0</v>
      </c>
      <c r="T40" s="250">
        <f>SUM('[1]Thị_Tran:XA 32'!T40)</f>
        <v>0</v>
      </c>
      <c r="U40" s="250">
        <f>SUM('[1]Thị_Tran:XA 32'!U40)</f>
        <v>0</v>
      </c>
      <c r="V40" s="250">
        <f>SUM('[1]Thị_Tran:XA 32'!V40)</f>
        <v>0</v>
      </c>
      <c r="W40" s="250">
        <f>SUM('[1]Thị_Tran:XA 32'!W40)</f>
        <v>0</v>
      </c>
      <c r="X40" s="250">
        <f>SUM('[1]Thị_Tran:XA 32'!X40)</f>
        <v>0</v>
      </c>
      <c r="Y40" s="250">
        <f>SUM('[1]Thị_Tran:XA 32'!Y40)</f>
        <v>0</v>
      </c>
      <c r="Z40" s="250">
        <f>SUM('[1]Thị_Tran:XA 32'!Z40)</f>
        <v>0</v>
      </c>
      <c r="AA40" s="250">
        <f>SUM('[1]Thị_Tran:XA 32'!AA40)</f>
        <v>0</v>
      </c>
      <c r="AB40" s="250">
        <f>SUM('[1]Thị_Tran:XA 32'!AB40)</f>
        <v>0</v>
      </c>
      <c r="AC40" s="250">
        <f>SUM('[1]Thị_Tran:XA 32'!AC40)</f>
        <v>0</v>
      </c>
      <c r="AD40" s="250">
        <f>SUM('[1]Thị_Tran:XA 32'!AD40)</f>
        <v>1.7000000000000002</v>
      </c>
      <c r="AE40" s="250">
        <f>SUM('[1]Thị_Tran:XA 32'!AE40)</f>
        <v>0</v>
      </c>
      <c r="AF40" s="250">
        <f>SUM('[1]Thị_Tran:XA 32'!AF40)</f>
        <v>0</v>
      </c>
      <c r="AG40" s="250">
        <f>SUM('[1]Thị_Tran:XA 32'!AG40)</f>
        <v>0</v>
      </c>
      <c r="AH40" s="250">
        <f>SUM('[1]Thị_Tran:XA 32'!AH40)</f>
        <v>0</v>
      </c>
      <c r="AI40" s="250">
        <f>SUM('[1]Thị_Tran:XA 32'!AI40)</f>
        <v>0</v>
      </c>
      <c r="AJ40" s="250">
        <f>SUM('[1]Thị_Tran:XA 32'!AJ40)</f>
        <v>0</v>
      </c>
      <c r="AK40" s="250">
        <f>SUM('[1]Thị_Tran:XA 32'!AK40)</f>
        <v>0</v>
      </c>
      <c r="AL40" s="250">
        <f>SUM('[1]Thị_Tran:XA 32'!AL40)</f>
        <v>37.225250999999993</v>
      </c>
      <c r="AM40" s="250">
        <f>SUM('[1]Thị_Tran:XA 32'!AM40)</f>
        <v>0</v>
      </c>
      <c r="AN40" s="250">
        <f>SUM('[1]Thị_Tran:XA 32'!AN40)</f>
        <v>0</v>
      </c>
      <c r="AO40" s="250">
        <f>SUM('[1]Thị_Tran:XA 32'!AO40)</f>
        <v>0</v>
      </c>
      <c r="AP40" s="250">
        <f>SUM('[1]Thị_Tran:XA 32'!AP40)</f>
        <v>0</v>
      </c>
      <c r="AQ40" s="250">
        <f>SUM('[1]Thị_Tran:XA 32'!AQ40)</f>
        <v>0</v>
      </c>
      <c r="AR40" s="250">
        <f>SUM('[1]Thị_Tran:XA 32'!AR40)</f>
        <v>0</v>
      </c>
      <c r="AS40" s="250">
        <f>SUM('[1]Thị_Tran:XA 32'!AS40)</f>
        <v>1.7000000000000002</v>
      </c>
      <c r="AT40" s="250">
        <f>SUM('[1]Thị_Tran:XA 32'!AT40)</f>
        <v>42.265250999999985</v>
      </c>
      <c r="AU40" s="246">
        <f t="shared" si="0"/>
        <v>3.3400000000000034</v>
      </c>
    </row>
    <row r="41" spans="1:47" s="254" customFormat="1" ht="18" hidden="1">
      <c r="A41" s="247" t="s">
        <v>197</v>
      </c>
      <c r="B41" s="248" t="s">
        <v>163</v>
      </c>
      <c r="C41" s="253" t="s">
        <v>161</v>
      </c>
      <c r="D41" s="250">
        <f>SUM('[1]Thị_Tran:XA 32'!D41)</f>
        <v>5.8491999999999997</v>
      </c>
      <c r="E41" s="250">
        <f>SUM('[1]Thị_Tran:XA 32'!E41)</f>
        <v>0</v>
      </c>
      <c r="F41" s="250">
        <f>SUM('[1]Thị_Tran:XA 32'!F41)</f>
        <v>0</v>
      </c>
      <c r="G41" s="250">
        <f>SUM('[1]Thị_Tran:XA 32'!G41)</f>
        <v>0</v>
      </c>
      <c r="H41" s="250">
        <f>SUM('[1]Thị_Tran:XA 32'!H41)</f>
        <v>0</v>
      </c>
      <c r="I41" s="250">
        <f>SUM('[1]Thị_Tran:XA 32'!I41)</f>
        <v>0</v>
      </c>
      <c r="J41" s="250">
        <f>SUM('[1]Thị_Tran:XA 32'!J41)</f>
        <v>0</v>
      </c>
      <c r="K41" s="250">
        <f>SUM('[1]Thị_Tran:XA 32'!K41)</f>
        <v>0</v>
      </c>
      <c r="L41" s="250">
        <f>SUM('[1]Thị_Tran:XA 32'!L41)</f>
        <v>0</v>
      </c>
      <c r="M41" s="250">
        <f>SUM('[1]Thị_Tran:XA 32'!M41)</f>
        <v>0</v>
      </c>
      <c r="N41" s="250">
        <f>SUM('[1]Thị_Tran:XA 32'!N41)</f>
        <v>0</v>
      </c>
      <c r="O41" s="250">
        <f>SUM('[1]Thị_Tran:XA 32'!O41)</f>
        <v>0</v>
      </c>
      <c r="P41" s="250">
        <f>SUM('[1]Thị_Tran:XA 32'!P41)</f>
        <v>0</v>
      </c>
      <c r="Q41" s="250">
        <f>SUM('[1]Thị_Tran:XA 32'!Q41)</f>
        <v>0</v>
      </c>
      <c r="R41" s="250">
        <f>SUM('[1]Thị_Tran:XA 32'!R41)</f>
        <v>0</v>
      </c>
      <c r="S41" s="250">
        <f>SUM('[1]Thị_Tran:XA 32'!S41)</f>
        <v>0</v>
      </c>
      <c r="T41" s="250">
        <f>SUM('[1]Thị_Tran:XA 32'!T41)</f>
        <v>0</v>
      </c>
      <c r="U41" s="250">
        <f>SUM('[1]Thị_Tran:XA 32'!U41)</f>
        <v>0</v>
      </c>
      <c r="V41" s="250">
        <f>SUM('[1]Thị_Tran:XA 32'!V41)</f>
        <v>0</v>
      </c>
      <c r="W41" s="250">
        <f>SUM('[1]Thị_Tran:XA 32'!W41)</f>
        <v>0</v>
      </c>
      <c r="X41" s="250">
        <f>SUM('[1]Thị_Tran:XA 32'!X41)</f>
        <v>0</v>
      </c>
      <c r="Y41" s="250">
        <f>SUM('[1]Thị_Tran:XA 32'!Y41)</f>
        <v>0</v>
      </c>
      <c r="Z41" s="250">
        <f>SUM('[1]Thị_Tran:XA 32'!Z41)</f>
        <v>0</v>
      </c>
      <c r="AA41" s="250">
        <f>SUM('[1]Thị_Tran:XA 32'!AA41)</f>
        <v>0</v>
      </c>
      <c r="AB41" s="250">
        <f>SUM('[1]Thị_Tran:XA 32'!AB41)</f>
        <v>0</v>
      </c>
      <c r="AC41" s="250">
        <f>SUM('[1]Thị_Tran:XA 32'!AC41)</f>
        <v>0</v>
      </c>
      <c r="AD41" s="250">
        <f>SUM('[1]Thị_Tran:XA 32'!AD41)</f>
        <v>0</v>
      </c>
      <c r="AE41" s="250">
        <f>SUM('[1]Thị_Tran:XA 32'!AE41)</f>
        <v>0</v>
      </c>
      <c r="AF41" s="250">
        <f>SUM('[1]Thị_Tran:XA 32'!AF41)</f>
        <v>0</v>
      </c>
      <c r="AG41" s="250">
        <f>SUM('[1]Thị_Tran:XA 32'!AG41)</f>
        <v>0</v>
      </c>
      <c r="AH41" s="250">
        <f>SUM('[1]Thị_Tran:XA 32'!AH41)</f>
        <v>0</v>
      </c>
      <c r="AI41" s="250">
        <f>SUM('[1]Thị_Tran:XA 32'!AI41)</f>
        <v>0</v>
      </c>
      <c r="AJ41" s="250">
        <f>SUM('[1]Thị_Tran:XA 32'!AJ41)</f>
        <v>0</v>
      </c>
      <c r="AK41" s="250">
        <f>SUM('[1]Thị_Tran:XA 32'!AK41)</f>
        <v>0</v>
      </c>
      <c r="AL41" s="250">
        <f>SUM('[1]Thị_Tran:XA 32'!AL41)</f>
        <v>0</v>
      </c>
      <c r="AM41" s="250">
        <f>SUM('[1]Thị_Tran:XA 32'!AM41)</f>
        <v>5.8491999999999997</v>
      </c>
      <c r="AN41" s="250">
        <f>SUM('[1]Thị_Tran:XA 32'!AN41)</f>
        <v>0</v>
      </c>
      <c r="AO41" s="250">
        <f>SUM('[1]Thị_Tran:XA 32'!AO41)</f>
        <v>0</v>
      </c>
      <c r="AP41" s="250">
        <f>SUM('[1]Thị_Tran:XA 32'!AP41)</f>
        <v>0</v>
      </c>
      <c r="AQ41" s="250">
        <f>SUM('[1]Thị_Tran:XA 32'!AQ41)</f>
        <v>0</v>
      </c>
      <c r="AR41" s="250">
        <f>SUM('[1]Thị_Tran:XA 32'!AR41)</f>
        <v>0</v>
      </c>
      <c r="AS41" s="250">
        <f>SUM('[1]Thị_Tran:XA 32'!AS41)</f>
        <v>0</v>
      </c>
      <c r="AT41" s="250">
        <f>SUM('[1]Thị_Tran:XA 32'!AT41)</f>
        <v>5.8491999999999997</v>
      </c>
      <c r="AU41" s="246">
        <f t="shared" si="0"/>
        <v>0</v>
      </c>
    </row>
    <row r="42" spans="1:47" s="254" customFormat="1" ht="15" hidden="1">
      <c r="A42" s="247" t="s">
        <v>198</v>
      </c>
      <c r="B42" s="248" t="s">
        <v>158</v>
      </c>
      <c r="C42" s="253" t="s">
        <v>107</v>
      </c>
      <c r="D42" s="250">
        <f>SUM('[1]Thị_Tran:XA 32'!D42)</f>
        <v>67.032390000000007</v>
      </c>
      <c r="E42" s="250">
        <f>SUM('[1]Thị_Tran:XA 32'!E42)</f>
        <v>0</v>
      </c>
      <c r="F42" s="250">
        <f>SUM('[1]Thị_Tran:XA 32'!F42)</f>
        <v>0</v>
      </c>
      <c r="G42" s="250">
        <f>SUM('[1]Thị_Tran:XA 32'!G42)</f>
        <v>0</v>
      </c>
      <c r="H42" s="250">
        <f>SUM('[1]Thị_Tran:XA 32'!H42)</f>
        <v>0</v>
      </c>
      <c r="I42" s="250">
        <f>SUM('[1]Thị_Tran:XA 32'!I42)</f>
        <v>0</v>
      </c>
      <c r="J42" s="250">
        <f>SUM('[1]Thị_Tran:XA 32'!J42)</f>
        <v>0</v>
      </c>
      <c r="K42" s="250">
        <f>SUM('[1]Thị_Tran:XA 32'!K42)</f>
        <v>0</v>
      </c>
      <c r="L42" s="250">
        <f>SUM('[1]Thị_Tran:XA 32'!L42)</f>
        <v>0</v>
      </c>
      <c r="M42" s="250">
        <f>SUM('[1]Thị_Tran:XA 32'!M42)</f>
        <v>0</v>
      </c>
      <c r="N42" s="250">
        <f>SUM('[1]Thị_Tran:XA 32'!N42)</f>
        <v>0</v>
      </c>
      <c r="O42" s="250">
        <f>SUM('[1]Thị_Tran:XA 32'!O42)</f>
        <v>0</v>
      </c>
      <c r="P42" s="250">
        <f>SUM('[1]Thị_Tran:XA 32'!P42)</f>
        <v>0</v>
      </c>
      <c r="Q42" s="250">
        <f>SUM('[1]Thị_Tran:XA 32'!Q42)</f>
        <v>0</v>
      </c>
      <c r="R42" s="250">
        <f>SUM('[1]Thị_Tran:XA 32'!R42)</f>
        <v>0</v>
      </c>
      <c r="S42" s="250">
        <f>SUM('[1]Thị_Tran:XA 32'!S42)</f>
        <v>0</v>
      </c>
      <c r="T42" s="250">
        <f>SUM('[1]Thị_Tran:XA 32'!T42)</f>
        <v>0</v>
      </c>
      <c r="U42" s="250">
        <f>SUM('[1]Thị_Tran:XA 32'!U42)</f>
        <v>0</v>
      </c>
      <c r="V42" s="250">
        <f>SUM('[1]Thị_Tran:XA 32'!V42)</f>
        <v>0</v>
      </c>
      <c r="W42" s="250">
        <f>SUM('[1]Thị_Tran:XA 32'!W42)</f>
        <v>0</v>
      </c>
      <c r="X42" s="250">
        <f>SUM('[1]Thị_Tran:XA 32'!X42)</f>
        <v>0</v>
      </c>
      <c r="Y42" s="250">
        <f>SUM('[1]Thị_Tran:XA 32'!Y42)</f>
        <v>0</v>
      </c>
      <c r="Z42" s="250">
        <f>SUM('[1]Thị_Tran:XA 32'!Z42)</f>
        <v>0</v>
      </c>
      <c r="AA42" s="250">
        <f>SUM('[1]Thị_Tran:XA 32'!AA42)</f>
        <v>0</v>
      </c>
      <c r="AB42" s="250">
        <f>SUM('[1]Thị_Tran:XA 32'!AB42)</f>
        <v>0</v>
      </c>
      <c r="AC42" s="250">
        <f>SUM('[1]Thị_Tran:XA 32'!AC42)</f>
        <v>0</v>
      </c>
      <c r="AD42" s="250">
        <f>SUM('[1]Thị_Tran:XA 32'!AD42)</f>
        <v>0</v>
      </c>
      <c r="AE42" s="250">
        <f>SUM('[1]Thị_Tran:XA 32'!AE42)</f>
        <v>0</v>
      </c>
      <c r="AF42" s="250">
        <f>SUM('[1]Thị_Tran:XA 32'!AF42)</f>
        <v>0</v>
      </c>
      <c r="AG42" s="250">
        <f>SUM('[1]Thị_Tran:XA 32'!AG42)</f>
        <v>0</v>
      </c>
      <c r="AH42" s="250">
        <f>SUM('[1]Thị_Tran:XA 32'!AH42)</f>
        <v>0</v>
      </c>
      <c r="AI42" s="250">
        <f>SUM('[1]Thị_Tran:XA 32'!AI42)</f>
        <v>0</v>
      </c>
      <c r="AJ42" s="250">
        <f>SUM('[1]Thị_Tran:XA 32'!AJ42)</f>
        <v>0</v>
      </c>
      <c r="AK42" s="250">
        <f>SUM('[1]Thị_Tran:XA 32'!AK42)</f>
        <v>0</v>
      </c>
      <c r="AL42" s="250">
        <f>SUM('[1]Thị_Tran:XA 32'!AL42)</f>
        <v>0</v>
      </c>
      <c r="AM42" s="250">
        <f>SUM('[1]Thị_Tran:XA 32'!AM42)</f>
        <v>0</v>
      </c>
      <c r="AN42" s="250">
        <f>SUM('[1]Thị_Tran:XA 32'!AN42)</f>
        <v>67.032390000000007</v>
      </c>
      <c r="AO42" s="250">
        <f>SUM('[1]Thị_Tran:XA 32'!AO42)</f>
        <v>0</v>
      </c>
      <c r="AP42" s="250">
        <f>SUM('[1]Thị_Tran:XA 32'!AP42)</f>
        <v>0</v>
      </c>
      <c r="AQ42" s="250">
        <f>SUM('[1]Thị_Tran:XA 32'!AQ42)</f>
        <v>0</v>
      </c>
      <c r="AR42" s="250">
        <f>SUM('[1]Thị_Tran:XA 32'!AR42)</f>
        <v>0</v>
      </c>
      <c r="AS42" s="250">
        <f>SUM('[1]Thị_Tran:XA 32'!AS42)</f>
        <v>0</v>
      </c>
      <c r="AT42" s="250">
        <f>SUM('[1]Thị_Tran:XA 32'!AT42)</f>
        <v>67.62239000000001</v>
      </c>
      <c r="AU42" s="246">
        <f t="shared" si="0"/>
        <v>0.59000000000000341</v>
      </c>
    </row>
    <row r="43" spans="1:47" s="254" customFormat="1" ht="15" hidden="1">
      <c r="A43" s="247" t="s">
        <v>199</v>
      </c>
      <c r="B43" s="248" t="s">
        <v>165</v>
      </c>
      <c r="C43" s="253" t="s">
        <v>166</v>
      </c>
      <c r="D43" s="250">
        <f>SUM('[1]Thị_Tran:XA 32'!D43)</f>
        <v>1425.6419269999999</v>
      </c>
      <c r="E43" s="250">
        <f>SUM('[1]Thị_Tran:XA 32'!E43)</f>
        <v>0</v>
      </c>
      <c r="F43" s="250">
        <f>SUM('[1]Thị_Tran:XA 32'!F43)</f>
        <v>0</v>
      </c>
      <c r="G43" s="250">
        <f>SUM('[1]Thị_Tran:XA 32'!G43)</f>
        <v>0</v>
      </c>
      <c r="H43" s="250">
        <f>SUM('[1]Thị_Tran:XA 32'!H43)</f>
        <v>0</v>
      </c>
      <c r="I43" s="250">
        <f>SUM('[1]Thị_Tran:XA 32'!I43)</f>
        <v>0</v>
      </c>
      <c r="J43" s="250">
        <f>SUM('[1]Thị_Tran:XA 32'!J43)</f>
        <v>0</v>
      </c>
      <c r="K43" s="250">
        <f>SUM('[1]Thị_Tran:XA 32'!K43)</f>
        <v>0</v>
      </c>
      <c r="L43" s="250">
        <f>SUM('[1]Thị_Tran:XA 32'!L43)</f>
        <v>0</v>
      </c>
      <c r="M43" s="250">
        <f>SUM('[1]Thị_Tran:XA 32'!M43)</f>
        <v>0</v>
      </c>
      <c r="N43" s="250">
        <f>SUM('[1]Thị_Tran:XA 32'!N43)</f>
        <v>0</v>
      </c>
      <c r="O43" s="250">
        <f>SUM('[1]Thị_Tran:XA 32'!O43)</f>
        <v>0</v>
      </c>
      <c r="P43" s="250">
        <f>SUM('[1]Thị_Tran:XA 32'!P43)</f>
        <v>0</v>
      </c>
      <c r="Q43" s="250">
        <f>SUM('[1]Thị_Tran:XA 32'!Q43)</f>
        <v>7.8</v>
      </c>
      <c r="R43" s="250">
        <f>SUM('[1]Thị_Tran:XA 32'!R43)</f>
        <v>0</v>
      </c>
      <c r="S43" s="250">
        <f>SUM('[1]Thị_Tran:XA 32'!S43)</f>
        <v>0</v>
      </c>
      <c r="T43" s="250">
        <f>SUM('[1]Thị_Tran:XA 32'!T43)</f>
        <v>0</v>
      </c>
      <c r="U43" s="250">
        <f>SUM('[1]Thị_Tran:XA 32'!U43)</f>
        <v>0</v>
      </c>
      <c r="V43" s="250">
        <f>SUM('[1]Thị_Tran:XA 32'!V43)</f>
        <v>0</v>
      </c>
      <c r="W43" s="250">
        <f>SUM('[1]Thị_Tran:XA 32'!W43)</f>
        <v>0</v>
      </c>
      <c r="X43" s="250">
        <f>SUM('[1]Thị_Tran:XA 32'!X43)</f>
        <v>0</v>
      </c>
      <c r="Y43" s="250">
        <f>SUM('[1]Thị_Tran:XA 32'!Y43)</f>
        <v>0</v>
      </c>
      <c r="Z43" s="250">
        <f>SUM('[1]Thị_Tran:XA 32'!Z43)</f>
        <v>7.8</v>
      </c>
      <c r="AA43" s="250">
        <f>SUM('[1]Thị_Tran:XA 32'!AA43)</f>
        <v>0</v>
      </c>
      <c r="AB43" s="250">
        <f>SUM('[1]Thị_Tran:XA 32'!AB43)</f>
        <v>0</v>
      </c>
      <c r="AC43" s="250">
        <f>SUM('[1]Thị_Tran:XA 32'!AC43)</f>
        <v>0</v>
      </c>
      <c r="AD43" s="250">
        <f>SUM('[1]Thị_Tran:XA 32'!AD43)</f>
        <v>0</v>
      </c>
      <c r="AE43" s="250">
        <f>SUM('[1]Thị_Tran:XA 32'!AE43)</f>
        <v>0</v>
      </c>
      <c r="AF43" s="250">
        <f>SUM('[1]Thị_Tran:XA 32'!AF43)</f>
        <v>0</v>
      </c>
      <c r="AG43" s="250">
        <f>SUM('[1]Thị_Tran:XA 32'!AG43)</f>
        <v>0</v>
      </c>
      <c r="AH43" s="250">
        <f>SUM('[1]Thị_Tran:XA 32'!AH43)</f>
        <v>0</v>
      </c>
      <c r="AI43" s="250">
        <f>SUM('[1]Thị_Tran:XA 32'!AI43)</f>
        <v>0</v>
      </c>
      <c r="AJ43" s="250">
        <f>SUM('[1]Thị_Tran:XA 32'!AJ43)</f>
        <v>0</v>
      </c>
      <c r="AK43" s="250">
        <f>SUM('[1]Thị_Tran:XA 32'!AK43)</f>
        <v>0</v>
      </c>
      <c r="AL43" s="250">
        <f>SUM('[1]Thị_Tran:XA 32'!AL43)</f>
        <v>0</v>
      </c>
      <c r="AM43" s="250">
        <f>SUM('[1]Thị_Tran:XA 32'!AM43)</f>
        <v>0</v>
      </c>
      <c r="AN43" s="250">
        <f>SUM('[1]Thị_Tran:XA 32'!AN43)</f>
        <v>0</v>
      </c>
      <c r="AO43" s="250">
        <f>SUM('[1]Thị_Tran:XA 32'!AO43)</f>
        <v>1417.8419269999999</v>
      </c>
      <c r="AP43" s="250">
        <f>SUM('[1]Thị_Tran:XA 32'!AP43)</f>
        <v>0</v>
      </c>
      <c r="AQ43" s="250">
        <f>SUM('[1]Thị_Tran:XA 32'!AQ43)</f>
        <v>0</v>
      </c>
      <c r="AR43" s="250">
        <f>SUM('[1]Thị_Tran:XA 32'!AR43)</f>
        <v>0</v>
      </c>
      <c r="AS43" s="250">
        <f>SUM('[1]Thị_Tran:XA 32'!AS43)</f>
        <v>7.8</v>
      </c>
      <c r="AT43" s="250">
        <f>SUM('[1]Thị_Tran:XA 32'!AT43)</f>
        <v>1417.8419269999999</v>
      </c>
      <c r="AU43" s="246">
        <f t="shared" si="0"/>
        <v>-7.7999999999999545</v>
      </c>
    </row>
    <row r="44" spans="1:47" s="254" customFormat="1" ht="15" hidden="1">
      <c r="A44" s="247" t="s">
        <v>200</v>
      </c>
      <c r="B44" s="248" t="s">
        <v>164</v>
      </c>
      <c r="C44" s="253" t="s">
        <v>167</v>
      </c>
      <c r="D44" s="250">
        <f>SUM('[1]Thị_Tran:XA 32'!D44)</f>
        <v>633.76165400000002</v>
      </c>
      <c r="E44" s="250">
        <f>SUM('[1]Thị_Tran:XA 32'!E44)</f>
        <v>30.880000000000003</v>
      </c>
      <c r="F44" s="250">
        <f>SUM('[1]Thị_Tran:XA 32'!F44)</f>
        <v>0</v>
      </c>
      <c r="G44" s="250">
        <f>SUM('[1]Thị_Tran:XA 32'!G44)</f>
        <v>0</v>
      </c>
      <c r="H44" s="250">
        <f>SUM('[1]Thị_Tran:XA 32'!H44)</f>
        <v>0</v>
      </c>
      <c r="I44" s="250">
        <f>SUM('[1]Thị_Tran:XA 32'!I44)</f>
        <v>0</v>
      </c>
      <c r="J44" s="250">
        <f>SUM('[1]Thị_Tran:XA 32'!J44)</f>
        <v>3.22</v>
      </c>
      <c r="K44" s="250">
        <f>SUM('[1]Thị_Tran:XA 32'!K44)</f>
        <v>0</v>
      </c>
      <c r="L44" s="250">
        <f>SUM('[1]Thị_Tran:XA 32'!L44)</f>
        <v>0</v>
      </c>
      <c r="M44" s="250">
        <f>SUM('[1]Thị_Tran:XA 32'!M44)</f>
        <v>0</v>
      </c>
      <c r="N44" s="250">
        <f>SUM('[1]Thị_Tran:XA 32'!N44)</f>
        <v>13.16</v>
      </c>
      <c r="O44" s="250">
        <f>SUM('[1]Thị_Tran:XA 32'!O44)</f>
        <v>0</v>
      </c>
      <c r="P44" s="250">
        <f>SUM('[1]Thị_Tran:XA 32'!P44)</f>
        <v>14.5</v>
      </c>
      <c r="Q44" s="250">
        <f>SUM('[1]Thị_Tran:XA 32'!Q44)</f>
        <v>1.23</v>
      </c>
      <c r="R44" s="250">
        <f>SUM('[1]Thị_Tran:XA 32'!R44)</f>
        <v>0</v>
      </c>
      <c r="S44" s="250">
        <f>SUM('[1]Thị_Tran:XA 32'!S44)</f>
        <v>0</v>
      </c>
      <c r="T44" s="250">
        <f>SUM('[1]Thị_Tran:XA 32'!T44)</f>
        <v>0</v>
      </c>
      <c r="U44" s="250">
        <f>SUM('[1]Thị_Tran:XA 32'!U44)</f>
        <v>0</v>
      </c>
      <c r="V44" s="250">
        <f>SUM('[1]Thị_Tran:XA 32'!V44)</f>
        <v>0</v>
      </c>
      <c r="W44" s="250">
        <f>SUM('[1]Thị_Tran:XA 32'!W44)</f>
        <v>0</v>
      </c>
      <c r="X44" s="250">
        <f>SUM('[1]Thị_Tran:XA 32'!X44)</f>
        <v>0</v>
      </c>
      <c r="Y44" s="250">
        <f>SUM('[1]Thị_Tran:XA 32'!Y44)</f>
        <v>0</v>
      </c>
      <c r="Z44" s="250">
        <f>SUM('[1]Thị_Tran:XA 32'!Z44)</f>
        <v>1.1000000000000001</v>
      </c>
      <c r="AA44" s="250">
        <f>SUM('[1]Thị_Tran:XA 32'!AA44)</f>
        <v>0</v>
      </c>
      <c r="AB44" s="250">
        <f>SUM('[1]Thị_Tran:XA 32'!AB44)</f>
        <v>0</v>
      </c>
      <c r="AC44" s="250">
        <f>SUM('[1]Thị_Tran:XA 32'!AC44)</f>
        <v>0</v>
      </c>
      <c r="AD44" s="250">
        <f>SUM('[1]Thị_Tran:XA 32'!AD44)</f>
        <v>0.13</v>
      </c>
      <c r="AE44" s="250">
        <f>SUM('[1]Thị_Tran:XA 32'!AE44)</f>
        <v>0</v>
      </c>
      <c r="AF44" s="250">
        <f>SUM('[1]Thị_Tran:XA 32'!AF44)</f>
        <v>0</v>
      </c>
      <c r="AG44" s="250">
        <f>SUM('[1]Thị_Tran:XA 32'!AG44)</f>
        <v>0</v>
      </c>
      <c r="AH44" s="250">
        <f>SUM('[1]Thị_Tran:XA 32'!AH44)</f>
        <v>0</v>
      </c>
      <c r="AI44" s="250">
        <f>SUM('[1]Thị_Tran:XA 32'!AI44)</f>
        <v>0</v>
      </c>
      <c r="AJ44" s="250">
        <f>SUM('[1]Thị_Tran:XA 32'!AJ44)</f>
        <v>0</v>
      </c>
      <c r="AK44" s="250">
        <f>SUM('[1]Thị_Tran:XA 32'!AK44)</f>
        <v>0</v>
      </c>
      <c r="AL44" s="250">
        <f>SUM('[1]Thị_Tran:XA 32'!AL44)</f>
        <v>0</v>
      </c>
      <c r="AM44" s="250">
        <f>SUM('[1]Thị_Tran:XA 32'!AM44)</f>
        <v>0</v>
      </c>
      <c r="AN44" s="250">
        <f>SUM('[1]Thị_Tran:XA 32'!AN44)</f>
        <v>0</v>
      </c>
      <c r="AO44" s="250">
        <f>SUM('[1]Thị_Tran:XA 32'!AO44)</f>
        <v>0</v>
      </c>
      <c r="AP44" s="250">
        <f>SUM('[1]Thị_Tran:XA 32'!AP44)</f>
        <v>601.65165399999989</v>
      </c>
      <c r="AQ44" s="250">
        <f>SUM('[1]Thị_Tran:XA 32'!AQ44)</f>
        <v>0</v>
      </c>
      <c r="AR44" s="250">
        <f>SUM('[1]Thị_Tran:XA 32'!AR44)</f>
        <v>0</v>
      </c>
      <c r="AS44" s="250">
        <f>SUM('[1]Thị_Tran:XA 32'!AS44)</f>
        <v>32.11</v>
      </c>
      <c r="AT44" s="250">
        <f>SUM('[1]Thị_Tran:XA 32'!AT44)</f>
        <v>601.65165399999989</v>
      </c>
      <c r="AU44" s="246">
        <f t="shared" si="0"/>
        <v>-32.110000000000127</v>
      </c>
    </row>
    <row r="45" spans="1:47" s="254" customFormat="1" ht="15" hidden="1">
      <c r="A45" s="247" t="s">
        <v>201</v>
      </c>
      <c r="B45" s="248" t="s">
        <v>77</v>
      </c>
      <c r="C45" s="253" t="s">
        <v>78</v>
      </c>
      <c r="D45" s="250">
        <f>SUM('[1]Thị_Tran:XA 32'!D45)</f>
        <v>3.2000000000000002E-3</v>
      </c>
      <c r="E45" s="250">
        <f>SUM('[1]Thị_Tran:XA 32'!E45)</f>
        <v>0</v>
      </c>
      <c r="F45" s="250">
        <f>SUM('[1]Thị_Tran:XA 32'!F45)</f>
        <v>0</v>
      </c>
      <c r="G45" s="250">
        <f>SUM('[1]Thị_Tran:XA 32'!G45)</f>
        <v>0</v>
      </c>
      <c r="H45" s="250">
        <f>SUM('[1]Thị_Tran:XA 32'!H45)</f>
        <v>0</v>
      </c>
      <c r="I45" s="250">
        <f>SUM('[1]Thị_Tran:XA 32'!I45)</f>
        <v>0</v>
      </c>
      <c r="J45" s="250">
        <f>SUM('[1]Thị_Tran:XA 32'!J45)</f>
        <v>0</v>
      </c>
      <c r="K45" s="250">
        <f>SUM('[1]Thị_Tran:XA 32'!K45)</f>
        <v>0</v>
      </c>
      <c r="L45" s="250">
        <f>SUM('[1]Thị_Tran:XA 32'!L45)</f>
        <v>0</v>
      </c>
      <c r="M45" s="250">
        <f>SUM('[1]Thị_Tran:XA 32'!M45)</f>
        <v>0</v>
      </c>
      <c r="N45" s="250">
        <f>SUM('[1]Thị_Tran:XA 32'!N45)</f>
        <v>0</v>
      </c>
      <c r="O45" s="250">
        <f>SUM('[1]Thị_Tran:XA 32'!O45)</f>
        <v>0</v>
      </c>
      <c r="P45" s="250">
        <f>SUM('[1]Thị_Tran:XA 32'!P45)</f>
        <v>0</v>
      </c>
      <c r="Q45" s="250">
        <f>SUM('[1]Thị_Tran:XA 32'!Q45)</f>
        <v>0</v>
      </c>
      <c r="R45" s="250">
        <f>SUM('[1]Thị_Tran:XA 32'!R45)</f>
        <v>0</v>
      </c>
      <c r="S45" s="250">
        <f>SUM('[1]Thị_Tran:XA 32'!S45)</f>
        <v>0</v>
      </c>
      <c r="T45" s="250">
        <f>SUM('[1]Thị_Tran:XA 32'!T45)</f>
        <v>0</v>
      </c>
      <c r="U45" s="250">
        <f>SUM('[1]Thị_Tran:XA 32'!U45)</f>
        <v>0</v>
      </c>
      <c r="V45" s="250">
        <f>SUM('[1]Thị_Tran:XA 32'!V45)</f>
        <v>0</v>
      </c>
      <c r="W45" s="250">
        <f>SUM('[1]Thị_Tran:XA 32'!W45)</f>
        <v>0</v>
      </c>
      <c r="X45" s="250">
        <f>SUM('[1]Thị_Tran:XA 32'!X45)</f>
        <v>0</v>
      </c>
      <c r="Y45" s="250">
        <f>SUM('[1]Thị_Tran:XA 32'!Y45)</f>
        <v>0</v>
      </c>
      <c r="Z45" s="250">
        <f>SUM('[1]Thị_Tran:XA 32'!Z45)</f>
        <v>0</v>
      </c>
      <c r="AA45" s="250">
        <f>SUM('[1]Thị_Tran:XA 32'!AA45)</f>
        <v>0</v>
      </c>
      <c r="AB45" s="250">
        <f>SUM('[1]Thị_Tran:XA 32'!AB45)</f>
        <v>0</v>
      </c>
      <c r="AC45" s="250">
        <f>SUM('[1]Thị_Tran:XA 32'!AC45)</f>
        <v>0</v>
      </c>
      <c r="AD45" s="250">
        <f>SUM('[1]Thị_Tran:XA 32'!AD45)</f>
        <v>0</v>
      </c>
      <c r="AE45" s="250">
        <f>SUM('[1]Thị_Tran:XA 32'!AE45)</f>
        <v>0</v>
      </c>
      <c r="AF45" s="250">
        <f>SUM('[1]Thị_Tran:XA 32'!AF45)</f>
        <v>0</v>
      </c>
      <c r="AG45" s="250">
        <f>SUM('[1]Thị_Tran:XA 32'!AG45)</f>
        <v>0</v>
      </c>
      <c r="AH45" s="250">
        <f>SUM('[1]Thị_Tran:XA 32'!AH45)</f>
        <v>0</v>
      </c>
      <c r="AI45" s="250">
        <f>SUM('[1]Thị_Tran:XA 32'!AI45)</f>
        <v>0</v>
      </c>
      <c r="AJ45" s="250">
        <f>SUM('[1]Thị_Tran:XA 32'!AJ45)</f>
        <v>0</v>
      </c>
      <c r="AK45" s="250">
        <f>SUM('[1]Thị_Tran:XA 32'!AK45)</f>
        <v>0</v>
      </c>
      <c r="AL45" s="250">
        <f>SUM('[1]Thị_Tran:XA 32'!AL45)</f>
        <v>0</v>
      </c>
      <c r="AM45" s="250">
        <f>SUM('[1]Thị_Tran:XA 32'!AM45)</f>
        <v>0</v>
      </c>
      <c r="AN45" s="250">
        <f>SUM('[1]Thị_Tran:XA 32'!AN45)</f>
        <v>0</v>
      </c>
      <c r="AO45" s="250">
        <f>SUM('[1]Thị_Tran:XA 32'!AO45)</f>
        <v>0</v>
      </c>
      <c r="AP45" s="250">
        <f>SUM('[1]Thị_Tran:XA 32'!AP45)</f>
        <v>0</v>
      </c>
      <c r="AQ45" s="250">
        <f>SUM('[1]Thị_Tran:XA 32'!AQ45)</f>
        <v>3.2000000000000002E-3</v>
      </c>
      <c r="AR45" s="250">
        <f>SUM('[1]Thị_Tran:XA 32'!AR45)</f>
        <v>0</v>
      </c>
      <c r="AS45" s="250">
        <f>SUM('[1]Thị_Tran:XA 32'!AS45)</f>
        <v>0</v>
      </c>
      <c r="AT45" s="250">
        <f>SUM('[1]Thị_Tran:XA 32'!AT45)</f>
        <v>3.2000000000000002E-3</v>
      </c>
      <c r="AU45" s="246">
        <f t="shared" si="0"/>
        <v>0</v>
      </c>
    </row>
    <row r="46" spans="1:47" s="254" customFormat="1" ht="15" hidden="1">
      <c r="A46" s="255">
        <v>3</v>
      </c>
      <c r="B46" s="256" t="s">
        <v>72</v>
      </c>
      <c r="C46" s="257" t="s">
        <v>85</v>
      </c>
      <c r="D46" s="250">
        <f>SUM('[1]Thị_Tran:XA 32'!D46)</f>
        <v>2316.0800000000004</v>
      </c>
      <c r="E46" s="250">
        <f>SUM('[1]Thị_Tran:XA 32'!E46)</f>
        <v>214.92000000000002</v>
      </c>
      <c r="F46" s="250">
        <f>SUM('[1]Thị_Tran:XA 32'!F46)</f>
        <v>0</v>
      </c>
      <c r="G46" s="250">
        <f>SUM('[1]Thị_Tran:XA 32'!G46)</f>
        <v>0</v>
      </c>
      <c r="H46" s="250">
        <f>SUM('[1]Thị_Tran:XA 32'!H46)</f>
        <v>0</v>
      </c>
      <c r="I46" s="250">
        <f>SUM('[1]Thị_Tran:XA 32'!I46)</f>
        <v>100</v>
      </c>
      <c r="J46" s="250">
        <f>SUM('[1]Thị_Tran:XA 32'!J46)</f>
        <v>0</v>
      </c>
      <c r="K46" s="250">
        <f>SUM('[1]Thị_Tran:XA 32'!K46)</f>
        <v>0</v>
      </c>
      <c r="L46" s="250">
        <f>SUM('[1]Thị_Tran:XA 32'!L46)</f>
        <v>0</v>
      </c>
      <c r="M46" s="250">
        <f>SUM('[1]Thị_Tran:XA 32'!M46)</f>
        <v>0</v>
      </c>
      <c r="N46" s="250">
        <f>SUM('[1]Thị_Tran:XA 32'!N46)</f>
        <v>57.220000000000006</v>
      </c>
      <c r="O46" s="250">
        <f>SUM('[1]Thị_Tran:XA 32'!O46)</f>
        <v>0</v>
      </c>
      <c r="P46" s="250">
        <f>SUM('[1]Thị_Tran:XA 32'!P46)</f>
        <v>57.7</v>
      </c>
      <c r="Q46" s="250">
        <f>SUM('[1]Thị_Tran:XA 32'!Q46)</f>
        <v>521.26699999999994</v>
      </c>
      <c r="R46" s="250">
        <f>SUM('[1]Thị_Tran:XA 32'!R46)</f>
        <v>0</v>
      </c>
      <c r="S46" s="250">
        <f>SUM('[1]Thị_Tran:XA 32'!S46)</f>
        <v>0</v>
      </c>
      <c r="T46" s="250">
        <f>SUM('[1]Thị_Tran:XA 32'!T46)</f>
        <v>0</v>
      </c>
      <c r="U46" s="250">
        <f>SUM('[1]Thị_Tran:XA 32'!U46)</f>
        <v>0</v>
      </c>
      <c r="V46" s="250">
        <f>SUM('[1]Thị_Tran:XA 32'!V46)</f>
        <v>0</v>
      </c>
      <c r="W46" s="250">
        <f>SUM('[1]Thị_Tran:XA 32'!W46)</f>
        <v>105.11</v>
      </c>
      <c r="X46" s="250">
        <f>SUM('[1]Thị_Tran:XA 32'!X46)</f>
        <v>3.4</v>
      </c>
      <c r="Y46" s="250">
        <f>SUM('[1]Thị_Tran:XA 32'!Y46)</f>
        <v>365.8</v>
      </c>
      <c r="Z46" s="250">
        <f>SUM('[1]Thị_Tran:XA 32'!Z46)</f>
        <v>33.6</v>
      </c>
      <c r="AA46" s="250">
        <f>SUM('[1]Thị_Tran:XA 32'!AA46)</f>
        <v>0</v>
      </c>
      <c r="AB46" s="250">
        <f>SUM('[1]Thị_Tran:XA 32'!AB46)</f>
        <v>0</v>
      </c>
      <c r="AC46" s="250">
        <f>SUM('[1]Thị_Tran:XA 32'!AC46)</f>
        <v>2.3699999999999997</v>
      </c>
      <c r="AD46" s="250">
        <f>SUM('[1]Thị_Tran:XA 32'!AD46)</f>
        <v>6.3769999999999998</v>
      </c>
      <c r="AE46" s="250">
        <f>SUM('[1]Thị_Tran:XA 32'!AE46)</f>
        <v>0.27</v>
      </c>
      <c r="AF46" s="250">
        <f>SUM('[1]Thị_Tran:XA 32'!AF46)</f>
        <v>0.34</v>
      </c>
      <c r="AG46" s="250">
        <f>SUM('[1]Thị_Tran:XA 32'!AG46)</f>
        <v>0</v>
      </c>
      <c r="AH46" s="250">
        <f>SUM('[1]Thị_Tran:XA 32'!AH46)</f>
        <v>0</v>
      </c>
      <c r="AI46" s="250">
        <f>SUM('[1]Thị_Tran:XA 32'!AI46)</f>
        <v>0</v>
      </c>
      <c r="AJ46" s="250">
        <f>SUM('[1]Thị_Tran:XA 32'!AJ46)</f>
        <v>0</v>
      </c>
      <c r="AK46" s="250">
        <f>SUM('[1]Thị_Tran:XA 32'!AK46)</f>
        <v>2.69</v>
      </c>
      <c r="AL46" s="250">
        <f>SUM('[1]Thị_Tran:XA 32'!AL46)</f>
        <v>0.95</v>
      </c>
      <c r="AM46" s="250">
        <f>SUM('[1]Thị_Tran:XA 32'!AM46)</f>
        <v>0</v>
      </c>
      <c r="AN46" s="250">
        <f>SUM('[1]Thị_Tran:XA 32'!AN46)</f>
        <v>0.36000000000000004</v>
      </c>
      <c r="AO46" s="250">
        <f>SUM('[1]Thị_Tran:XA 32'!AO46)</f>
        <v>0</v>
      </c>
      <c r="AP46" s="250">
        <f>SUM('[1]Thị_Tran:XA 32'!AP46)</f>
        <v>0</v>
      </c>
      <c r="AQ46" s="250">
        <f>SUM('[1]Thị_Tran:XA 32'!AQ46)</f>
        <v>0</v>
      </c>
      <c r="AR46" s="250">
        <f>SUM('[1]Thị_Tran:XA 32'!AR46)</f>
        <v>1579.893</v>
      </c>
      <c r="AS46" s="250">
        <f>SUM('[1]Thị_Tran:XA 32'!AS46)</f>
        <v>736.1869999999999</v>
      </c>
      <c r="AT46" s="250">
        <f>SUM('[1]Thị_Tran:XA 32'!AT46)</f>
        <v>1579.893</v>
      </c>
      <c r="AU46" s="246">
        <f>AT46/AU6*100</f>
        <v>4.4641536833472983</v>
      </c>
    </row>
    <row r="47" spans="1:47" ht="16.5" hidden="1" customHeight="1">
      <c r="A47" s="258"/>
      <c r="B47" s="259" t="s">
        <v>117</v>
      </c>
      <c r="C47" s="260"/>
      <c r="D47" s="250">
        <f>SUM('[1]Thị_Tran:XA 32'!D47)</f>
        <v>0</v>
      </c>
      <c r="E47" s="250">
        <f>SUM('[1]Thị_Tran:XA 32'!E47)</f>
        <v>638.62000000000012</v>
      </c>
      <c r="F47" s="250">
        <f>SUM('[1]Thị_Tran:XA 32'!F47)</f>
        <v>0</v>
      </c>
      <c r="G47" s="250">
        <f>SUM('[1]Thị_Tran:XA 32'!G47)</f>
        <v>0</v>
      </c>
      <c r="H47" s="250">
        <f>SUM('[1]Thị_Tran:XA 32'!H47)</f>
        <v>0</v>
      </c>
      <c r="I47" s="250">
        <f>SUM('[1]Thị_Tran:XA 32'!I47)</f>
        <v>103.5</v>
      </c>
      <c r="J47" s="250">
        <f>SUM('[1]Thị_Tran:XA 32'!J47)</f>
        <v>167.15</v>
      </c>
      <c r="K47" s="250">
        <f>SUM('[1]Thị_Tran:XA 32'!K47)</f>
        <v>0</v>
      </c>
      <c r="L47" s="250">
        <f>SUM('[1]Thị_Tran:XA 32'!L47)</f>
        <v>0</v>
      </c>
      <c r="M47" s="250">
        <f>SUM('[1]Thị_Tran:XA 32'!M47)</f>
        <v>0</v>
      </c>
      <c r="N47" s="250">
        <f>SUM('[1]Thị_Tran:XA 32'!N47)</f>
        <v>173.57999999999998</v>
      </c>
      <c r="O47" s="250">
        <f>SUM('[1]Thị_Tran:XA 32'!O47)</f>
        <v>0</v>
      </c>
      <c r="P47" s="250">
        <f>SUM('[1]Thị_Tran:XA 32'!P47)</f>
        <v>194.39000000000001</v>
      </c>
      <c r="Q47" s="250">
        <f>SUM('[1]Thị_Tran:XA 32'!Q47)</f>
        <v>1279.2769999999998</v>
      </c>
      <c r="R47" s="250">
        <f>SUM('[1]Thị_Tran:XA 32'!R47)</f>
        <v>0</v>
      </c>
      <c r="S47" s="250">
        <f>SUM('[1]Thị_Tran:XA 32'!S47)</f>
        <v>0</v>
      </c>
      <c r="T47" s="250">
        <f>SUM('[1]Thị_Tran:XA 32'!T47)</f>
        <v>0</v>
      </c>
      <c r="U47" s="250">
        <f>SUM('[1]Thị_Tran:XA 32'!U47)</f>
        <v>0</v>
      </c>
      <c r="V47" s="250">
        <f>SUM('[1]Thị_Tran:XA 32'!V47)</f>
        <v>0</v>
      </c>
      <c r="W47" s="250">
        <f>SUM('[1]Thị_Tran:XA 32'!W47)</f>
        <v>197.54</v>
      </c>
      <c r="X47" s="250">
        <f>SUM('[1]Thị_Tran:XA 32'!X47)</f>
        <v>51.499999999999993</v>
      </c>
      <c r="Y47" s="250">
        <f>SUM('[1]Thị_Tran:XA 32'!Y47)</f>
        <v>594.1</v>
      </c>
      <c r="Z47" s="250">
        <f>SUM('[1]Thị_Tran:XA 32'!Z47)</f>
        <v>260.88</v>
      </c>
      <c r="AA47" s="250">
        <f>SUM('[1]Thị_Tran:XA 32'!AA47)</f>
        <v>0.04</v>
      </c>
      <c r="AB47" s="250">
        <f>SUM('[1]Thị_Tran:XA 32'!AB47)</f>
        <v>0</v>
      </c>
      <c r="AC47" s="250">
        <f>SUM('[1]Thị_Tran:XA 32'!AC47)</f>
        <v>10.17</v>
      </c>
      <c r="AD47" s="250">
        <f>SUM('[1]Thị_Tran:XA 32'!AD47)</f>
        <v>73.466999999999999</v>
      </c>
      <c r="AE47" s="250">
        <f>SUM('[1]Thị_Tran:XA 32'!AE47)</f>
        <v>4.42</v>
      </c>
      <c r="AF47" s="250">
        <f>SUM('[1]Thị_Tran:XA 32'!AF47)</f>
        <v>34.32</v>
      </c>
      <c r="AG47" s="250">
        <f>SUM('[1]Thị_Tran:XA 32'!AG47)</f>
        <v>0</v>
      </c>
      <c r="AH47" s="250">
        <f>SUM('[1]Thị_Tran:XA 32'!AH47)</f>
        <v>0</v>
      </c>
      <c r="AI47" s="250">
        <f>SUM('[1]Thị_Tran:XA 32'!AI47)</f>
        <v>0.66999999999999993</v>
      </c>
      <c r="AJ47" s="250">
        <f>SUM('[1]Thị_Tran:XA 32'!AJ47)</f>
        <v>32.53</v>
      </c>
      <c r="AK47" s="250">
        <f>SUM('[1]Thị_Tran:XA 32'!AK47)</f>
        <v>14.01</v>
      </c>
      <c r="AL47" s="250">
        <f>SUM('[1]Thị_Tran:XA 32'!AL47)</f>
        <v>5.04</v>
      </c>
      <c r="AM47" s="250">
        <f>SUM('[1]Thị_Tran:XA 32'!AM47)</f>
        <v>0</v>
      </c>
      <c r="AN47" s="250">
        <f>SUM('[1]Thị_Tran:XA 32'!AN47)</f>
        <v>0.59000000000000008</v>
      </c>
      <c r="AO47" s="250">
        <f>SUM('[1]Thị_Tran:XA 32'!AO47)</f>
        <v>0</v>
      </c>
      <c r="AP47" s="250">
        <f>SUM('[1]Thị_Tran:XA 32'!AP47)</f>
        <v>0</v>
      </c>
      <c r="AQ47" s="250">
        <f>SUM('[1]Thị_Tran:XA 32'!AQ47)</f>
        <v>0</v>
      </c>
      <c r="AR47" s="250">
        <f>SUM('[1]Thị_Tran:XA 32'!AR47)</f>
        <v>0</v>
      </c>
      <c r="AS47" s="250">
        <f>SUM('[1]Thị_Tran:XA 32'!AS47)</f>
        <v>0</v>
      </c>
      <c r="AT47" s="250">
        <f>SUM('[1]Thị_Tran:XA 32'!AT47)</f>
        <v>0</v>
      </c>
      <c r="AU47" s="246">
        <f t="shared" si="0"/>
        <v>0</v>
      </c>
    </row>
    <row r="48" spans="1:47" ht="16.5" hidden="1" customHeight="1">
      <c r="A48" s="261"/>
      <c r="B48" s="262" t="s">
        <v>118</v>
      </c>
      <c r="C48" s="263"/>
      <c r="D48" s="264">
        <f>SUM('[1]Thị_Tran:XA 32'!D48)</f>
        <v>0</v>
      </c>
      <c r="E48" s="264">
        <f>SUM('[1]Thị_Tran:XA 32'!E48)</f>
        <v>23166.466439</v>
      </c>
      <c r="F48" s="264">
        <f>SUM('[1]Thị_Tran:XA 32'!F48)</f>
        <v>9299.8799579999995</v>
      </c>
      <c r="G48" s="264">
        <f>SUM('[1]Thị_Tran:XA 32'!G48)</f>
        <v>8370.1451180000004</v>
      </c>
      <c r="H48" s="264">
        <f>SUM('[1]Thị_Tran:XA 32'!H48)</f>
        <v>923.6464400000001</v>
      </c>
      <c r="I48" s="264">
        <f>SUM('[1]Thị_Tran:XA 32'!I48)</f>
        <v>1424.1922979999999</v>
      </c>
      <c r="J48" s="264">
        <f>SUM('[1]Thị_Tran:XA 32'!J48)</f>
        <v>3851.3665049999995</v>
      </c>
      <c r="K48" s="264">
        <f>SUM('[1]Thị_Tran:XA 32'!K48)</f>
        <v>2772.0284000000001</v>
      </c>
      <c r="L48" s="264">
        <f>SUM('[1]Thị_Tran:XA 32'!L48)</f>
        <v>0</v>
      </c>
      <c r="M48" s="264">
        <f>SUM('[1]Thị_Tran:XA 32'!M48)</f>
        <v>4217.8338599999997</v>
      </c>
      <c r="N48" s="264">
        <f>SUM('[1]Thị_Tran:XA 32'!N48)</f>
        <v>1233.3151180000002</v>
      </c>
      <c r="O48" s="264">
        <f>SUM('[1]Thị_Tran:XA 32'!O48)</f>
        <v>65.033000000000001</v>
      </c>
      <c r="P48" s="264">
        <f>SUM('[1]Thị_Tran:XA 32'!P48)</f>
        <v>302.81730000000005</v>
      </c>
      <c r="Q48" s="264">
        <f>SUM('[1]Thị_Tran:XA 32'!Q48)</f>
        <v>10644.290437</v>
      </c>
      <c r="R48" s="264">
        <f>SUM('[1]Thị_Tran:XA 32'!R48)</f>
        <v>108.48960000000002</v>
      </c>
      <c r="S48" s="264">
        <f>SUM('[1]Thị_Tran:XA 32'!S48)</f>
        <v>71.520474000000007</v>
      </c>
      <c r="T48" s="264">
        <f>SUM('[1]Thị_Tran:XA 32'!T48)</f>
        <v>0</v>
      </c>
      <c r="U48" s="264">
        <f>SUM('[1]Thị_Tran:XA 32'!U48)</f>
        <v>0</v>
      </c>
      <c r="V48" s="264">
        <f>SUM('[1]Thị_Tran:XA 32'!V48)</f>
        <v>9.6892999999999994</v>
      </c>
      <c r="W48" s="264">
        <f>SUM('[1]Thị_Tran:XA 32'!W48)</f>
        <v>229.02199999999999</v>
      </c>
      <c r="X48" s="264">
        <f>SUM('[1]Thị_Tran:XA 32'!X48)</f>
        <v>177.29127799999998</v>
      </c>
      <c r="Y48" s="264">
        <f>SUM('[1]Thị_Tran:XA 32'!Y48)</f>
        <v>1054.9372000000001</v>
      </c>
      <c r="Z48" s="264">
        <f>SUM('[1]Thị_Tran:XA 32'!Z48)</f>
        <v>4440.8590880000002</v>
      </c>
      <c r="AA48" s="264">
        <f>SUM('[1]Thị_Tran:XA 32'!AA48)</f>
        <v>16.318600000000004</v>
      </c>
      <c r="AB48" s="264">
        <f>SUM('[1]Thị_Tran:XA 32'!AB48)</f>
        <v>0</v>
      </c>
      <c r="AC48" s="264">
        <f>SUM('[1]Thị_Tran:XA 32'!AC48)</f>
        <v>16.697799999999997</v>
      </c>
      <c r="AD48" s="264">
        <f>SUM('[1]Thị_Tran:XA 32'!AD48)</f>
        <v>1616.4276599999998</v>
      </c>
      <c r="AE48" s="264">
        <f>SUM('[1]Thị_Tran:XA 32'!AE48)</f>
        <v>74.706500000000005</v>
      </c>
      <c r="AF48" s="264">
        <f>SUM('[1]Thị_Tran:XA 32'!AF48)</f>
        <v>61.399127999999983</v>
      </c>
      <c r="AG48" s="264">
        <f>SUM('[1]Thị_Tran:XA 32'!AG48)</f>
        <v>3.0537000000000001</v>
      </c>
      <c r="AH48" s="264">
        <f>SUM('[1]Thị_Tran:XA 32'!AH48)</f>
        <v>0</v>
      </c>
      <c r="AI48" s="264">
        <f>SUM('[1]Thị_Tran:XA 32'!AI48)</f>
        <v>15.944044</v>
      </c>
      <c r="AJ48" s="264">
        <f>SUM('[1]Thị_Tran:XA 32'!AJ48)</f>
        <v>543.44274299999995</v>
      </c>
      <c r="AK48" s="264">
        <f>SUM('[1]Thị_Tran:XA 32'!AK48)</f>
        <v>69.261499999999984</v>
      </c>
      <c r="AL48" s="264">
        <f>SUM('[1]Thị_Tran:XA 32'!AL48)</f>
        <v>42.265250999999985</v>
      </c>
      <c r="AM48" s="264">
        <f>SUM('[1]Thị_Tran:XA 32'!AM48)</f>
        <v>5.8491999999999997</v>
      </c>
      <c r="AN48" s="264">
        <f>SUM('[1]Thị_Tran:XA 32'!AN48)</f>
        <v>67.62239000000001</v>
      </c>
      <c r="AO48" s="264">
        <f>SUM('[1]Thị_Tran:XA 32'!AO48)</f>
        <v>1417.8419269999999</v>
      </c>
      <c r="AP48" s="264">
        <f>SUM('[1]Thị_Tran:XA 32'!AP48)</f>
        <v>601.65165399999989</v>
      </c>
      <c r="AQ48" s="264">
        <f>SUM('[1]Thị_Tran:XA 32'!AQ48)</f>
        <v>3.2000000000000002E-3</v>
      </c>
      <c r="AR48" s="264">
        <f>SUM('[1]Thị_Tran:XA 32'!AR48)</f>
        <v>1579.893</v>
      </c>
      <c r="AS48" s="264">
        <f>SUM('[1]Thị_Tran:XA 32'!AS48)</f>
        <v>0</v>
      </c>
      <c r="AT48" s="264">
        <f>SUM('[1]Thị_Tran:XA 32'!AT48)</f>
        <v>0</v>
      </c>
      <c r="AU48" s="246">
        <f t="shared" si="0"/>
        <v>0</v>
      </c>
    </row>
    <row r="49" spans="1:47" hidden="1">
      <c r="B49" s="266" t="s">
        <v>176</v>
      </c>
      <c r="C49" s="267" t="s">
        <v>168</v>
      </c>
      <c r="D49" s="268">
        <f>SUM('[1]Thị_Tran:XA 32'!D50)</f>
        <v>0</v>
      </c>
    </row>
    <row r="50" spans="1:47" ht="15.75" hidden="1">
      <c r="B50" s="266" t="s">
        <v>177</v>
      </c>
      <c r="C50" s="267" t="s">
        <v>169</v>
      </c>
      <c r="D50" s="268">
        <f>SUM('[1]Thị_Tran:XA 32'!D51)</f>
        <v>0</v>
      </c>
      <c r="AF50" s="269"/>
      <c r="AG50" s="269"/>
      <c r="AH50" s="269"/>
      <c r="AI50" s="269"/>
      <c r="AJ50" s="252"/>
      <c r="AK50" s="252"/>
    </row>
    <row r="51" spans="1:47" ht="15.75" hidden="1">
      <c r="B51" s="266" t="s">
        <v>178</v>
      </c>
      <c r="C51" s="267" t="s">
        <v>122</v>
      </c>
      <c r="D51" s="268">
        <f>SUM('[1]Thị_Tran:XA 32'!D52)</f>
        <v>0</v>
      </c>
      <c r="AF51" s="269"/>
      <c r="AG51" s="269"/>
      <c r="AH51" s="269"/>
      <c r="AI51" s="269"/>
      <c r="AJ51" s="252"/>
      <c r="AK51" s="252"/>
    </row>
    <row r="52" spans="1:47">
      <c r="A52" s="270">
        <v>1</v>
      </c>
      <c r="B52" s="271" t="s">
        <v>226</v>
      </c>
      <c r="C52" s="272"/>
      <c r="D52" s="273">
        <f>[1]Thị_Tran!D47</f>
        <v>0</v>
      </c>
      <c r="E52" s="273" t="e">
        <f>#REF!</f>
        <v>#REF!</v>
      </c>
      <c r="F52" s="273" t="e">
        <f>#REF!</f>
        <v>#REF!</v>
      </c>
      <c r="G52" s="273" t="e">
        <f>#REF!</f>
        <v>#REF!</v>
      </c>
      <c r="H52" s="273" t="e">
        <f>#REF!</f>
        <v>#REF!</v>
      </c>
      <c r="I52" s="273" t="e">
        <f>#REF!</f>
        <v>#REF!</v>
      </c>
      <c r="J52" s="273" t="e">
        <f>#REF!</f>
        <v>#REF!</v>
      </c>
      <c r="K52" s="273" t="e">
        <f>#REF!</f>
        <v>#REF!</v>
      </c>
      <c r="L52" s="273" t="e">
        <f>#REF!</f>
        <v>#REF!</v>
      </c>
      <c r="M52" s="273" t="e">
        <f>#REF!</f>
        <v>#REF!</v>
      </c>
      <c r="N52" s="273" t="e">
        <f>#REF!</f>
        <v>#REF!</v>
      </c>
      <c r="O52" s="273" t="e">
        <f>#REF!</f>
        <v>#REF!</v>
      </c>
      <c r="P52" s="273" t="e">
        <f>#REF!</f>
        <v>#REF!</v>
      </c>
      <c r="Q52" s="273" t="e">
        <f>#REF!</f>
        <v>#REF!</v>
      </c>
      <c r="R52" s="273" t="e">
        <f>#REF!</f>
        <v>#REF!</v>
      </c>
      <c r="S52" s="273" t="e">
        <f>#REF!</f>
        <v>#REF!</v>
      </c>
      <c r="T52" s="273" t="e">
        <f>#REF!</f>
        <v>#REF!</v>
      </c>
      <c r="U52" s="273" t="e">
        <f>#REF!</f>
        <v>#REF!</v>
      </c>
      <c r="V52" s="273" t="e">
        <f>#REF!</f>
        <v>#REF!</v>
      </c>
      <c r="W52" s="273" t="e">
        <f>#REF!</f>
        <v>#REF!</v>
      </c>
      <c r="X52" s="273" t="e">
        <f>#REF!</f>
        <v>#REF!</v>
      </c>
      <c r="Y52" s="273" t="e">
        <f>#REF!</f>
        <v>#REF!</v>
      </c>
      <c r="Z52" s="273" t="e">
        <f>#REF!</f>
        <v>#REF!</v>
      </c>
      <c r="AA52" s="273" t="e">
        <f>#REF!</f>
        <v>#REF!</v>
      </c>
      <c r="AB52" s="273" t="e">
        <f>#REF!</f>
        <v>#REF!</v>
      </c>
      <c r="AC52" s="273" t="e">
        <f>#REF!</f>
        <v>#REF!</v>
      </c>
      <c r="AD52" s="273" t="e">
        <f>#REF!</f>
        <v>#REF!</v>
      </c>
      <c r="AE52" s="273" t="e">
        <f>#REF!</f>
        <v>#REF!</v>
      </c>
      <c r="AF52" s="273" t="e">
        <f>#REF!</f>
        <v>#REF!</v>
      </c>
      <c r="AG52" s="273" t="e">
        <f>#REF!</f>
        <v>#REF!</v>
      </c>
      <c r="AH52" s="273" t="e">
        <f>#REF!</f>
        <v>#REF!</v>
      </c>
      <c r="AI52" s="273" t="e">
        <f>#REF!</f>
        <v>#REF!</v>
      </c>
      <c r="AJ52" s="273" t="e">
        <f>#REF!</f>
        <v>#REF!</v>
      </c>
      <c r="AK52" s="273" t="e">
        <f>#REF!</f>
        <v>#REF!</v>
      </c>
      <c r="AL52" s="273" t="e">
        <f>#REF!</f>
        <v>#REF!</v>
      </c>
      <c r="AM52" s="273" t="e">
        <f>#REF!</f>
        <v>#REF!</v>
      </c>
      <c r="AN52" s="273" t="e">
        <f>#REF!</f>
        <v>#REF!</v>
      </c>
      <c r="AO52" s="273">
        <f>[1]Thị_Tran!AO47</f>
        <v>0</v>
      </c>
      <c r="AP52" s="273">
        <f>[1]Thị_Tran!AP47</f>
        <v>0</v>
      </c>
      <c r="AQ52" s="273">
        <f>[1]Thị_Tran!AQ47</f>
        <v>0</v>
      </c>
      <c r="AR52" s="273">
        <f>[1]Thị_Tran!AR47</f>
        <v>0</v>
      </c>
      <c r="AS52" s="273">
        <f>[1]Thị_Tran!AS47</f>
        <v>0</v>
      </c>
      <c r="AT52" s="273">
        <f>[1]Thị_Tran!AT47</f>
        <v>0</v>
      </c>
      <c r="AU52" s="240">
        <v>3</v>
      </c>
    </row>
    <row r="53" spans="1:47">
      <c r="A53" s="270">
        <v>2</v>
      </c>
      <c r="B53" s="271" t="s">
        <v>227</v>
      </c>
      <c r="D53" s="240">
        <f>[1]Bac_Son!D47</f>
        <v>0</v>
      </c>
      <c r="E53" s="240" t="e">
        <f>#REF!</f>
        <v>#REF!</v>
      </c>
      <c r="F53" s="240" t="e">
        <f>#REF!</f>
        <v>#REF!</v>
      </c>
      <c r="G53" s="240" t="e">
        <f>#REF!</f>
        <v>#REF!</v>
      </c>
      <c r="H53" s="240" t="e">
        <f>#REF!</f>
        <v>#REF!</v>
      </c>
      <c r="I53" s="240" t="e">
        <f>#REF!</f>
        <v>#REF!</v>
      </c>
      <c r="J53" s="240" t="e">
        <f>#REF!</f>
        <v>#REF!</v>
      </c>
      <c r="K53" s="240" t="e">
        <f>#REF!</f>
        <v>#REF!</v>
      </c>
      <c r="L53" s="240" t="e">
        <f>#REF!</f>
        <v>#REF!</v>
      </c>
      <c r="M53" s="240" t="e">
        <f>#REF!</f>
        <v>#REF!</v>
      </c>
      <c r="N53" s="240" t="e">
        <f>#REF!</f>
        <v>#REF!</v>
      </c>
      <c r="O53" s="240" t="e">
        <f>#REF!</f>
        <v>#REF!</v>
      </c>
      <c r="P53" s="240" t="e">
        <f>#REF!</f>
        <v>#REF!</v>
      </c>
      <c r="Q53" s="240" t="e">
        <f>#REF!</f>
        <v>#REF!</v>
      </c>
      <c r="R53" s="240" t="e">
        <f>#REF!</f>
        <v>#REF!</v>
      </c>
      <c r="S53" s="240" t="e">
        <f>#REF!</f>
        <v>#REF!</v>
      </c>
      <c r="T53" s="240" t="e">
        <f>#REF!</f>
        <v>#REF!</v>
      </c>
      <c r="U53" s="240" t="e">
        <f>#REF!</f>
        <v>#REF!</v>
      </c>
      <c r="V53" s="240" t="e">
        <f>#REF!</f>
        <v>#REF!</v>
      </c>
      <c r="W53" s="240" t="e">
        <f>#REF!</f>
        <v>#REF!</v>
      </c>
      <c r="X53" s="240" t="e">
        <f>#REF!</f>
        <v>#REF!</v>
      </c>
      <c r="Y53" s="240" t="e">
        <f>#REF!</f>
        <v>#REF!</v>
      </c>
      <c r="Z53" s="240" t="e">
        <f>#REF!</f>
        <v>#REF!</v>
      </c>
      <c r="AA53" s="240" t="e">
        <f>#REF!</f>
        <v>#REF!</v>
      </c>
      <c r="AB53" s="240" t="e">
        <f>#REF!</f>
        <v>#REF!</v>
      </c>
      <c r="AC53" s="240" t="e">
        <f>#REF!</f>
        <v>#REF!</v>
      </c>
      <c r="AD53" s="240" t="e">
        <f>#REF!</f>
        <v>#REF!</v>
      </c>
      <c r="AE53" s="240" t="e">
        <f>#REF!</f>
        <v>#REF!</v>
      </c>
      <c r="AF53" s="240" t="e">
        <f>#REF!</f>
        <v>#REF!</v>
      </c>
      <c r="AG53" s="240" t="e">
        <f>#REF!</f>
        <v>#REF!</v>
      </c>
      <c r="AH53" s="240" t="e">
        <f>#REF!</f>
        <v>#REF!</v>
      </c>
      <c r="AI53" s="240" t="e">
        <f>#REF!</f>
        <v>#REF!</v>
      </c>
      <c r="AJ53" s="240" t="e">
        <f>#REF!</f>
        <v>#REF!</v>
      </c>
      <c r="AK53" s="240" t="e">
        <f>#REF!</f>
        <v>#REF!</v>
      </c>
      <c r="AL53" s="240" t="e">
        <f>#REF!</f>
        <v>#REF!</v>
      </c>
      <c r="AM53" s="240" t="e">
        <f>#REF!</f>
        <v>#REF!</v>
      </c>
      <c r="AN53" s="240" t="e">
        <f>#REF!</f>
        <v>#REF!</v>
      </c>
      <c r="AO53" s="240">
        <f>[1]Bac_Son!AO47</f>
        <v>0</v>
      </c>
      <c r="AP53" s="240">
        <f>[1]Bac_Son!AP47</f>
        <v>0</v>
      </c>
      <c r="AQ53" s="240">
        <f>[1]Bac_Son!AQ47</f>
        <v>0</v>
      </c>
      <c r="AR53" s="240">
        <f>[1]Bac_Son!AR47</f>
        <v>0</v>
      </c>
      <c r="AS53" s="240">
        <f>[1]Bac_Son!AS47</f>
        <v>0</v>
      </c>
      <c r="AT53" s="240">
        <f>[1]Bac_Son!AT47</f>
        <v>0</v>
      </c>
      <c r="AU53" s="240">
        <v>191.99</v>
      </c>
    </row>
    <row r="54" spans="1:47">
      <c r="A54" s="270">
        <v>3</v>
      </c>
      <c r="B54" s="271" t="s">
        <v>228</v>
      </c>
      <c r="D54" s="240">
        <f>[1]Nam_Huong!D47</f>
        <v>0</v>
      </c>
      <c r="E54" s="240" t="e">
        <f>#REF!</f>
        <v>#REF!</v>
      </c>
      <c r="F54" s="240" t="e">
        <f>#REF!</f>
        <v>#REF!</v>
      </c>
      <c r="G54" s="240" t="e">
        <f>#REF!</f>
        <v>#REF!</v>
      </c>
      <c r="H54" s="240" t="e">
        <f>#REF!</f>
        <v>#REF!</v>
      </c>
      <c r="I54" s="240" t="e">
        <f>#REF!</f>
        <v>#REF!</v>
      </c>
      <c r="J54" s="240" t="e">
        <f>#REF!</f>
        <v>#REF!</v>
      </c>
      <c r="K54" s="240" t="e">
        <f>#REF!</f>
        <v>#REF!</v>
      </c>
      <c r="L54" s="240" t="e">
        <f>#REF!</f>
        <v>#REF!</v>
      </c>
      <c r="M54" s="240" t="e">
        <f>#REF!</f>
        <v>#REF!</v>
      </c>
      <c r="N54" s="240" t="e">
        <f>#REF!</f>
        <v>#REF!</v>
      </c>
      <c r="O54" s="240" t="e">
        <f>#REF!</f>
        <v>#REF!</v>
      </c>
      <c r="P54" s="240" t="e">
        <f>#REF!</f>
        <v>#REF!</v>
      </c>
      <c r="Q54" s="240" t="e">
        <f>#REF!</f>
        <v>#REF!</v>
      </c>
      <c r="R54" s="240" t="e">
        <f>#REF!</f>
        <v>#REF!</v>
      </c>
      <c r="S54" s="240" t="e">
        <f>#REF!</f>
        <v>#REF!</v>
      </c>
      <c r="T54" s="240" t="e">
        <f>#REF!</f>
        <v>#REF!</v>
      </c>
      <c r="U54" s="240" t="e">
        <f>#REF!</f>
        <v>#REF!</v>
      </c>
      <c r="V54" s="240" t="e">
        <f>#REF!</f>
        <v>#REF!</v>
      </c>
      <c r="W54" s="240" t="e">
        <f>#REF!</f>
        <v>#REF!</v>
      </c>
      <c r="X54" s="240" t="e">
        <f>#REF!</f>
        <v>#REF!</v>
      </c>
      <c r="Y54" s="240" t="e">
        <f>#REF!</f>
        <v>#REF!</v>
      </c>
      <c r="Z54" s="240" t="e">
        <f>#REF!</f>
        <v>#REF!</v>
      </c>
      <c r="AA54" s="240" t="e">
        <f>#REF!</f>
        <v>#REF!</v>
      </c>
      <c r="AB54" s="240" t="e">
        <f>#REF!</f>
        <v>#REF!</v>
      </c>
      <c r="AC54" s="240" t="e">
        <f>#REF!</f>
        <v>#REF!</v>
      </c>
      <c r="AD54" s="240" t="e">
        <f>#REF!</f>
        <v>#REF!</v>
      </c>
      <c r="AE54" s="240" t="e">
        <f>#REF!</f>
        <v>#REF!</v>
      </c>
      <c r="AF54" s="240" t="e">
        <f>#REF!</f>
        <v>#REF!</v>
      </c>
      <c r="AG54" s="240" t="e">
        <f>#REF!</f>
        <v>#REF!</v>
      </c>
      <c r="AH54" s="240" t="e">
        <f>#REF!</f>
        <v>#REF!</v>
      </c>
      <c r="AI54" s="240" t="e">
        <f>#REF!</f>
        <v>#REF!</v>
      </c>
      <c r="AJ54" s="240" t="e">
        <f>#REF!</f>
        <v>#REF!</v>
      </c>
      <c r="AK54" s="240" t="e">
        <f>#REF!</f>
        <v>#REF!</v>
      </c>
      <c r="AL54" s="240" t="e">
        <f>#REF!</f>
        <v>#REF!</v>
      </c>
      <c r="AM54" s="240" t="e">
        <f>#REF!</f>
        <v>#REF!</v>
      </c>
      <c r="AN54" s="240" t="e">
        <f>#REF!</f>
        <v>#REF!</v>
      </c>
      <c r="AO54" s="240">
        <f>[1]Nam_Huong!AO47</f>
        <v>0</v>
      </c>
      <c r="AP54" s="240">
        <f>[1]Nam_Huong!AP47</f>
        <v>0</v>
      </c>
      <c r="AQ54" s="240">
        <f>[1]Nam_Huong!AQ47</f>
        <v>0</v>
      </c>
      <c r="AR54" s="240">
        <f>[1]Nam_Huong!AR47</f>
        <v>0</v>
      </c>
      <c r="AS54" s="240">
        <f>[1]Nam_Huong!AS47</f>
        <v>0</v>
      </c>
      <c r="AT54" s="240">
        <f>[1]Nam_Huong!AT47</f>
        <v>0</v>
      </c>
      <c r="AU54" s="240">
        <v>10</v>
      </c>
    </row>
    <row r="55" spans="1:47">
      <c r="A55" s="270">
        <v>4</v>
      </c>
      <c r="B55" s="271" t="s">
        <v>229</v>
      </c>
      <c r="D55" s="240">
        <f>[1]NgocSon!D47</f>
        <v>0</v>
      </c>
      <c r="E55" s="240" t="e">
        <f>#REF!</f>
        <v>#REF!</v>
      </c>
      <c r="F55" s="240" t="e">
        <f>#REF!</f>
        <v>#REF!</v>
      </c>
      <c r="G55" s="240" t="e">
        <f>#REF!</f>
        <v>#REF!</v>
      </c>
      <c r="H55" s="240" t="e">
        <f>#REF!</f>
        <v>#REF!</v>
      </c>
      <c r="I55" s="240" t="e">
        <f>#REF!</f>
        <v>#REF!</v>
      </c>
      <c r="J55" s="240" t="e">
        <f>#REF!</f>
        <v>#REF!</v>
      </c>
      <c r="K55" s="240" t="e">
        <f>#REF!</f>
        <v>#REF!</v>
      </c>
      <c r="L55" s="240" t="e">
        <f>#REF!</f>
        <v>#REF!</v>
      </c>
      <c r="M55" s="240" t="e">
        <f>#REF!</f>
        <v>#REF!</v>
      </c>
      <c r="N55" s="240" t="e">
        <f>#REF!</f>
        <v>#REF!</v>
      </c>
      <c r="O55" s="240" t="e">
        <f>#REF!</f>
        <v>#REF!</v>
      </c>
      <c r="P55" s="240" t="e">
        <f>#REF!</f>
        <v>#REF!</v>
      </c>
      <c r="Q55" s="240" t="e">
        <f>#REF!</f>
        <v>#REF!</v>
      </c>
      <c r="R55" s="240" t="e">
        <f>#REF!</f>
        <v>#REF!</v>
      </c>
      <c r="S55" s="240" t="e">
        <f>#REF!</f>
        <v>#REF!</v>
      </c>
      <c r="T55" s="240" t="e">
        <f>#REF!</f>
        <v>#REF!</v>
      </c>
      <c r="U55" s="240" t="e">
        <f>#REF!</f>
        <v>#REF!</v>
      </c>
      <c r="V55" s="240" t="e">
        <f>#REF!</f>
        <v>#REF!</v>
      </c>
      <c r="W55" s="240" t="e">
        <f>#REF!</f>
        <v>#REF!</v>
      </c>
      <c r="X55" s="240" t="e">
        <f>#REF!</f>
        <v>#REF!</v>
      </c>
      <c r="Y55" s="240" t="e">
        <f>#REF!</f>
        <v>#REF!</v>
      </c>
      <c r="Z55" s="240" t="e">
        <f>#REF!</f>
        <v>#REF!</v>
      </c>
      <c r="AA55" s="240" t="e">
        <f>#REF!</f>
        <v>#REF!</v>
      </c>
      <c r="AB55" s="240" t="e">
        <f>#REF!</f>
        <v>#REF!</v>
      </c>
      <c r="AC55" s="240" t="e">
        <f>#REF!</f>
        <v>#REF!</v>
      </c>
      <c r="AD55" s="240" t="e">
        <f>#REF!</f>
        <v>#REF!</v>
      </c>
      <c r="AE55" s="240" t="e">
        <f>#REF!</f>
        <v>#REF!</v>
      </c>
      <c r="AF55" s="240" t="e">
        <f>#REF!</f>
        <v>#REF!</v>
      </c>
      <c r="AG55" s="240" t="e">
        <f>#REF!</f>
        <v>#REF!</v>
      </c>
      <c r="AH55" s="240" t="e">
        <f>#REF!</f>
        <v>#REF!</v>
      </c>
      <c r="AI55" s="240" t="e">
        <f>#REF!</f>
        <v>#REF!</v>
      </c>
      <c r="AJ55" s="240" t="e">
        <f>#REF!</f>
        <v>#REF!</v>
      </c>
      <c r="AK55" s="240" t="e">
        <f>#REF!</f>
        <v>#REF!</v>
      </c>
      <c r="AL55" s="240" t="e">
        <f>#REF!</f>
        <v>#REF!</v>
      </c>
      <c r="AM55" s="240" t="e">
        <f>#REF!</f>
        <v>#REF!</v>
      </c>
      <c r="AN55" s="240" t="e">
        <f>#REF!</f>
        <v>#REF!</v>
      </c>
      <c r="AO55" s="240">
        <f>[1]NgocSon!AO47</f>
        <v>0</v>
      </c>
      <c r="AP55" s="240">
        <f>[1]NgocSon!AP47</f>
        <v>0</v>
      </c>
      <c r="AQ55" s="240">
        <f>[1]NgocSon!AQ47</f>
        <v>0</v>
      </c>
      <c r="AR55" s="240">
        <f>[1]NgocSon!AR47</f>
        <v>0</v>
      </c>
      <c r="AS55" s="240">
        <f>[1]NgocSon!AS47</f>
        <v>0</v>
      </c>
      <c r="AT55" s="240">
        <f>[1]NgocSon!AT47</f>
        <v>0</v>
      </c>
      <c r="AU55" s="240">
        <v>4</v>
      </c>
    </row>
    <row r="56" spans="1:47">
      <c r="A56" s="270">
        <v>5</v>
      </c>
      <c r="B56" s="271" t="s">
        <v>230</v>
      </c>
      <c r="D56" s="240">
        <f>[1]Phu_Viet!D47</f>
        <v>0</v>
      </c>
      <c r="E56" s="240" t="e">
        <f>#REF!</f>
        <v>#REF!</v>
      </c>
      <c r="F56" s="240" t="e">
        <f>#REF!</f>
        <v>#REF!</v>
      </c>
      <c r="G56" s="240" t="e">
        <f>#REF!</f>
        <v>#REF!</v>
      </c>
      <c r="H56" s="240" t="e">
        <f>#REF!</f>
        <v>#REF!</v>
      </c>
      <c r="I56" s="240" t="e">
        <f>#REF!</f>
        <v>#REF!</v>
      </c>
      <c r="J56" s="240" t="e">
        <f>#REF!</f>
        <v>#REF!</v>
      </c>
      <c r="K56" s="240" t="e">
        <f>#REF!</f>
        <v>#REF!</v>
      </c>
      <c r="L56" s="240" t="e">
        <f>#REF!</f>
        <v>#REF!</v>
      </c>
      <c r="M56" s="240" t="e">
        <f>#REF!</f>
        <v>#REF!</v>
      </c>
      <c r="N56" s="240" t="e">
        <f>#REF!</f>
        <v>#REF!</v>
      </c>
      <c r="O56" s="240" t="e">
        <f>#REF!</f>
        <v>#REF!</v>
      </c>
      <c r="P56" s="240" t="e">
        <f>#REF!</f>
        <v>#REF!</v>
      </c>
      <c r="Q56" s="240" t="e">
        <f>#REF!</f>
        <v>#REF!</v>
      </c>
      <c r="R56" s="240" t="e">
        <f>#REF!</f>
        <v>#REF!</v>
      </c>
      <c r="S56" s="240" t="e">
        <f>#REF!</f>
        <v>#REF!</v>
      </c>
      <c r="T56" s="240" t="e">
        <f>#REF!</f>
        <v>#REF!</v>
      </c>
      <c r="U56" s="240" t="e">
        <f>#REF!</f>
        <v>#REF!</v>
      </c>
      <c r="V56" s="240" t="e">
        <f>#REF!</f>
        <v>#REF!</v>
      </c>
      <c r="W56" s="240" t="e">
        <f>#REF!</f>
        <v>#REF!</v>
      </c>
      <c r="X56" s="240" t="e">
        <f>#REF!</f>
        <v>#REF!</v>
      </c>
      <c r="Y56" s="240" t="e">
        <f>#REF!</f>
        <v>#REF!</v>
      </c>
      <c r="Z56" s="240" t="e">
        <f>#REF!</f>
        <v>#REF!</v>
      </c>
      <c r="AA56" s="240" t="e">
        <f>#REF!</f>
        <v>#REF!</v>
      </c>
      <c r="AB56" s="240" t="e">
        <f>#REF!</f>
        <v>#REF!</v>
      </c>
      <c r="AC56" s="240" t="e">
        <f>#REF!</f>
        <v>#REF!</v>
      </c>
      <c r="AD56" s="240" t="e">
        <f>#REF!</f>
        <v>#REF!</v>
      </c>
      <c r="AE56" s="240" t="e">
        <f>#REF!</f>
        <v>#REF!</v>
      </c>
      <c r="AF56" s="240" t="e">
        <f>#REF!</f>
        <v>#REF!</v>
      </c>
      <c r="AG56" s="240" t="e">
        <f>#REF!</f>
        <v>#REF!</v>
      </c>
      <c r="AH56" s="240" t="e">
        <f>#REF!</f>
        <v>#REF!</v>
      </c>
      <c r="AI56" s="240" t="e">
        <f>#REF!</f>
        <v>#REF!</v>
      </c>
      <c r="AJ56" s="240" t="e">
        <f>#REF!</f>
        <v>#REF!</v>
      </c>
      <c r="AK56" s="240" t="e">
        <f>#REF!</f>
        <v>#REF!</v>
      </c>
      <c r="AL56" s="240" t="e">
        <f>#REF!</f>
        <v>#REF!</v>
      </c>
      <c r="AM56" s="240" t="e">
        <f>#REF!</f>
        <v>#REF!</v>
      </c>
      <c r="AN56" s="240" t="e">
        <f>#REF!</f>
        <v>#REF!</v>
      </c>
      <c r="AO56" s="240" t="e">
        <f>#REF!</f>
        <v>#REF!</v>
      </c>
      <c r="AP56" s="240" t="e">
        <f>#REF!</f>
        <v>#REF!</v>
      </c>
      <c r="AQ56" s="240" t="e">
        <f>#REF!</f>
        <v>#REF!</v>
      </c>
      <c r="AR56" s="240" t="e">
        <f>#REF!</f>
        <v>#REF!</v>
      </c>
      <c r="AS56" s="240" t="e">
        <f>#REF!</f>
        <v>#REF!</v>
      </c>
      <c r="AT56" s="240" t="e">
        <f>#REF!</f>
        <v>#REF!</v>
      </c>
      <c r="AU56" s="240">
        <v>6</v>
      </c>
    </row>
    <row r="57" spans="1:47">
      <c r="A57" s="270">
        <v>6</v>
      </c>
      <c r="B57" s="271" t="s">
        <v>231</v>
      </c>
      <c r="D57" s="240">
        <f>[1]Thach_Ban!D47</f>
        <v>0</v>
      </c>
      <c r="E57" s="240" t="e">
        <f>#REF!</f>
        <v>#REF!</v>
      </c>
      <c r="F57" s="240" t="e">
        <f>#REF!</f>
        <v>#REF!</v>
      </c>
      <c r="G57" s="240" t="e">
        <f>#REF!</f>
        <v>#REF!</v>
      </c>
      <c r="H57" s="240" t="e">
        <f>#REF!</f>
        <v>#REF!</v>
      </c>
      <c r="I57" s="240" t="e">
        <f>#REF!</f>
        <v>#REF!</v>
      </c>
      <c r="J57" s="240" t="e">
        <f>#REF!</f>
        <v>#REF!</v>
      </c>
      <c r="K57" s="240" t="e">
        <f>#REF!</f>
        <v>#REF!</v>
      </c>
      <c r="L57" s="240" t="e">
        <f>#REF!</f>
        <v>#REF!</v>
      </c>
      <c r="M57" s="240" t="e">
        <f>#REF!</f>
        <v>#REF!</v>
      </c>
      <c r="N57" s="240" t="e">
        <f>#REF!</f>
        <v>#REF!</v>
      </c>
      <c r="O57" s="240" t="e">
        <f>#REF!</f>
        <v>#REF!</v>
      </c>
      <c r="P57" s="240" t="e">
        <f>#REF!</f>
        <v>#REF!</v>
      </c>
      <c r="Q57" s="240" t="e">
        <f>#REF!</f>
        <v>#REF!</v>
      </c>
      <c r="R57" s="240" t="e">
        <f>#REF!</f>
        <v>#REF!</v>
      </c>
      <c r="S57" s="240" t="e">
        <f>#REF!</f>
        <v>#REF!</v>
      </c>
      <c r="T57" s="240" t="e">
        <f>#REF!</f>
        <v>#REF!</v>
      </c>
      <c r="U57" s="240" t="e">
        <f>#REF!</f>
        <v>#REF!</v>
      </c>
      <c r="V57" s="240" t="e">
        <f>#REF!</f>
        <v>#REF!</v>
      </c>
      <c r="W57" s="240" t="e">
        <f>#REF!</f>
        <v>#REF!</v>
      </c>
      <c r="X57" s="240" t="e">
        <f>#REF!</f>
        <v>#REF!</v>
      </c>
      <c r="Y57" s="240" t="e">
        <f>#REF!</f>
        <v>#REF!</v>
      </c>
      <c r="Z57" s="240" t="e">
        <f>#REF!</f>
        <v>#REF!</v>
      </c>
      <c r="AA57" s="240" t="e">
        <f>#REF!</f>
        <v>#REF!</v>
      </c>
      <c r="AB57" s="240" t="e">
        <f>#REF!</f>
        <v>#REF!</v>
      </c>
      <c r="AC57" s="240" t="e">
        <f>#REF!</f>
        <v>#REF!</v>
      </c>
      <c r="AD57" s="240" t="e">
        <f>#REF!</f>
        <v>#REF!</v>
      </c>
      <c r="AE57" s="240" t="e">
        <f>#REF!</f>
        <v>#REF!</v>
      </c>
      <c r="AF57" s="240" t="e">
        <f>#REF!</f>
        <v>#REF!</v>
      </c>
      <c r="AG57" s="240" t="e">
        <f>#REF!</f>
        <v>#REF!</v>
      </c>
      <c r="AH57" s="240" t="e">
        <f>#REF!</f>
        <v>#REF!</v>
      </c>
      <c r="AI57" s="240" t="e">
        <f>#REF!</f>
        <v>#REF!</v>
      </c>
      <c r="AJ57" s="240" t="e">
        <f>#REF!</f>
        <v>#REF!</v>
      </c>
      <c r="AK57" s="240" t="e">
        <f>#REF!</f>
        <v>#REF!</v>
      </c>
      <c r="AL57" s="240" t="e">
        <f>#REF!</f>
        <v>#REF!</v>
      </c>
      <c r="AM57" s="240" t="e">
        <f>#REF!</f>
        <v>#REF!</v>
      </c>
      <c r="AN57" s="240" t="e">
        <f>#REF!</f>
        <v>#REF!</v>
      </c>
      <c r="AO57" s="240">
        <f>[1]Thach_Ban!AO47</f>
        <v>0</v>
      </c>
      <c r="AP57" s="240">
        <f>[1]Thach_Ban!AP47</f>
        <v>0</v>
      </c>
      <c r="AQ57" s="240">
        <f>[1]Thach_Ban!AQ47</f>
        <v>0</v>
      </c>
      <c r="AR57" s="240">
        <f>[1]Thach_Ban!AR47</f>
        <v>0</v>
      </c>
      <c r="AS57" s="240">
        <f>[1]Thach_Ban!AS47</f>
        <v>0</v>
      </c>
      <c r="AT57" s="240">
        <f>[1]Thach_Ban!AT47</f>
        <v>0</v>
      </c>
      <c r="AU57" s="240">
        <v>23.6</v>
      </c>
    </row>
    <row r="58" spans="1:47">
      <c r="A58" s="270">
        <v>7</v>
      </c>
      <c r="B58" s="271" t="s">
        <v>232</v>
      </c>
      <c r="D58" s="240">
        <f>[1]Thach_Dai!D47</f>
        <v>0</v>
      </c>
      <c r="E58" s="240" t="e">
        <f>#REF!</f>
        <v>#REF!</v>
      </c>
      <c r="F58" s="240" t="e">
        <f>#REF!</f>
        <v>#REF!</v>
      </c>
      <c r="G58" s="240" t="e">
        <f>#REF!</f>
        <v>#REF!</v>
      </c>
      <c r="H58" s="240" t="e">
        <f>#REF!</f>
        <v>#REF!</v>
      </c>
      <c r="I58" s="240" t="e">
        <f>#REF!</f>
        <v>#REF!</v>
      </c>
      <c r="J58" s="240" t="e">
        <f>#REF!</f>
        <v>#REF!</v>
      </c>
      <c r="K58" s="240" t="e">
        <f>#REF!</f>
        <v>#REF!</v>
      </c>
      <c r="L58" s="240" t="e">
        <f>#REF!</f>
        <v>#REF!</v>
      </c>
      <c r="M58" s="240" t="e">
        <f>#REF!</f>
        <v>#REF!</v>
      </c>
      <c r="N58" s="240" t="e">
        <f>#REF!</f>
        <v>#REF!</v>
      </c>
      <c r="O58" s="240" t="e">
        <f>#REF!</f>
        <v>#REF!</v>
      </c>
      <c r="P58" s="240" t="e">
        <f>#REF!</f>
        <v>#REF!</v>
      </c>
      <c r="Q58" s="240" t="e">
        <f>#REF!</f>
        <v>#REF!</v>
      </c>
      <c r="R58" s="240" t="e">
        <f>#REF!</f>
        <v>#REF!</v>
      </c>
      <c r="S58" s="240" t="e">
        <f>#REF!</f>
        <v>#REF!</v>
      </c>
      <c r="T58" s="240" t="e">
        <f>#REF!</f>
        <v>#REF!</v>
      </c>
      <c r="U58" s="240" t="e">
        <f>#REF!</f>
        <v>#REF!</v>
      </c>
      <c r="V58" s="240" t="e">
        <f>#REF!</f>
        <v>#REF!</v>
      </c>
      <c r="W58" s="240" t="e">
        <f>#REF!</f>
        <v>#REF!</v>
      </c>
      <c r="X58" s="240" t="e">
        <f>#REF!</f>
        <v>#REF!</v>
      </c>
      <c r="Y58" s="240" t="e">
        <f>#REF!</f>
        <v>#REF!</v>
      </c>
      <c r="Z58" s="240" t="e">
        <f>#REF!</f>
        <v>#REF!</v>
      </c>
      <c r="AA58" s="240" t="e">
        <f>#REF!</f>
        <v>#REF!</v>
      </c>
      <c r="AB58" s="240" t="e">
        <f>#REF!</f>
        <v>#REF!</v>
      </c>
      <c r="AC58" s="240" t="e">
        <f>#REF!</f>
        <v>#REF!</v>
      </c>
      <c r="AD58" s="240" t="e">
        <f>#REF!</f>
        <v>#REF!</v>
      </c>
      <c r="AE58" s="240" t="e">
        <f>#REF!</f>
        <v>#REF!</v>
      </c>
      <c r="AF58" s="240" t="e">
        <f>#REF!</f>
        <v>#REF!</v>
      </c>
      <c r="AG58" s="240" t="e">
        <f>#REF!</f>
        <v>#REF!</v>
      </c>
      <c r="AH58" s="240" t="e">
        <f>#REF!</f>
        <v>#REF!</v>
      </c>
      <c r="AI58" s="240" t="e">
        <f>#REF!</f>
        <v>#REF!</v>
      </c>
      <c r="AJ58" s="240" t="e">
        <f>#REF!</f>
        <v>#REF!</v>
      </c>
      <c r="AK58" s="240" t="e">
        <f>#REF!</f>
        <v>#REF!</v>
      </c>
      <c r="AL58" s="240" t="e">
        <f>#REF!</f>
        <v>#REF!</v>
      </c>
      <c r="AM58" s="240" t="e">
        <f>#REF!</f>
        <v>#REF!</v>
      </c>
      <c r="AN58" s="240" t="e">
        <f>#REF!</f>
        <v>#REF!</v>
      </c>
      <c r="AO58" s="240" t="e">
        <f>#REF!</f>
        <v>#REF!</v>
      </c>
      <c r="AP58" s="240" t="e">
        <f>#REF!</f>
        <v>#REF!</v>
      </c>
      <c r="AQ58" s="240" t="e">
        <f>#REF!</f>
        <v>#REF!</v>
      </c>
      <c r="AR58" s="240" t="e">
        <f>#REF!</f>
        <v>#REF!</v>
      </c>
      <c r="AS58" s="240" t="e">
        <f>#REF!</f>
        <v>#REF!</v>
      </c>
      <c r="AT58" s="240" t="e">
        <f>#REF!</f>
        <v>#REF!</v>
      </c>
      <c r="AU58" s="240">
        <v>9.5</v>
      </c>
    </row>
    <row r="59" spans="1:47">
      <c r="A59" s="270">
        <v>8</v>
      </c>
      <c r="B59" s="271" t="s">
        <v>233</v>
      </c>
      <c r="D59" s="240">
        <f>[1]Thach_Dien!D47</f>
        <v>0</v>
      </c>
      <c r="E59" s="240" t="e">
        <f>#REF!</f>
        <v>#REF!</v>
      </c>
      <c r="F59" s="240" t="e">
        <f>#REF!</f>
        <v>#REF!</v>
      </c>
      <c r="G59" s="240" t="e">
        <f>#REF!</f>
        <v>#REF!</v>
      </c>
      <c r="H59" s="240" t="e">
        <f>#REF!</f>
        <v>#REF!</v>
      </c>
      <c r="I59" s="240" t="e">
        <f>#REF!</f>
        <v>#REF!</v>
      </c>
      <c r="J59" s="240" t="e">
        <f>#REF!</f>
        <v>#REF!</v>
      </c>
      <c r="K59" s="240" t="e">
        <f>#REF!</f>
        <v>#REF!</v>
      </c>
      <c r="L59" s="240" t="e">
        <f>#REF!</f>
        <v>#REF!</v>
      </c>
      <c r="M59" s="240" t="e">
        <f>#REF!</f>
        <v>#REF!</v>
      </c>
      <c r="N59" s="240" t="e">
        <f>#REF!</f>
        <v>#REF!</v>
      </c>
      <c r="O59" s="240" t="e">
        <f>#REF!</f>
        <v>#REF!</v>
      </c>
      <c r="P59" s="240" t="e">
        <f>#REF!</f>
        <v>#REF!</v>
      </c>
      <c r="Q59" s="240" t="e">
        <f>#REF!</f>
        <v>#REF!</v>
      </c>
      <c r="R59" s="240" t="e">
        <f>#REF!</f>
        <v>#REF!</v>
      </c>
      <c r="S59" s="240" t="e">
        <f>#REF!</f>
        <v>#REF!</v>
      </c>
      <c r="T59" s="240" t="e">
        <f>#REF!</f>
        <v>#REF!</v>
      </c>
      <c r="U59" s="240" t="e">
        <f>#REF!</f>
        <v>#REF!</v>
      </c>
      <c r="V59" s="240" t="e">
        <f>#REF!</f>
        <v>#REF!</v>
      </c>
      <c r="W59" s="240" t="e">
        <f>#REF!</f>
        <v>#REF!</v>
      </c>
      <c r="X59" s="240" t="e">
        <f>#REF!</f>
        <v>#REF!</v>
      </c>
      <c r="Y59" s="240" t="e">
        <f>#REF!</f>
        <v>#REF!</v>
      </c>
      <c r="Z59" s="240" t="e">
        <f>#REF!</f>
        <v>#REF!</v>
      </c>
      <c r="AA59" s="240" t="e">
        <f>#REF!</f>
        <v>#REF!</v>
      </c>
      <c r="AB59" s="240" t="e">
        <f>#REF!</f>
        <v>#REF!</v>
      </c>
      <c r="AC59" s="240" t="e">
        <f>#REF!</f>
        <v>#REF!</v>
      </c>
      <c r="AD59" s="240" t="e">
        <f>#REF!</f>
        <v>#REF!</v>
      </c>
      <c r="AE59" s="240" t="e">
        <f>#REF!</f>
        <v>#REF!</v>
      </c>
      <c r="AF59" s="240" t="e">
        <f>#REF!</f>
        <v>#REF!</v>
      </c>
      <c r="AG59" s="240" t="e">
        <f>#REF!</f>
        <v>#REF!</v>
      </c>
      <c r="AH59" s="240" t="e">
        <f>#REF!</f>
        <v>#REF!</v>
      </c>
      <c r="AI59" s="240" t="e">
        <f>#REF!</f>
        <v>#REF!</v>
      </c>
      <c r="AJ59" s="240" t="e">
        <f>#REF!</f>
        <v>#REF!</v>
      </c>
      <c r="AK59" s="240" t="e">
        <f>#REF!</f>
        <v>#REF!</v>
      </c>
      <c r="AL59" s="240" t="e">
        <f>#REF!</f>
        <v>#REF!</v>
      </c>
      <c r="AM59" s="240" t="e">
        <f>#REF!</f>
        <v>#REF!</v>
      </c>
      <c r="AN59" s="240" t="e">
        <f>#REF!</f>
        <v>#REF!</v>
      </c>
      <c r="AO59" s="240" t="e">
        <f>#REF!</f>
        <v>#REF!</v>
      </c>
      <c r="AP59" s="240" t="e">
        <f>#REF!</f>
        <v>#REF!</v>
      </c>
      <c r="AQ59" s="240" t="e">
        <f>#REF!</f>
        <v>#REF!</v>
      </c>
      <c r="AR59" s="240" t="e">
        <f>#REF!</f>
        <v>#REF!</v>
      </c>
      <c r="AS59" s="240" t="e">
        <f>#REF!</f>
        <v>#REF!</v>
      </c>
      <c r="AT59" s="240" t="e">
        <f>#REF!</f>
        <v>#REF!</v>
      </c>
      <c r="AU59" s="240">
        <v>4</v>
      </c>
    </row>
    <row r="60" spans="1:47">
      <c r="A60" s="270">
        <v>9</v>
      </c>
      <c r="B60" s="271" t="s">
        <v>234</v>
      </c>
      <c r="D60" s="240">
        <f>[1]Thach_Dinh!D47</f>
        <v>0</v>
      </c>
      <c r="E60" s="240" t="e">
        <f>#REF!</f>
        <v>#REF!</v>
      </c>
      <c r="F60" s="240" t="e">
        <f>#REF!</f>
        <v>#REF!</v>
      </c>
      <c r="G60" s="240" t="e">
        <f>#REF!</f>
        <v>#REF!</v>
      </c>
      <c r="H60" s="240" t="e">
        <f>#REF!</f>
        <v>#REF!</v>
      </c>
      <c r="I60" s="240" t="e">
        <f>#REF!</f>
        <v>#REF!</v>
      </c>
      <c r="J60" s="240" t="e">
        <f>#REF!</f>
        <v>#REF!</v>
      </c>
      <c r="K60" s="240" t="e">
        <f>#REF!</f>
        <v>#REF!</v>
      </c>
      <c r="L60" s="240" t="e">
        <f>#REF!</f>
        <v>#REF!</v>
      </c>
      <c r="M60" s="240" t="e">
        <f>#REF!</f>
        <v>#REF!</v>
      </c>
      <c r="N60" s="240" t="e">
        <f>#REF!</f>
        <v>#REF!</v>
      </c>
      <c r="O60" s="240" t="e">
        <f>#REF!</f>
        <v>#REF!</v>
      </c>
      <c r="P60" s="240" t="e">
        <f>#REF!</f>
        <v>#REF!</v>
      </c>
      <c r="Q60" s="240" t="e">
        <f>#REF!</f>
        <v>#REF!</v>
      </c>
      <c r="R60" s="240" t="e">
        <f>#REF!</f>
        <v>#REF!</v>
      </c>
      <c r="S60" s="240" t="e">
        <f>#REF!</f>
        <v>#REF!</v>
      </c>
      <c r="T60" s="240" t="e">
        <f>#REF!</f>
        <v>#REF!</v>
      </c>
      <c r="U60" s="240" t="e">
        <f>#REF!</f>
        <v>#REF!</v>
      </c>
      <c r="V60" s="240" t="e">
        <f>#REF!</f>
        <v>#REF!</v>
      </c>
      <c r="W60" s="240" t="e">
        <f>#REF!</f>
        <v>#REF!</v>
      </c>
      <c r="X60" s="240" t="e">
        <f>#REF!</f>
        <v>#REF!</v>
      </c>
      <c r="Y60" s="240" t="e">
        <f>#REF!</f>
        <v>#REF!</v>
      </c>
      <c r="Z60" s="240" t="e">
        <f>#REF!</f>
        <v>#REF!</v>
      </c>
      <c r="AA60" s="240" t="e">
        <f>#REF!</f>
        <v>#REF!</v>
      </c>
      <c r="AB60" s="240" t="e">
        <f>#REF!</f>
        <v>#REF!</v>
      </c>
      <c r="AC60" s="240" t="e">
        <f>#REF!</f>
        <v>#REF!</v>
      </c>
      <c r="AD60" s="240" t="e">
        <f>#REF!</f>
        <v>#REF!</v>
      </c>
      <c r="AE60" s="240" t="e">
        <f>#REF!</f>
        <v>#REF!</v>
      </c>
      <c r="AF60" s="240" t="e">
        <f>#REF!</f>
        <v>#REF!</v>
      </c>
      <c r="AG60" s="240" t="e">
        <f>#REF!</f>
        <v>#REF!</v>
      </c>
      <c r="AH60" s="240" t="e">
        <f>#REF!</f>
        <v>#REF!</v>
      </c>
      <c r="AI60" s="240" t="e">
        <f>#REF!</f>
        <v>#REF!</v>
      </c>
      <c r="AJ60" s="240" t="e">
        <f>#REF!</f>
        <v>#REF!</v>
      </c>
      <c r="AK60" s="240" t="e">
        <f>#REF!</f>
        <v>#REF!</v>
      </c>
      <c r="AL60" s="240" t="e">
        <f>#REF!</f>
        <v>#REF!</v>
      </c>
      <c r="AM60" s="240" t="e">
        <f>#REF!</f>
        <v>#REF!</v>
      </c>
      <c r="AN60" s="240" t="e">
        <f>#REF!</f>
        <v>#REF!</v>
      </c>
      <c r="AO60" s="240">
        <f>[1]Thach_Dinh!AO47</f>
        <v>0</v>
      </c>
      <c r="AP60" s="240">
        <f>[1]Thach_Dinh!AP47</f>
        <v>0</v>
      </c>
      <c r="AQ60" s="240">
        <f>[1]Thach_Dinh!AQ47</f>
        <v>0</v>
      </c>
      <c r="AR60" s="240">
        <f>[1]Thach_Dinh!AR47</f>
        <v>0</v>
      </c>
      <c r="AS60" s="240">
        <f>[1]Thach_Dinh!AS47</f>
        <v>0</v>
      </c>
      <c r="AT60" s="240">
        <f>[1]Thach_Dinh!AT47</f>
        <v>0</v>
      </c>
      <c r="AU60" s="240">
        <v>1</v>
      </c>
    </row>
    <row r="61" spans="1:47">
      <c r="A61" s="270">
        <v>10</v>
      </c>
      <c r="B61" s="271" t="s">
        <v>235</v>
      </c>
      <c r="D61" s="240">
        <f>[1]Thach_Hai!D47</f>
        <v>0</v>
      </c>
      <c r="E61" s="240" t="e">
        <f>#REF!</f>
        <v>#REF!</v>
      </c>
      <c r="F61" s="240" t="e">
        <f>#REF!</f>
        <v>#REF!</v>
      </c>
      <c r="G61" s="240" t="e">
        <f>#REF!</f>
        <v>#REF!</v>
      </c>
      <c r="H61" s="240" t="e">
        <f>#REF!</f>
        <v>#REF!</v>
      </c>
      <c r="I61" s="240" t="e">
        <f>#REF!</f>
        <v>#REF!</v>
      </c>
      <c r="J61" s="240" t="e">
        <f>#REF!</f>
        <v>#REF!</v>
      </c>
      <c r="K61" s="240" t="e">
        <f>#REF!</f>
        <v>#REF!</v>
      </c>
      <c r="L61" s="240" t="e">
        <f>#REF!</f>
        <v>#REF!</v>
      </c>
      <c r="M61" s="240" t="e">
        <f>#REF!</f>
        <v>#REF!</v>
      </c>
      <c r="N61" s="240" t="e">
        <f>#REF!</f>
        <v>#REF!</v>
      </c>
      <c r="O61" s="240" t="e">
        <f>#REF!</f>
        <v>#REF!</v>
      </c>
      <c r="P61" s="240" t="e">
        <f>#REF!</f>
        <v>#REF!</v>
      </c>
      <c r="Q61" s="240" t="e">
        <f>#REF!</f>
        <v>#REF!</v>
      </c>
      <c r="R61" s="240" t="e">
        <f>#REF!</f>
        <v>#REF!</v>
      </c>
      <c r="S61" s="240" t="e">
        <f>#REF!</f>
        <v>#REF!</v>
      </c>
      <c r="T61" s="240" t="e">
        <f>#REF!</f>
        <v>#REF!</v>
      </c>
      <c r="U61" s="240" t="e">
        <f>#REF!</f>
        <v>#REF!</v>
      </c>
      <c r="V61" s="240" t="e">
        <f>#REF!</f>
        <v>#REF!</v>
      </c>
      <c r="W61" s="240" t="e">
        <f>#REF!</f>
        <v>#REF!</v>
      </c>
      <c r="X61" s="240" t="e">
        <f>#REF!</f>
        <v>#REF!</v>
      </c>
      <c r="Y61" s="240" t="e">
        <f>#REF!</f>
        <v>#REF!</v>
      </c>
      <c r="Z61" s="240" t="e">
        <f>#REF!</f>
        <v>#REF!</v>
      </c>
      <c r="AA61" s="240" t="e">
        <f>#REF!</f>
        <v>#REF!</v>
      </c>
      <c r="AB61" s="240" t="e">
        <f>#REF!</f>
        <v>#REF!</v>
      </c>
      <c r="AC61" s="240" t="e">
        <f>#REF!</f>
        <v>#REF!</v>
      </c>
      <c r="AD61" s="240" t="e">
        <f>#REF!</f>
        <v>#REF!</v>
      </c>
      <c r="AE61" s="240" t="e">
        <f>#REF!</f>
        <v>#REF!</v>
      </c>
      <c r="AF61" s="240" t="e">
        <f>#REF!</f>
        <v>#REF!</v>
      </c>
      <c r="AG61" s="240" t="e">
        <f>#REF!</f>
        <v>#REF!</v>
      </c>
      <c r="AH61" s="240" t="e">
        <f>#REF!</f>
        <v>#REF!</v>
      </c>
      <c r="AI61" s="240" t="e">
        <f>#REF!</f>
        <v>#REF!</v>
      </c>
      <c r="AJ61" s="240" t="e">
        <f>#REF!</f>
        <v>#REF!</v>
      </c>
      <c r="AK61" s="240" t="e">
        <f>#REF!</f>
        <v>#REF!</v>
      </c>
      <c r="AL61" s="240" t="e">
        <f>#REF!</f>
        <v>#REF!</v>
      </c>
      <c r="AM61" s="240" t="e">
        <f>#REF!</f>
        <v>#REF!</v>
      </c>
      <c r="AN61" s="240" t="e">
        <f>#REF!</f>
        <v>#REF!</v>
      </c>
      <c r="AO61" s="240">
        <f>[1]Thach_Hai!AO47</f>
        <v>0</v>
      </c>
      <c r="AP61" s="240">
        <f>[1]Thach_Hai!AP47</f>
        <v>0</v>
      </c>
      <c r="AQ61" s="240">
        <f>[1]Thach_Hai!AQ47</f>
        <v>0</v>
      </c>
      <c r="AR61" s="240">
        <f>[1]Thach_Hai!AR47</f>
        <v>0</v>
      </c>
      <c r="AS61" s="240">
        <f>[1]Thach_Hai!AS47</f>
        <v>0</v>
      </c>
      <c r="AT61" s="240">
        <f>[1]Thach_Hai!AT47</f>
        <v>0</v>
      </c>
      <c r="AU61" s="240">
        <v>18</v>
      </c>
    </row>
    <row r="62" spans="1:47">
      <c r="A62" s="270">
        <v>11</v>
      </c>
      <c r="B62" s="271" t="s">
        <v>236</v>
      </c>
      <c r="D62" s="240">
        <f>[1]Thach_Hoi!D47</f>
        <v>0</v>
      </c>
      <c r="E62" s="240" t="e">
        <f>#REF!</f>
        <v>#REF!</v>
      </c>
      <c r="F62" s="240" t="e">
        <f>#REF!</f>
        <v>#REF!</v>
      </c>
      <c r="G62" s="240" t="e">
        <f>#REF!</f>
        <v>#REF!</v>
      </c>
      <c r="H62" s="240" t="e">
        <f>#REF!</f>
        <v>#REF!</v>
      </c>
      <c r="I62" s="240" t="e">
        <f>#REF!</f>
        <v>#REF!</v>
      </c>
      <c r="J62" s="240" t="e">
        <f>#REF!</f>
        <v>#REF!</v>
      </c>
      <c r="K62" s="240" t="e">
        <f>#REF!</f>
        <v>#REF!</v>
      </c>
      <c r="L62" s="240" t="e">
        <f>#REF!</f>
        <v>#REF!</v>
      </c>
      <c r="M62" s="240" t="e">
        <f>#REF!</f>
        <v>#REF!</v>
      </c>
      <c r="N62" s="240" t="e">
        <f>#REF!</f>
        <v>#REF!</v>
      </c>
      <c r="O62" s="240" t="e">
        <f>#REF!</f>
        <v>#REF!</v>
      </c>
      <c r="P62" s="240" t="e">
        <f>#REF!</f>
        <v>#REF!</v>
      </c>
      <c r="Q62" s="240" t="e">
        <f>#REF!</f>
        <v>#REF!</v>
      </c>
      <c r="R62" s="240" t="e">
        <f>#REF!</f>
        <v>#REF!</v>
      </c>
      <c r="S62" s="240" t="e">
        <f>#REF!</f>
        <v>#REF!</v>
      </c>
      <c r="T62" s="240" t="e">
        <f>#REF!</f>
        <v>#REF!</v>
      </c>
      <c r="U62" s="240" t="e">
        <f>#REF!</f>
        <v>#REF!</v>
      </c>
      <c r="V62" s="240" t="e">
        <f>#REF!</f>
        <v>#REF!</v>
      </c>
      <c r="W62" s="240" t="e">
        <f>#REF!</f>
        <v>#REF!</v>
      </c>
      <c r="X62" s="240" t="e">
        <f>#REF!</f>
        <v>#REF!</v>
      </c>
      <c r="Y62" s="240" t="e">
        <f>#REF!</f>
        <v>#REF!</v>
      </c>
      <c r="Z62" s="240" t="e">
        <f>#REF!</f>
        <v>#REF!</v>
      </c>
      <c r="AA62" s="240" t="e">
        <f>#REF!</f>
        <v>#REF!</v>
      </c>
      <c r="AB62" s="240" t="e">
        <f>#REF!</f>
        <v>#REF!</v>
      </c>
      <c r="AC62" s="240" t="e">
        <f>#REF!</f>
        <v>#REF!</v>
      </c>
      <c r="AD62" s="240" t="e">
        <f>#REF!</f>
        <v>#REF!</v>
      </c>
      <c r="AE62" s="240" t="e">
        <f>#REF!</f>
        <v>#REF!</v>
      </c>
      <c r="AF62" s="240" t="e">
        <f>#REF!</f>
        <v>#REF!</v>
      </c>
      <c r="AG62" s="240" t="e">
        <f>#REF!</f>
        <v>#REF!</v>
      </c>
      <c r="AH62" s="240" t="e">
        <f>#REF!</f>
        <v>#REF!</v>
      </c>
      <c r="AI62" s="240" t="e">
        <f>#REF!</f>
        <v>#REF!</v>
      </c>
      <c r="AJ62" s="240" t="e">
        <f>#REF!</f>
        <v>#REF!</v>
      </c>
      <c r="AK62" s="240" t="e">
        <f>#REF!</f>
        <v>#REF!</v>
      </c>
      <c r="AL62" s="240" t="e">
        <f>#REF!</f>
        <v>#REF!</v>
      </c>
      <c r="AM62" s="240" t="e">
        <f>#REF!</f>
        <v>#REF!</v>
      </c>
      <c r="AN62" s="240" t="e">
        <f>#REF!</f>
        <v>#REF!</v>
      </c>
      <c r="AO62" s="240">
        <f>[1]Thach_Hoi!AO47</f>
        <v>0</v>
      </c>
      <c r="AP62" s="240">
        <f>[1]Thach_Hoi!AP47</f>
        <v>0</v>
      </c>
      <c r="AQ62" s="240">
        <f>[1]Thach_Hoi!AQ47</f>
        <v>0</v>
      </c>
      <c r="AR62" s="240">
        <f>[1]Thach_Hoi!AR47</f>
        <v>0</v>
      </c>
      <c r="AS62" s="240">
        <f>[1]Thach_Hoi!AS47</f>
        <v>0</v>
      </c>
      <c r="AT62" s="240">
        <f>[1]Thach_Hoi!AT47</f>
        <v>0</v>
      </c>
      <c r="AU62" s="240">
        <v>10</v>
      </c>
    </row>
    <row r="63" spans="1:47">
      <c r="A63" s="270">
        <v>12</v>
      </c>
      <c r="B63" s="271" t="s">
        <v>237</v>
      </c>
      <c r="D63" s="240">
        <f>[1]Thach_Huong!D47</f>
        <v>0</v>
      </c>
      <c r="E63" s="240" t="e">
        <f>#REF!</f>
        <v>#REF!</v>
      </c>
      <c r="F63" s="240" t="e">
        <f>#REF!</f>
        <v>#REF!</v>
      </c>
      <c r="G63" s="240" t="e">
        <f>#REF!</f>
        <v>#REF!</v>
      </c>
      <c r="H63" s="240" t="e">
        <f>#REF!</f>
        <v>#REF!</v>
      </c>
      <c r="I63" s="240" t="e">
        <f>#REF!</f>
        <v>#REF!</v>
      </c>
      <c r="J63" s="240" t="e">
        <f>#REF!</f>
        <v>#REF!</v>
      </c>
      <c r="K63" s="240" t="e">
        <f>#REF!</f>
        <v>#REF!</v>
      </c>
      <c r="L63" s="240" t="e">
        <f>#REF!</f>
        <v>#REF!</v>
      </c>
      <c r="M63" s="240" t="e">
        <f>#REF!</f>
        <v>#REF!</v>
      </c>
      <c r="N63" s="240" t="e">
        <f>#REF!</f>
        <v>#REF!</v>
      </c>
      <c r="O63" s="240" t="e">
        <f>#REF!</f>
        <v>#REF!</v>
      </c>
      <c r="P63" s="240" t="e">
        <f>#REF!</f>
        <v>#REF!</v>
      </c>
      <c r="Q63" s="240" t="e">
        <f>#REF!</f>
        <v>#REF!</v>
      </c>
      <c r="R63" s="240" t="e">
        <f>#REF!</f>
        <v>#REF!</v>
      </c>
      <c r="S63" s="240" t="e">
        <f>#REF!</f>
        <v>#REF!</v>
      </c>
      <c r="T63" s="240" t="e">
        <f>#REF!</f>
        <v>#REF!</v>
      </c>
      <c r="U63" s="240" t="e">
        <f>#REF!</f>
        <v>#REF!</v>
      </c>
      <c r="V63" s="240" t="e">
        <f>#REF!</f>
        <v>#REF!</v>
      </c>
      <c r="W63" s="240" t="e">
        <f>#REF!</f>
        <v>#REF!</v>
      </c>
      <c r="X63" s="240" t="e">
        <f>#REF!</f>
        <v>#REF!</v>
      </c>
      <c r="Y63" s="240" t="e">
        <f>#REF!</f>
        <v>#REF!</v>
      </c>
      <c r="Z63" s="240" t="e">
        <f>#REF!</f>
        <v>#REF!</v>
      </c>
      <c r="AA63" s="240" t="e">
        <f>#REF!</f>
        <v>#REF!</v>
      </c>
      <c r="AB63" s="240" t="e">
        <f>#REF!</f>
        <v>#REF!</v>
      </c>
      <c r="AC63" s="240" t="e">
        <f>#REF!</f>
        <v>#REF!</v>
      </c>
      <c r="AD63" s="240" t="e">
        <f>#REF!</f>
        <v>#REF!</v>
      </c>
      <c r="AE63" s="240" t="e">
        <f>#REF!</f>
        <v>#REF!</v>
      </c>
      <c r="AF63" s="240" t="e">
        <f>#REF!</f>
        <v>#REF!</v>
      </c>
      <c r="AG63" s="240" t="e">
        <f>#REF!</f>
        <v>#REF!</v>
      </c>
      <c r="AH63" s="240" t="e">
        <f>#REF!</f>
        <v>#REF!</v>
      </c>
      <c r="AI63" s="240" t="e">
        <f>#REF!</f>
        <v>#REF!</v>
      </c>
      <c r="AJ63" s="240" t="e">
        <f>#REF!</f>
        <v>#REF!</v>
      </c>
      <c r="AK63" s="240" t="e">
        <f>#REF!</f>
        <v>#REF!</v>
      </c>
      <c r="AL63" s="240" t="e">
        <f>#REF!</f>
        <v>#REF!</v>
      </c>
      <c r="AM63" s="240" t="e">
        <f>#REF!</f>
        <v>#REF!</v>
      </c>
      <c r="AN63" s="240" t="e">
        <f>#REF!</f>
        <v>#REF!</v>
      </c>
      <c r="AO63" s="240" t="e">
        <f>#REF!</f>
        <v>#REF!</v>
      </c>
      <c r="AP63" s="240" t="e">
        <f>#REF!</f>
        <v>#REF!</v>
      </c>
      <c r="AQ63" s="240" t="e">
        <f>#REF!</f>
        <v>#REF!</v>
      </c>
      <c r="AR63" s="240" t="e">
        <f>#REF!</f>
        <v>#REF!</v>
      </c>
      <c r="AS63" s="240" t="e">
        <f>#REF!</f>
        <v>#REF!</v>
      </c>
      <c r="AT63" s="240" t="e">
        <f>#REF!</f>
        <v>#REF!</v>
      </c>
      <c r="AU63" s="240">
        <v>4.9000000000000004</v>
      </c>
    </row>
    <row r="64" spans="1:47">
      <c r="A64" s="270">
        <v>13</v>
      </c>
      <c r="B64" s="271" t="s">
        <v>238</v>
      </c>
      <c r="D64" s="240">
        <f>[1]Thạch_kenh!D47</f>
        <v>0</v>
      </c>
      <c r="E64" s="240" t="e">
        <f>#REF!</f>
        <v>#REF!</v>
      </c>
      <c r="F64" s="240" t="e">
        <f>#REF!</f>
        <v>#REF!</v>
      </c>
      <c r="G64" s="240" t="e">
        <f>#REF!</f>
        <v>#REF!</v>
      </c>
      <c r="H64" s="240" t="e">
        <f>#REF!</f>
        <v>#REF!</v>
      </c>
      <c r="I64" s="240" t="e">
        <f>#REF!</f>
        <v>#REF!</v>
      </c>
      <c r="J64" s="240" t="e">
        <f>#REF!</f>
        <v>#REF!</v>
      </c>
      <c r="K64" s="240" t="e">
        <f>#REF!</f>
        <v>#REF!</v>
      </c>
      <c r="L64" s="240" t="e">
        <f>#REF!</f>
        <v>#REF!</v>
      </c>
      <c r="M64" s="240" t="e">
        <f>#REF!</f>
        <v>#REF!</v>
      </c>
      <c r="N64" s="240" t="e">
        <f>#REF!</f>
        <v>#REF!</v>
      </c>
      <c r="O64" s="240" t="e">
        <f>#REF!</f>
        <v>#REF!</v>
      </c>
      <c r="P64" s="240" t="e">
        <f>#REF!</f>
        <v>#REF!</v>
      </c>
      <c r="Q64" s="240" t="e">
        <f>#REF!</f>
        <v>#REF!</v>
      </c>
      <c r="R64" s="240" t="e">
        <f>#REF!</f>
        <v>#REF!</v>
      </c>
      <c r="S64" s="240" t="e">
        <f>#REF!</f>
        <v>#REF!</v>
      </c>
      <c r="T64" s="240" t="e">
        <f>#REF!</f>
        <v>#REF!</v>
      </c>
      <c r="U64" s="240" t="e">
        <f>#REF!</f>
        <v>#REF!</v>
      </c>
      <c r="V64" s="240" t="e">
        <f>#REF!</f>
        <v>#REF!</v>
      </c>
      <c r="W64" s="240" t="e">
        <f>#REF!</f>
        <v>#REF!</v>
      </c>
      <c r="X64" s="240" t="e">
        <f>#REF!</f>
        <v>#REF!</v>
      </c>
      <c r="Y64" s="240" t="e">
        <f>#REF!</f>
        <v>#REF!</v>
      </c>
      <c r="Z64" s="240" t="e">
        <f>#REF!</f>
        <v>#REF!</v>
      </c>
      <c r="AA64" s="240" t="e">
        <f>#REF!</f>
        <v>#REF!</v>
      </c>
      <c r="AB64" s="240" t="e">
        <f>#REF!</f>
        <v>#REF!</v>
      </c>
      <c r="AC64" s="240" t="e">
        <f>#REF!</f>
        <v>#REF!</v>
      </c>
      <c r="AD64" s="240" t="e">
        <f>#REF!</f>
        <v>#REF!</v>
      </c>
      <c r="AE64" s="240" t="e">
        <f>#REF!</f>
        <v>#REF!</v>
      </c>
      <c r="AF64" s="240" t="e">
        <f>#REF!</f>
        <v>#REF!</v>
      </c>
      <c r="AG64" s="240" t="e">
        <f>#REF!</f>
        <v>#REF!</v>
      </c>
      <c r="AH64" s="240" t="e">
        <f>#REF!</f>
        <v>#REF!</v>
      </c>
      <c r="AI64" s="240" t="e">
        <f>#REF!</f>
        <v>#REF!</v>
      </c>
      <c r="AJ64" s="240" t="e">
        <f>#REF!</f>
        <v>#REF!</v>
      </c>
      <c r="AK64" s="240" t="e">
        <f>#REF!</f>
        <v>#REF!</v>
      </c>
      <c r="AL64" s="240" t="e">
        <f>#REF!</f>
        <v>#REF!</v>
      </c>
      <c r="AM64" s="240" t="e">
        <f>#REF!</f>
        <v>#REF!</v>
      </c>
      <c r="AN64" s="240" t="e">
        <f>#REF!</f>
        <v>#REF!</v>
      </c>
      <c r="AO64" s="240" t="e">
        <f>#REF!</f>
        <v>#REF!</v>
      </c>
      <c r="AP64" s="240" t="e">
        <f>#REF!</f>
        <v>#REF!</v>
      </c>
      <c r="AQ64" s="240" t="e">
        <f>#REF!</f>
        <v>#REF!</v>
      </c>
      <c r="AR64" s="240" t="e">
        <f>#REF!</f>
        <v>#REF!</v>
      </c>
      <c r="AS64" s="240" t="e">
        <f>#REF!</f>
        <v>#REF!</v>
      </c>
      <c r="AT64" s="240" t="e">
        <f>#REF!</f>
        <v>#REF!</v>
      </c>
      <c r="AU64" s="240" t="e">
        <f>#REF!</f>
        <v>#REF!</v>
      </c>
    </row>
    <row r="65" spans="1:47">
      <c r="A65" s="270">
        <v>14</v>
      </c>
      <c r="B65" s="271" t="s">
        <v>239</v>
      </c>
      <c r="D65" s="240">
        <f>[1]Thach_Khe!D47</f>
        <v>0</v>
      </c>
      <c r="E65" s="240" t="e">
        <f>#REF!</f>
        <v>#REF!</v>
      </c>
      <c r="F65" s="240" t="e">
        <f>#REF!</f>
        <v>#REF!</v>
      </c>
      <c r="G65" s="240" t="e">
        <f>#REF!</f>
        <v>#REF!</v>
      </c>
      <c r="H65" s="240" t="e">
        <f>#REF!</f>
        <v>#REF!</v>
      </c>
      <c r="I65" s="240" t="e">
        <f>#REF!</f>
        <v>#REF!</v>
      </c>
      <c r="J65" s="240" t="e">
        <f>#REF!</f>
        <v>#REF!</v>
      </c>
      <c r="K65" s="240" t="e">
        <f>#REF!</f>
        <v>#REF!</v>
      </c>
      <c r="L65" s="240" t="e">
        <f>#REF!</f>
        <v>#REF!</v>
      </c>
      <c r="M65" s="240" t="e">
        <f>#REF!</f>
        <v>#REF!</v>
      </c>
      <c r="N65" s="240" t="e">
        <f>#REF!</f>
        <v>#REF!</v>
      </c>
      <c r="O65" s="240" t="e">
        <f>#REF!</f>
        <v>#REF!</v>
      </c>
      <c r="P65" s="240" t="e">
        <f>#REF!</f>
        <v>#REF!</v>
      </c>
      <c r="Q65" s="240" t="e">
        <f>#REF!</f>
        <v>#REF!</v>
      </c>
      <c r="R65" s="240" t="e">
        <f>#REF!</f>
        <v>#REF!</v>
      </c>
      <c r="S65" s="240" t="e">
        <f>#REF!</f>
        <v>#REF!</v>
      </c>
      <c r="T65" s="240" t="e">
        <f>#REF!</f>
        <v>#REF!</v>
      </c>
      <c r="U65" s="240" t="e">
        <f>#REF!</f>
        <v>#REF!</v>
      </c>
      <c r="V65" s="240" t="e">
        <f>#REF!</f>
        <v>#REF!</v>
      </c>
      <c r="W65" s="240" t="e">
        <f>#REF!</f>
        <v>#REF!</v>
      </c>
      <c r="X65" s="240" t="e">
        <f>#REF!</f>
        <v>#REF!</v>
      </c>
      <c r="Y65" s="240" t="e">
        <f>#REF!</f>
        <v>#REF!</v>
      </c>
      <c r="Z65" s="240" t="e">
        <f>#REF!</f>
        <v>#REF!</v>
      </c>
      <c r="AA65" s="240" t="e">
        <f>#REF!</f>
        <v>#REF!</v>
      </c>
      <c r="AB65" s="240" t="e">
        <f>#REF!</f>
        <v>#REF!</v>
      </c>
      <c r="AC65" s="240" t="e">
        <f>#REF!</f>
        <v>#REF!</v>
      </c>
      <c r="AD65" s="240" t="e">
        <f>#REF!</f>
        <v>#REF!</v>
      </c>
      <c r="AE65" s="240" t="e">
        <f>#REF!</f>
        <v>#REF!</v>
      </c>
      <c r="AF65" s="240" t="e">
        <f>#REF!</f>
        <v>#REF!</v>
      </c>
      <c r="AG65" s="240" t="e">
        <f>#REF!</f>
        <v>#REF!</v>
      </c>
      <c r="AH65" s="240" t="e">
        <f>#REF!</f>
        <v>#REF!</v>
      </c>
      <c r="AI65" s="240" t="e">
        <f>#REF!</f>
        <v>#REF!</v>
      </c>
      <c r="AJ65" s="240" t="e">
        <f>#REF!</f>
        <v>#REF!</v>
      </c>
      <c r="AK65" s="240" t="e">
        <f>#REF!</f>
        <v>#REF!</v>
      </c>
      <c r="AL65" s="240" t="e">
        <f>#REF!</f>
        <v>#REF!</v>
      </c>
      <c r="AM65" s="240" t="e">
        <f>#REF!</f>
        <v>#REF!</v>
      </c>
      <c r="AN65" s="240" t="e">
        <f>#REF!</f>
        <v>#REF!</v>
      </c>
      <c r="AO65" s="240">
        <f>[1]Thach_Khe!AO47</f>
        <v>0</v>
      </c>
      <c r="AP65" s="240">
        <f>[1]Thach_Khe!AP47</f>
        <v>0</v>
      </c>
      <c r="AQ65" s="240">
        <f>[1]Thach_Khe!AQ47</f>
        <v>0</v>
      </c>
      <c r="AR65" s="240">
        <f>[1]Thach_Khe!AR47</f>
        <v>0</v>
      </c>
      <c r="AS65" s="240">
        <f>[1]Thach_Khe!AS47</f>
        <v>0</v>
      </c>
      <c r="AT65" s="240">
        <f>[1]Thach_Khe!AT47</f>
        <v>0</v>
      </c>
      <c r="AU65" s="240">
        <v>16</v>
      </c>
    </row>
    <row r="66" spans="1:47">
      <c r="A66" s="270">
        <v>15</v>
      </c>
      <c r="B66" s="271" t="s">
        <v>240</v>
      </c>
      <c r="D66" s="240">
        <f>[1]Thach_Lac!D47</f>
        <v>0</v>
      </c>
      <c r="E66" s="240" t="e">
        <f>#REF!</f>
        <v>#REF!</v>
      </c>
      <c r="F66" s="240" t="e">
        <f>#REF!</f>
        <v>#REF!</v>
      </c>
      <c r="G66" s="240" t="e">
        <f>#REF!</f>
        <v>#REF!</v>
      </c>
      <c r="H66" s="240" t="e">
        <f>#REF!</f>
        <v>#REF!</v>
      </c>
      <c r="I66" s="240" t="e">
        <f>#REF!</f>
        <v>#REF!</v>
      </c>
      <c r="J66" s="240" t="e">
        <f>#REF!</f>
        <v>#REF!</v>
      </c>
      <c r="K66" s="240" t="e">
        <f>#REF!</f>
        <v>#REF!</v>
      </c>
      <c r="L66" s="240" t="e">
        <f>#REF!</f>
        <v>#REF!</v>
      </c>
      <c r="M66" s="240" t="e">
        <f>#REF!</f>
        <v>#REF!</v>
      </c>
      <c r="N66" s="240" t="e">
        <f>#REF!</f>
        <v>#REF!</v>
      </c>
      <c r="O66" s="240" t="e">
        <f>#REF!</f>
        <v>#REF!</v>
      </c>
      <c r="P66" s="240" t="e">
        <f>#REF!</f>
        <v>#REF!</v>
      </c>
      <c r="Q66" s="240" t="e">
        <f>#REF!</f>
        <v>#REF!</v>
      </c>
      <c r="R66" s="240" t="e">
        <f>#REF!</f>
        <v>#REF!</v>
      </c>
      <c r="S66" s="240" t="e">
        <f>#REF!</f>
        <v>#REF!</v>
      </c>
      <c r="T66" s="240" t="e">
        <f>#REF!</f>
        <v>#REF!</v>
      </c>
      <c r="U66" s="240" t="e">
        <f>#REF!</f>
        <v>#REF!</v>
      </c>
      <c r="V66" s="240" t="e">
        <f>#REF!</f>
        <v>#REF!</v>
      </c>
      <c r="W66" s="240" t="e">
        <f>#REF!</f>
        <v>#REF!</v>
      </c>
      <c r="X66" s="240" t="e">
        <f>#REF!</f>
        <v>#REF!</v>
      </c>
      <c r="Y66" s="240" t="e">
        <f>#REF!</f>
        <v>#REF!</v>
      </c>
      <c r="Z66" s="240" t="e">
        <f>#REF!</f>
        <v>#REF!</v>
      </c>
      <c r="AA66" s="240" t="e">
        <f>#REF!</f>
        <v>#REF!</v>
      </c>
      <c r="AB66" s="240" t="e">
        <f>#REF!</f>
        <v>#REF!</v>
      </c>
      <c r="AC66" s="240" t="e">
        <f>#REF!</f>
        <v>#REF!</v>
      </c>
      <c r="AD66" s="240" t="e">
        <f>#REF!</f>
        <v>#REF!</v>
      </c>
      <c r="AE66" s="240" t="e">
        <f>#REF!</f>
        <v>#REF!</v>
      </c>
      <c r="AF66" s="240" t="e">
        <f>#REF!</f>
        <v>#REF!</v>
      </c>
      <c r="AG66" s="240" t="e">
        <f>#REF!</f>
        <v>#REF!</v>
      </c>
      <c r="AH66" s="240" t="e">
        <f>#REF!</f>
        <v>#REF!</v>
      </c>
      <c r="AI66" s="240" t="e">
        <f>#REF!</f>
        <v>#REF!</v>
      </c>
      <c r="AJ66" s="240" t="e">
        <f>#REF!</f>
        <v>#REF!</v>
      </c>
      <c r="AK66" s="240" t="e">
        <f>#REF!</f>
        <v>#REF!</v>
      </c>
      <c r="AL66" s="240" t="e">
        <f>#REF!</f>
        <v>#REF!</v>
      </c>
      <c r="AM66" s="240" t="e">
        <f>#REF!</f>
        <v>#REF!</v>
      </c>
      <c r="AN66" s="240" t="e">
        <f>#REF!</f>
        <v>#REF!</v>
      </c>
      <c r="AO66" s="240">
        <f>[1]Thach_Lac!AO47</f>
        <v>0</v>
      </c>
      <c r="AP66" s="240">
        <f>[1]Thach_Lac!AP47</f>
        <v>0</v>
      </c>
      <c r="AQ66" s="240">
        <f>[1]Thach_Lac!AQ47</f>
        <v>0</v>
      </c>
      <c r="AR66" s="240">
        <f>[1]Thach_Lac!AR47</f>
        <v>0</v>
      </c>
      <c r="AS66" s="240">
        <f>[1]Thach_Lac!AS47</f>
        <v>0</v>
      </c>
      <c r="AT66" s="240">
        <f>[1]Thach_Lac!AT47</f>
        <v>0</v>
      </c>
      <c r="AU66" s="240">
        <v>45.3</v>
      </c>
    </row>
    <row r="67" spans="1:47">
      <c r="A67" s="270">
        <v>16</v>
      </c>
      <c r="B67" s="271" t="s">
        <v>241</v>
      </c>
      <c r="D67" s="240">
        <f>[1]Thach_Lam!D47</f>
        <v>0</v>
      </c>
      <c r="E67" s="240" t="e">
        <f>#REF!</f>
        <v>#REF!</v>
      </c>
      <c r="F67" s="240" t="e">
        <f>#REF!</f>
        <v>#REF!</v>
      </c>
      <c r="G67" s="240" t="e">
        <f>#REF!</f>
        <v>#REF!</v>
      </c>
      <c r="H67" s="240" t="e">
        <f>#REF!</f>
        <v>#REF!</v>
      </c>
      <c r="I67" s="240" t="e">
        <f>#REF!</f>
        <v>#REF!</v>
      </c>
      <c r="J67" s="240" t="e">
        <f>#REF!</f>
        <v>#REF!</v>
      </c>
      <c r="K67" s="240" t="e">
        <f>#REF!</f>
        <v>#REF!</v>
      </c>
      <c r="L67" s="240" t="e">
        <f>#REF!</f>
        <v>#REF!</v>
      </c>
      <c r="M67" s="240" t="e">
        <f>#REF!</f>
        <v>#REF!</v>
      </c>
      <c r="N67" s="240" t="e">
        <f>#REF!</f>
        <v>#REF!</v>
      </c>
      <c r="O67" s="240" t="e">
        <f>#REF!</f>
        <v>#REF!</v>
      </c>
      <c r="P67" s="240" t="e">
        <f>#REF!</f>
        <v>#REF!</v>
      </c>
      <c r="Q67" s="240" t="e">
        <f>#REF!</f>
        <v>#REF!</v>
      </c>
      <c r="R67" s="240" t="e">
        <f>#REF!</f>
        <v>#REF!</v>
      </c>
      <c r="S67" s="240" t="e">
        <f>#REF!</f>
        <v>#REF!</v>
      </c>
      <c r="T67" s="240" t="e">
        <f>#REF!</f>
        <v>#REF!</v>
      </c>
      <c r="U67" s="240" t="e">
        <f>#REF!</f>
        <v>#REF!</v>
      </c>
      <c r="V67" s="240" t="e">
        <f>#REF!</f>
        <v>#REF!</v>
      </c>
      <c r="W67" s="240" t="e">
        <f>#REF!</f>
        <v>#REF!</v>
      </c>
      <c r="X67" s="240" t="e">
        <f>#REF!</f>
        <v>#REF!</v>
      </c>
      <c r="Y67" s="240" t="e">
        <f>#REF!</f>
        <v>#REF!</v>
      </c>
      <c r="Z67" s="240" t="e">
        <f>#REF!</f>
        <v>#REF!</v>
      </c>
      <c r="AA67" s="240" t="e">
        <f>#REF!</f>
        <v>#REF!</v>
      </c>
      <c r="AB67" s="240" t="e">
        <f>#REF!</f>
        <v>#REF!</v>
      </c>
      <c r="AC67" s="240" t="e">
        <f>#REF!</f>
        <v>#REF!</v>
      </c>
      <c r="AD67" s="240" t="e">
        <f>#REF!</f>
        <v>#REF!</v>
      </c>
      <c r="AE67" s="240" t="e">
        <f>#REF!</f>
        <v>#REF!</v>
      </c>
      <c r="AF67" s="240" t="e">
        <f>#REF!</f>
        <v>#REF!</v>
      </c>
      <c r="AG67" s="240" t="e">
        <f>#REF!</f>
        <v>#REF!</v>
      </c>
      <c r="AH67" s="240" t="e">
        <f>#REF!</f>
        <v>#REF!</v>
      </c>
      <c r="AI67" s="240" t="e">
        <f>#REF!</f>
        <v>#REF!</v>
      </c>
      <c r="AJ67" s="240" t="e">
        <f>#REF!</f>
        <v>#REF!</v>
      </c>
      <c r="AK67" s="240" t="e">
        <f>#REF!</f>
        <v>#REF!</v>
      </c>
      <c r="AL67" s="240" t="e">
        <f>#REF!</f>
        <v>#REF!</v>
      </c>
      <c r="AM67" s="240" t="e">
        <f>#REF!</f>
        <v>#REF!</v>
      </c>
      <c r="AN67" s="240" t="e">
        <f>#REF!</f>
        <v>#REF!</v>
      </c>
      <c r="AO67" s="240">
        <f>[1]Thach_Lam!AO47</f>
        <v>0</v>
      </c>
      <c r="AP67" s="240">
        <f>[1]Thach_Lam!AP47</f>
        <v>0</v>
      </c>
      <c r="AQ67" s="240">
        <f>[1]Thach_Lam!AQ47</f>
        <v>0</v>
      </c>
      <c r="AR67" s="240">
        <f>[1]Thach_Lam!AR47</f>
        <v>0</v>
      </c>
      <c r="AS67" s="240">
        <f>[1]Thach_Lam!AS47</f>
        <v>0</v>
      </c>
      <c r="AT67" s="240">
        <f>[1]Thach_Lam!AT47</f>
        <v>0</v>
      </c>
      <c r="AU67" s="240">
        <v>0</v>
      </c>
    </row>
    <row r="68" spans="1:47">
      <c r="A68" s="270">
        <v>17</v>
      </c>
      <c r="B68" s="271" t="s">
        <v>242</v>
      </c>
      <c r="D68" s="240">
        <f>[1]Thach_Lien!D47</f>
        <v>0</v>
      </c>
      <c r="E68" s="240" t="e">
        <f>#REF!</f>
        <v>#REF!</v>
      </c>
      <c r="F68" s="240" t="e">
        <f>#REF!</f>
        <v>#REF!</v>
      </c>
      <c r="G68" s="240" t="e">
        <f>#REF!</f>
        <v>#REF!</v>
      </c>
      <c r="H68" s="240" t="e">
        <f>#REF!</f>
        <v>#REF!</v>
      </c>
      <c r="I68" s="240" t="e">
        <f>#REF!</f>
        <v>#REF!</v>
      </c>
      <c r="J68" s="240" t="e">
        <f>#REF!</f>
        <v>#REF!</v>
      </c>
      <c r="K68" s="240" t="e">
        <f>#REF!</f>
        <v>#REF!</v>
      </c>
      <c r="L68" s="240" t="e">
        <f>#REF!</f>
        <v>#REF!</v>
      </c>
      <c r="M68" s="240" t="e">
        <f>#REF!</f>
        <v>#REF!</v>
      </c>
      <c r="N68" s="240" t="e">
        <f>#REF!</f>
        <v>#REF!</v>
      </c>
      <c r="O68" s="240" t="e">
        <f>#REF!</f>
        <v>#REF!</v>
      </c>
      <c r="P68" s="240" t="e">
        <f>#REF!</f>
        <v>#REF!</v>
      </c>
      <c r="Q68" s="240" t="e">
        <f>#REF!</f>
        <v>#REF!</v>
      </c>
      <c r="R68" s="240" t="e">
        <f>#REF!</f>
        <v>#REF!</v>
      </c>
      <c r="S68" s="240" t="e">
        <f>#REF!</f>
        <v>#REF!</v>
      </c>
      <c r="T68" s="240" t="e">
        <f>#REF!</f>
        <v>#REF!</v>
      </c>
      <c r="U68" s="240" t="e">
        <f>#REF!</f>
        <v>#REF!</v>
      </c>
      <c r="V68" s="240" t="e">
        <f>#REF!</f>
        <v>#REF!</v>
      </c>
      <c r="W68" s="240" t="e">
        <f>#REF!</f>
        <v>#REF!</v>
      </c>
      <c r="X68" s="240" t="e">
        <f>#REF!</f>
        <v>#REF!</v>
      </c>
      <c r="Y68" s="240" t="e">
        <f>#REF!</f>
        <v>#REF!</v>
      </c>
      <c r="Z68" s="240" t="e">
        <f>#REF!</f>
        <v>#REF!</v>
      </c>
      <c r="AA68" s="240" t="e">
        <f>#REF!</f>
        <v>#REF!</v>
      </c>
      <c r="AB68" s="240" t="e">
        <f>#REF!</f>
        <v>#REF!</v>
      </c>
      <c r="AC68" s="240" t="e">
        <f>#REF!</f>
        <v>#REF!</v>
      </c>
      <c r="AD68" s="240" t="e">
        <f>#REF!</f>
        <v>#REF!</v>
      </c>
      <c r="AE68" s="240" t="e">
        <f>#REF!</f>
        <v>#REF!</v>
      </c>
      <c r="AF68" s="240" t="e">
        <f>#REF!</f>
        <v>#REF!</v>
      </c>
      <c r="AG68" s="240" t="e">
        <f>#REF!</f>
        <v>#REF!</v>
      </c>
      <c r="AH68" s="240" t="e">
        <f>#REF!</f>
        <v>#REF!</v>
      </c>
      <c r="AI68" s="240" t="e">
        <f>#REF!</f>
        <v>#REF!</v>
      </c>
      <c r="AJ68" s="240" t="e">
        <f>#REF!</f>
        <v>#REF!</v>
      </c>
      <c r="AK68" s="240" t="e">
        <f>#REF!</f>
        <v>#REF!</v>
      </c>
      <c r="AL68" s="240" t="e">
        <f>#REF!</f>
        <v>#REF!</v>
      </c>
      <c r="AM68" s="240" t="e">
        <f>#REF!</f>
        <v>#REF!</v>
      </c>
      <c r="AN68" s="240" t="e">
        <f>#REF!</f>
        <v>#REF!</v>
      </c>
      <c r="AO68" s="240">
        <f>[1]Thach_Lien!AO47</f>
        <v>0</v>
      </c>
      <c r="AP68" s="240">
        <f>[1]Thach_Lien!AP47</f>
        <v>0</v>
      </c>
      <c r="AQ68" s="240">
        <f>[1]Thach_Lien!AQ47</f>
        <v>0</v>
      </c>
      <c r="AR68" s="240">
        <f>[1]Thach_Lien!AR47</f>
        <v>0</v>
      </c>
      <c r="AS68" s="240">
        <f>[1]Thach_Lien!AS47</f>
        <v>0</v>
      </c>
      <c r="AT68" s="240">
        <f>[1]Thach_Lien!AT47</f>
        <v>0</v>
      </c>
      <c r="AU68" s="240">
        <v>9.3800000000000008</v>
      </c>
    </row>
    <row r="69" spans="1:47">
      <c r="A69" s="270">
        <v>18</v>
      </c>
      <c r="B69" s="271" t="s">
        <v>243</v>
      </c>
      <c r="D69" s="240">
        <f>[1]Thach_Long!D47</f>
        <v>0</v>
      </c>
      <c r="E69" s="240" t="e">
        <f>#REF!</f>
        <v>#REF!</v>
      </c>
      <c r="F69" s="240" t="e">
        <f>#REF!</f>
        <v>#REF!</v>
      </c>
      <c r="G69" s="240" t="e">
        <f>#REF!</f>
        <v>#REF!</v>
      </c>
      <c r="H69" s="240" t="e">
        <f>#REF!</f>
        <v>#REF!</v>
      </c>
      <c r="I69" s="240" t="e">
        <f>#REF!</f>
        <v>#REF!</v>
      </c>
      <c r="J69" s="240" t="e">
        <f>#REF!</f>
        <v>#REF!</v>
      </c>
      <c r="K69" s="240" t="e">
        <f>#REF!</f>
        <v>#REF!</v>
      </c>
      <c r="L69" s="240" t="e">
        <f>#REF!</f>
        <v>#REF!</v>
      </c>
      <c r="M69" s="240" t="e">
        <f>#REF!</f>
        <v>#REF!</v>
      </c>
      <c r="N69" s="240" t="e">
        <f>#REF!</f>
        <v>#REF!</v>
      </c>
      <c r="O69" s="240" t="e">
        <f>#REF!</f>
        <v>#REF!</v>
      </c>
      <c r="P69" s="240" t="e">
        <f>#REF!</f>
        <v>#REF!</v>
      </c>
      <c r="Q69" s="240" t="e">
        <f>#REF!</f>
        <v>#REF!</v>
      </c>
      <c r="R69" s="240" t="e">
        <f>#REF!</f>
        <v>#REF!</v>
      </c>
      <c r="S69" s="240" t="e">
        <f>#REF!</f>
        <v>#REF!</v>
      </c>
      <c r="T69" s="240" t="e">
        <f>#REF!</f>
        <v>#REF!</v>
      </c>
      <c r="U69" s="240" t="e">
        <f>#REF!</f>
        <v>#REF!</v>
      </c>
      <c r="V69" s="240" t="e">
        <f>#REF!</f>
        <v>#REF!</v>
      </c>
      <c r="W69" s="240" t="e">
        <f>#REF!</f>
        <v>#REF!</v>
      </c>
      <c r="X69" s="240" t="e">
        <f>#REF!</f>
        <v>#REF!</v>
      </c>
      <c r="Y69" s="240" t="e">
        <f>#REF!</f>
        <v>#REF!</v>
      </c>
      <c r="Z69" s="240" t="e">
        <f>#REF!</f>
        <v>#REF!</v>
      </c>
      <c r="AA69" s="240" t="e">
        <f>#REF!</f>
        <v>#REF!</v>
      </c>
      <c r="AB69" s="240" t="e">
        <f>#REF!</f>
        <v>#REF!</v>
      </c>
      <c r="AC69" s="240" t="e">
        <f>#REF!</f>
        <v>#REF!</v>
      </c>
      <c r="AD69" s="240" t="e">
        <f>#REF!</f>
        <v>#REF!</v>
      </c>
      <c r="AE69" s="240" t="e">
        <f>#REF!</f>
        <v>#REF!</v>
      </c>
      <c r="AF69" s="240" t="e">
        <f>#REF!</f>
        <v>#REF!</v>
      </c>
      <c r="AG69" s="240" t="e">
        <f>#REF!</f>
        <v>#REF!</v>
      </c>
      <c r="AH69" s="240" t="e">
        <f>#REF!</f>
        <v>#REF!</v>
      </c>
      <c r="AI69" s="240" t="e">
        <f>#REF!</f>
        <v>#REF!</v>
      </c>
      <c r="AJ69" s="240" t="e">
        <f>#REF!</f>
        <v>#REF!</v>
      </c>
      <c r="AK69" s="240" t="e">
        <f>#REF!</f>
        <v>#REF!</v>
      </c>
      <c r="AL69" s="240" t="e">
        <f>#REF!</f>
        <v>#REF!</v>
      </c>
      <c r="AM69" s="240" t="e">
        <f>#REF!</f>
        <v>#REF!</v>
      </c>
      <c r="AN69" s="240" t="e">
        <f>#REF!</f>
        <v>#REF!</v>
      </c>
      <c r="AO69" s="240">
        <f>[1]Thach_Long!AO47</f>
        <v>0</v>
      </c>
      <c r="AP69" s="240">
        <f>[1]Thach_Long!AP47</f>
        <v>0</v>
      </c>
      <c r="AQ69" s="240">
        <f>[1]Thach_Long!AQ47</f>
        <v>0</v>
      </c>
      <c r="AR69" s="240">
        <f>[1]Thach_Long!AR47</f>
        <v>0</v>
      </c>
      <c r="AS69" s="240">
        <f>[1]Thach_Long!AS47</f>
        <v>0</v>
      </c>
      <c r="AT69" s="240">
        <f>[1]Thach_Long!AT47</f>
        <v>0</v>
      </c>
      <c r="AU69" s="240">
        <v>0</v>
      </c>
    </row>
    <row r="70" spans="1:47">
      <c r="A70" s="270">
        <v>19</v>
      </c>
      <c r="B70" s="271" t="s">
        <v>244</v>
      </c>
      <c r="D70" s="240">
        <f>[1]Thach_Luu!D47</f>
        <v>0</v>
      </c>
      <c r="E70" s="240" t="e">
        <f>#REF!</f>
        <v>#REF!</v>
      </c>
      <c r="F70" s="240" t="e">
        <f>#REF!</f>
        <v>#REF!</v>
      </c>
      <c r="G70" s="240" t="e">
        <f>#REF!</f>
        <v>#REF!</v>
      </c>
      <c r="H70" s="240" t="e">
        <f>#REF!</f>
        <v>#REF!</v>
      </c>
      <c r="I70" s="240" t="e">
        <f>#REF!</f>
        <v>#REF!</v>
      </c>
      <c r="J70" s="240" t="e">
        <f>#REF!</f>
        <v>#REF!</v>
      </c>
      <c r="K70" s="240" t="e">
        <f>#REF!</f>
        <v>#REF!</v>
      </c>
      <c r="L70" s="240" t="e">
        <f>#REF!</f>
        <v>#REF!</v>
      </c>
      <c r="M70" s="240" t="e">
        <f>#REF!</f>
        <v>#REF!</v>
      </c>
      <c r="N70" s="240" t="e">
        <f>#REF!</f>
        <v>#REF!</v>
      </c>
      <c r="O70" s="240" t="e">
        <f>#REF!</f>
        <v>#REF!</v>
      </c>
      <c r="P70" s="240" t="e">
        <f>#REF!</f>
        <v>#REF!</v>
      </c>
      <c r="Q70" s="240" t="e">
        <f>#REF!</f>
        <v>#REF!</v>
      </c>
      <c r="R70" s="240" t="e">
        <f>#REF!</f>
        <v>#REF!</v>
      </c>
      <c r="S70" s="240" t="e">
        <f>#REF!</f>
        <v>#REF!</v>
      </c>
      <c r="T70" s="240" t="e">
        <f>#REF!</f>
        <v>#REF!</v>
      </c>
      <c r="U70" s="240" t="e">
        <f>#REF!</f>
        <v>#REF!</v>
      </c>
      <c r="V70" s="240" t="e">
        <f>#REF!</f>
        <v>#REF!</v>
      </c>
      <c r="W70" s="240" t="e">
        <f>#REF!</f>
        <v>#REF!</v>
      </c>
      <c r="X70" s="240" t="e">
        <f>#REF!</f>
        <v>#REF!</v>
      </c>
      <c r="Y70" s="240" t="e">
        <f>#REF!</f>
        <v>#REF!</v>
      </c>
      <c r="Z70" s="240" t="e">
        <f>#REF!</f>
        <v>#REF!</v>
      </c>
      <c r="AA70" s="240" t="e">
        <f>#REF!</f>
        <v>#REF!</v>
      </c>
      <c r="AB70" s="240" t="e">
        <f>#REF!</f>
        <v>#REF!</v>
      </c>
      <c r="AC70" s="240" t="e">
        <f>#REF!</f>
        <v>#REF!</v>
      </c>
      <c r="AD70" s="240" t="e">
        <f>#REF!</f>
        <v>#REF!</v>
      </c>
      <c r="AE70" s="240" t="e">
        <f>#REF!</f>
        <v>#REF!</v>
      </c>
      <c r="AF70" s="240" t="e">
        <f>#REF!</f>
        <v>#REF!</v>
      </c>
      <c r="AG70" s="240" t="e">
        <f>#REF!</f>
        <v>#REF!</v>
      </c>
      <c r="AH70" s="240" t="e">
        <f>#REF!</f>
        <v>#REF!</v>
      </c>
      <c r="AI70" s="240" t="e">
        <f>#REF!</f>
        <v>#REF!</v>
      </c>
      <c r="AJ70" s="240" t="e">
        <f>#REF!</f>
        <v>#REF!</v>
      </c>
      <c r="AK70" s="240" t="e">
        <f>#REF!</f>
        <v>#REF!</v>
      </c>
      <c r="AL70" s="240" t="e">
        <f>#REF!</f>
        <v>#REF!</v>
      </c>
      <c r="AM70" s="240" t="e">
        <f>#REF!</f>
        <v>#REF!</v>
      </c>
      <c r="AN70" s="240" t="e">
        <f>#REF!</f>
        <v>#REF!</v>
      </c>
      <c r="AO70" s="240">
        <f>[1]Thach_Luu!AO47</f>
        <v>0</v>
      </c>
      <c r="AP70" s="240">
        <f>[1]Thach_Luu!AP47</f>
        <v>0</v>
      </c>
      <c r="AQ70" s="240">
        <f>[1]Thach_Luu!AQ47</f>
        <v>0</v>
      </c>
      <c r="AR70" s="240">
        <f>[1]Thach_Luu!AR47</f>
        <v>0</v>
      </c>
      <c r="AS70" s="240">
        <f>[1]Thach_Luu!AS47</f>
        <v>0</v>
      </c>
      <c r="AT70" s="240">
        <f>[1]Thach_Luu!AT47</f>
        <v>0</v>
      </c>
      <c r="AU70" s="240">
        <v>33.75</v>
      </c>
    </row>
    <row r="71" spans="1:47">
      <c r="A71" s="270">
        <v>20</v>
      </c>
      <c r="B71" s="271" t="s">
        <v>245</v>
      </c>
      <c r="D71" s="240">
        <f>[1]Thach_Ngoc!D47</f>
        <v>0</v>
      </c>
      <c r="E71" s="240" t="e">
        <f>#REF!</f>
        <v>#REF!</v>
      </c>
      <c r="F71" s="240" t="e">
        <f>#REF!</f>
        <v>#REF!</v>
      </c>
      <c r="G71" s="240" t="e">
        <f>#REF!</f>
        <v>#REF!</v>
      </c>
      <c r="H71" s="240" t="e">
        <f>#REF!</f>
        <v>#REF!</v>
      </c>
      <c r="I71" s="240" t="e">
        <f>#REF!</f>
        <v>#REF!</v>
      </c>
      <c r="J71" s="240" t="e">
        <f>#REF!</f>
        <v>#REF!</v>
      </c>
      <c r="K71" s="240" t="e">
        <f>#REF!</f>
        <v>#REF!</v>
      </c>
      <c r="L71" s="240" t="e">
        <f>#REF!</f>
        <v>#REF!</v>
      </c>
      <c r="M71" s="240" t="e">
        <f>#REF!</f>
        <v>#REF!</v>
      </c>
      <c r="N71" s="240" t="e">
        <f>#REF!</f>
        <v>#REF!</v>
      </c>
      <c r="O71" s="240" t="e">
        <f>#REF!</f>
        <v>#REF!</v>
      </c>
      <c r="P71" s="240" t="e">
        <f>#REF!</f>
        <v>#REF!</v>
      </c>
      <c r="Q71" s="240" t="e">
        <f>#REF!</f>
        <v>#REF!</v>
      </c>
      <c r="R71" s="240" t="e">
        <f>#REF!</f>
        <v>#REF!</v>
      </c>
      <c r="S71" s="240" t="e">
        <f>#REF!</f>
        <v>#REF!</v>
      </c>
      <c r="T71" s="240" t="e">
        <f>#REF!</f>
        <v>#REF!</v>
      </c>
      <c r="U71" s="240" t="e">
        <f>#REF!</f>
        <v>#REF!</v>
      </c>
      <c r="V71" s="240" t="e">
        <f>#REF!</f>
        <v>#REF!</v>
      </c>
      <c r="W71" s="240" t="e">
        <f>#REF!</f>
        <v>#REF!</v>
      </c>
      <c r="X71" s="240" t="e">
        <f>#REF!</f>
        <v>#REF!</v>
      </c>
      <c r="Y71" s="240" t="e">
        <f>#REF!</f>
        <v>#REF!</v>
      </c>
      <c r="Z71" s="240" t="e">
        <f>#REF!</f>
        <v>#REF!</v>
      </c>
      <c r="AA71" s="240" t="e">
        <f>#REF!</f>
        <v>#REF!</v>
      </c>
      <c r="AB71" s="240" t="e">
        <f>#REF!</f>
        <v>#REF!</v>
      </c>
      <c r="AC71" s="240" t="e">
        <f>#REF!</f>
        <v>#REF!</v>
      </c>
      <c r="AD71" s="240" t="e">
        <f>#REF!</f>
        <v>#REF!</v>
      </c>
      <c r="AE71" s="240" t="e">
        <f>#REF!</f>
        <v>#REF!</v>
      </c>
      <c r="AF71" s="240" t="e">
        <f>#REF!</f>
        <v>#REF!</v>
      </c>
      <c r="AG71" s="240" t="e">
        <f>#REF!</f>
        <v>#REF!</v>
      </c>
      <c r="AH71" s="240" t="e">
        <f>#REF!</f>
        <v>#REF!</v>
      </c>
      <c r="AI71" s="240" t="e">
        <f>#REF!</f>
        <v>#REF!</v>
      </c>
      <c r="AJ71" s="240" t="e">
        <f>#REF!</f>
        <v>#REF!</v>
      </c>
      <c r="AK71" s="240" t="e">
        <f>#REF!</f>
        <v>#REF!</v>
      </c>
      <c r="AL71" s="240" t="e">
        <f>#REF!</f>
        <v>#REF!</v>
      </c>
      <c r="AM71" s="240" t="e">
        <f>#REF!</f>
        <v>#REF!</v>
      </c>
      <c r="AN71" s="240" t="e">
        <f>#REF!</f>
        <v>#REF!</v>
      </c>
      <c r="AO71" s="240">
        <f>[1]Thach_Ngoc!AO47</f>
        <v>0</v>
      </c>
      <c r="AP71" s="240">
        <f>[1]Thach_Ngoc!AP47</f>
        <v>0</v>
      </c>
      <c r="AQ71" s="240">
        <f>[1]Thach_Ngoc!AQ47</f>
        <v>0</v>
      </c>
      <c r="AR71" s="240">
        <f>[1]Thach_Ngoc!AR47</f>
        <v>0</v>
      </c>
      <c r="AS71" s="240">
        <f>[1]Thach_Ngoc!AS47</f>
        <v>0</v>
      </c>
      <c r="AT71" s="240">
        <f>[1]Thach_Ngoc!AT47</f>
        <v>0</v>
      </c>
      <c r="AU71" s="240">
        <v>4</v>
      </c>
    </row>
    <row r="72" spans="1:47">
      <c r="A72" s="270">
        <v>21</v>
      </c>
      <c r="B72" s="271" t="s">
        <v>246</v>
      </c>
      <c r="D72" s="240">
        <f>[1]Thach_Son!D47</f>
        <v>0</v>
      </c>
      <c r="E72" s="240" t="e">
        <f>#REF!</f>
        <v>#REF!</v>
      </c>
      <c r="F72" s="240" t="e">
        <f>#REF!</f>
        <v>#REF!</v>
      </c>
      <c r="G72" s="240" t="e">
        <f>#REF!</f>
        <v>#REF!</v>
      </c>
      <c r="H72" s="240" t="e">
        <f>#REF!</f>
        <v>#REF!</v>
      </c>
      <c r="I72" s="240" t="e">
        <f>#REF!</f>
        <v>#REF!</v>
      </c>
      <c r="J72" s="240" t="e">
        <f>#REF!</f>
        <v>#REF!</v>
      </c>
      <c r="K72" s="240" t="e">
        <f>#REF!</f>
        <v>#REF!</v>
      </c>
      <c r="L72" s="240" t="e">
        <f>#REF!</f>
        <v>#REF!</v>
      </c>
      <c r="M72" s="240" t="e">
        <f>#REF!</f>
        <v>#REF!</v>
      </c>
      <c r="N72" s="240" t="e">
        <f>#REF!</f>
        <v>#REF!</v>
      </c>
      <c r="O72" s="240" t="e">
        <f>#REF!</f>
        <v>#REF!</v>
      </c>
      <c r="P72" s="240" t="e">
        <f>#REF!</f>
        <v>#REF!</v>
      </c>
      <c r="Q72" s="240" t="e">
        <f>#REF!</f>
        <v>#REF!</v>
      </c>
      <c r="R72" s="240" t="e">
        <f>#REF!</f>
        <v>#REF!</v>
      </c>
      <c r="S72" s="240" t="e">
        <f>#REF!</f>
        <v>#REF!</v>
      </c>
      <c r="T72" s="240" t="e">
        <f>#REF!</f>
        <v>#REF!</v>
      </c>
      <c r="U72" s="240" t="e">
        <f>#REF!</f>
        <v>#REF!</v>
      </c>
      <c r="V72" s="240" t="e">
        <f>#REF!</f>
        <v>#REF!</v>
      </c>
      <c r="W72" s="240" t="e">
        <f>#REF!</f>
        <v>#REF!</v>
      </c>
      <c r="X72" s="240" t="e">
        <f>#REF!</f>
        <v>#REF!</v>
      </c>
      <c r="Y72" s="240" t="e">
        <f>#REF!</f>
        <v>#REF!</v>
      </c>
      <c r="Z72" s="240" t="e">
        <f>#REF!</f>
        <v>#REF!</v>
      </c>
      <c r="AA72" s="240" t="e">
        <f>#REF!</f>
        <v>#REF!</v>
      </c>
      <c r="AB72" s="240" t="e">
        <f>#REF!</f>
        <v>#REF!</v>
      </c>
      <c r="AC72" s="240" t="e">
        <f>#REF!</f>
        <v>#REF!</v>
      </c>
      <c r="AD72" s="240" t="e">
        <f>#REF!</f>
        <v>#REF!</v>
      </c>
      <c r="AE72" s="240" t="e">
        <f>#REF!</f>
        <v>#REF!</v>
      </c>
      <c r="AF72" s="240" t="e">
        <f>#REF!</f>
        <v>#REF!</v>
      </c>
      <c r="AG72" s="240" t="e">
        <f>#REF!</f>
        <v>#REF!</v>
      </c>
      <c r="AH72" s="240" t="e">
        <f>#REF!</f>
        <v>#REF!</v>
      </c>
      <c r="AI72" s="240" t="e">
        <f>#REF!</f>
        <v>#REF!</v>
      </c>
      <c r="AJ72" s="240" t="e">
        <f>#REF!</f>
        <v>#REF!</v>
      </c>
      <c r="AK72" s="240" t="e">
        <f>#REF!</f>
        <v>#REF!</v>
      </c>
      <c r="AL72" s="240" t="e">
        <f>#REF!</f>
        <v>#REF!</v>
      </c>
      <c r="AM72" s="240" t="e">
        <f>#REF!</f>
        <v>#REF!</v>
      </c>
      <c r="AN72" s="240" t="e">
        <f>#REF!</f>
        <v>#REF!</v>
      </c>
      <c r="AO72" s="240">
        <f>[1]Thach_Son!AO47</f>
        <v>0</v>
      </c>
      <c r="AP72" s="240">
        <f>[1]Thach_Son!AP47</f>
        <v>0</v>
      </c>
      <c r="AQ72" s="240">
        <f>[1]Thach_Son!AQ47</f>
        <v>0</v>
      </c>
      <c r="AR72" s="240">
        <f>[1]Thach_Son!AR47</f>
        <v>0</v>
      </c>
      <c r="AS72" s="240">
        <f>[1]Thach_Son!AS47</f>
        <v>0</v>
      </c>
      <c r="AT72" s="240">
        <f>[1]Thach_Son!AT47</f>
        <v>0</v>
      </c>
      <c r="AU72" s="240">
        <v>5</v>
      </c>
    </row>
    <row r="73" spans="1:47">
      <c r="A73" s="270">
        <v>22</v>
      </c>
      <c r="B73" s="271" t="s">
        <v>247</v>
      </c>
      <c r="D73" s="240">
        <f>[1]Thach_Tan!D47</f>
        <v>0</v>
      </c>
      <c r="E73" s="240" t="e">
        <f>#REF!</f>
        <v>#REF!</v>
      </c>
      <c r="F73" s="240" t="e">
        <f>#REF!</f>
        <v>#REF!</v>
      </c>
      <c r="G73" s="240" t="e">
        <f>#REF!</f>
        <v>#REF!</v>
      </c>
      <c r="H73" s="240" t="e">
        <f>#REF!</f>
        <v>#REF!</v>
      </c>
      <c r="I73" s="240" t="e">
        <f>#REF!</f>
        <v>#REF!</v>
      </c>
      <c r="J73" s="240" t="e">
        <f>#REF!</f>
        <v>#REF!</v>
      </c>
      <c r="K73" s="240" t="e">
        <f>#REF!</f>
        <v>#REF!</v>
      </c>
      <c r="L73" s="240" t="e">
        <f>#REF!</f>
        <v>#REF!</v>
      </c>
      <c r="M73" s="240" t="e">
        <f>#REF!</f>
        <v>#REF!</v>
      </c>
      <c r="N73" s="240" t="e">
        <f>#REF!</f>
        <v>#REF!</v>
      </c>
      <c r="O73" s="240" t="e">
        <f>#REF!</f>
        <v>#REF!</v>
      </c>
      <c r="P73" s="240" t="e">
        <f>#REF!</f>
        <v>#REF!</v>
      </c>
      <c r="Q73" s="240" t="e">
        <f>#REF!</f>
        <v>#REF!</v>
      </c>
      <c r="R73" s="240" t="e">
        <f>#REF!</f>
        <v>#REF!</v>
      </c>
      <c r="S73" s="240" t="e">
        <f>#REF!</f>
        <v>#REF!</v>
      </c>
      <c r="T73" s="240" t="e">
        <f>#REF!</f>
        <v>#REF!</v>
      </c>
      <c r="U73" s="240" t="e">
        <f>#REF!</f>
        <v>#REF!</v>
      </c>
      <c r="V73" s="240" t="e">
        <f>#REF!</f>
        <v>#REF!</v>
      </c>
      <c r="W73" s="240" t="e">
        <f>#REF!</f>
        <v>#REF!</v>
      </c>
      <c r="X73" s="240" t="e">
        <f>#REF!</f>
        <v>#REF!</v>
      </c>
      <c r="Y73" s="240" t="e">
        <f>#REF!</f>
        <v>#REF!</v>
      </c>
      <c r="Z73" s="240" t="e">
        <f>#REF!</f>
        <v>#REF!</v>
      </c>
      <c r="AA73" s="240" t="e">
        <f>#REF!</f>
        <v>#REF!</v>
      </c>
      <c r="AB73" s="240" t="e">
        <f>#REF!</f>
        <v>#REF!</v>
      </c>
      <c r="AC73" s="240" t="e">
        <f>#REF!</f>
        <v>#REF!</v>
      </c>
      <c r="AD73" s="240" t="e">
        <f>#REF!</f>
        <v>#REF!</v>
      </c>
      <c r="AE73" s="240" t="e">
        <f>#REF!</f>
        <v>#REF!</v>
      </c>
      <c r="AF73" s="240" t="e">
        <f>#REF!</f>
        <v>#REF!</v>
      </c>
      <c r="AG73" s="240" t="e">
        <f>#REF!</f>
        <v>#REF!</v>
      </c>
      <c r="AH73" s="240" t="e">
        <f>#REF!</f>
        <v>#REF!</v>
      </c>
      <c r="AI73" s="240" t="e">
        <f>#REF!</f>
        <v>#REF!</v>
      </c>
      <c r="AJ73" s="240" t="e">
        <f>#REF!</f>
        <v>#REF!</v>
      </c>
      <c r="AK73" s="240" t="e">
        <f>#REF!</f>
        <v>#REF!</v>
      </c>
      <c r="AL73" s="240" t="e">
        <f>#REF!</f>
        <v>#REF!</v>
      </c>
      <c r="AM73" s="240" t="e">
        <f>#REF!</f>
        <v>#REF!</v>
      </c>
      <c r="AN73" s="240" t="e">
        <f>#REF!</f>
        <v>#REF!</v>
      </c>
      <c r="AO73" s="240">
        <f>[1]Thach_Tan!AO47</f>
        <v>0</v>
      </c>
      <c r="AP73" s="240">
        <f>[1]Thach_Tan!AP47</f>
        <v>0</v>
      </c>
      <c r="AQ73" s="240">
        <f>[1]Thach_Tan!AQ47</f>
        <v>0</v>
      </c>
      <c r="AR73" s="240">
        <f>[1]Thach_Tan!AR47</f>
        <v>0</v>
      </c>
      <c r="AS73" s="240">
        <f>[1]Thach_Tan!AS47</f>
        <v>0</v>
      </c>
      <c r="AT73" s="240">
        <f>[1]Thach_Tan!AT47</f>
        <v>0</v>
      </c>
      <c r="AU73" s="240">
        <v>0</v>
      </c>
    </row>
    <row r="74" spans="1:47">
      <c r="A74" s="270">
        <v>23</v>
      </c>
      <c r="B74" s="271" t="s">
        <v>248</v>
      </c>
      <c r="D74" s="240">
        <f>[1]Thach_Thang!D47</f>
        <v>0</v>
      </c>
      <c r="E74" s="240" t="e">
        <f>#REF!</f>
        <v>#REF!</v>
      </c>
      <c r="F74" s="240" t="e">
        <f>#REF!</f>
        <v>#REF!</v>
      </c>
      <c r="G74" s="240" t="e">
        <f>#REF!</f>
        <v>#REF!</v>
      </c>
      <c r="H74" s="240" t="e">
        <f>#REF!</f>
        <v>#REF!</v>
      </c>
      <c r="I74" s="240" t="e">
        <f>#REF!</f>
        <v>#REF!</v>
      </c>
      <c r="J74" s="240" t="e">
        <f>#REF!</f>
        <v>#REF!</v>
      </c>
      <c r="K74" s="240" t="e">
        <f>#REF!</f>
        <v>#REF!</v>
      </c>
      <c r="L74" s="240" t="e">
        <f>#REF!</f>
        <v>#REF!</v>
      </c>
      <c r="M74" s="240" t="e">
        <f>#REF!</f>
        <v>#REF!</v>
      </c>
      <c r="N74" s="240" t="e">
        <f>#REF!</f>
        <v>#REF!</v>
      </c>
      <c r="O74" s="240" t="e">
        <f>#REF!</f>
        <v>#REF!</v>
      </c>
      <c r="P74" s="240" t="e">
        <f>#REF!</f>
        <v>#REF!</v>
      </c>
      <c r="Q74" s="240" t="e">
        <f>#REF!</f>
        <v>#REF!</v>
      </c>
      <c r="R74" s="240" t="e">
        <f>#REF!</f>
        <v>#REF!</v>
      </c>
      <c r="S74" s="240" t="e">
        <f>#REF!</f>
        <v>#REF!</v>
      </c>
      <c r="T74" s="240" t="e">
        <f>#REF!</f>
        <v>#REF!</v>
      </c>
      <c r="U74" s="240" t="e">
        <f>#REF!</f>
        <v>#REF!</v>
      </c>
      <c r="V74" s="240" t="e">
        <f>#REF!</f>
        <v>#REF!</v>
      </c>
      <c r="W74" s="240" t="e">
        <f>#REF!</f>
        <v>#REF!</v>
      </c>
      <c r="X74" s="240" t="e">
        <f>#REF!</f>
        <v>#REF!</v>
      </c>
      <c r="Y74" s="240" t="e">
        <f>#REF!</f>
        <v>#REF!</v>
      </c>
      <c r="Z74" s="240" t="e">
        <f>#REF!</f>
        <v>#REF!</v>
      </c>
      <c r="AA74" s="240" t="e">
        <f>#REF!</f>
        <v>#REF!</v>
      </c>
      <c r="AB74" s="240" t="e">
        <f>#REF!</f>
        <v>#REF!</v>
      </c>
      <c r="AC74" s="240" t="e">
        <f>#REF!</f>
        <v>#REF!</v>
      </c>
      <c r="AD74" s="240" t="e">
        <f>#REF!</f>
        <v>#REF!</v>
      </c>
      <c r="AE74" s="240" t="e">
        <f>#REF!</f>
        <v>#REF!</v>
      </c>
      <c r="AF74" s="240" t="e">
        <f>#REF!</f>
        <v>#REF!</v>
      </c>
      <c r="AG74" s="240" t="e">
        <f>#REF!</f>
        <v>#REF!</v>
      </c>
      <c r="AH74" s="240" t="e">
        <f>#REF!</f>
        <v>#REF!</v>
      </c>
      <c r="AI74" s="240" t="e">
        <f>#REF!</f>
        <v>#REF!</v>
      </c>
      <c r="AJ74" s="240" t="e">
        <f>#REF!</f>
        <v>#REF!</v>
      </c>
      <c r="AK74" s="240" t="e">
        <f>#REF!</f>
        <v>#REF!</v>
      </c>
      <c r="AL74" s="240" t="e">
        <f>#REF!</f>
        <v>#REF!</v>
      </c>
      <c r="AM74" s="240" t="e">
        <f>#REF!</f>
        <v>#REF!</v>
      </c>
      <c r="AN74" s="240" t="e">
        <f>#REF!</f>
        <v>#REF!</v>
      </c>
      <c r="AO74" s="240">
        <f>[1]Thach_Thang!AO47</f>
        <v>0</v>
      </c>
      <c r="AP74" s="240">
        <f>[1]Thach_Thang!AP47</f>
        <v>0</v>
      </c>
      <c r="AQ74" s="240">
        <f>[1]Thach_Thang!AQ47</f>
        <v>0</v>
      </c>
      <c r="AR74" s="240">
        <f>[1]Thach_Thang!AR47</f>
        <v>0</v>
      </c>
      <c r="AS74" s="240">
        <f>[1]Thach_Thang!AS47</f>
        <v>0</v>
      </c>
      <c r="AT74" s="240">
        <f>[1]Thach_Thang!AT47</f>
        <v>0</v>
      </c>
      <c r="AU74" s="240">
        <v>12.6</v>
      </c>
    </row>
    <row r="75" spans="1:47">
      <c r="A75" s="270">
        <v>24</v>
      </c>
      <c r="B75" s="271" t="s">
        <v>249</v>
      </c>
      <c r="D75" s="240">
        <f>[1]Thach_Thanh!D47</f>
        <v>0</v>
      </c>
      <c r="E75" s="240" t="e">
        <f>#REF!</f>
        <v>#REF!</v>
      </c>
      <c r="F75" s="240" t="e">
        <f>#REF!</f>
        <v>#REF!</v>
      </c>
      <c r="G75" s="240" t="e">
        <f>#REF!</f>
        <v>#REF!</v>
      </c>
      <c r="H75" s="240" t="e">
        <f>#REF!</f>
        <v>#REF!</v>
      </c>
      <c r="I75" s="240" t="e">
        <f>#REF!</f>
        <v>#REF!</v>
      </c>
      <c r="J75" s="240" t="e">
        <f>#REF!</f>
        <v>#REF!</v>
      </c>
      <c r="K75" s="240" t="e">
        <f>#REF!</f>
        <v>#REF!</v>
      </c>
      <c r="L75" s="240" t="e">
        <f>#REF!</f>
        <v>#REF!</v>
      </c>
      <c r="M75" s="240" t="e">
        <f>#REF!</f>
        <v>#REF!</v>
      </c>
      <c r="N75" s="240" t="e">
        <f>#REF!</f>
        <v>#REF!</v>
      </c>
      <c r="O75" s="240" t="e">
        <f>#REF!</f>
        <v>#REF!</v>
      </c>
      <c r="P75" s="240" t="e">
        <f>#REF!</f>
        <v>#REF!</v>
      </c>
      <c r="Q75" s="240" t="e">
        <f>#REF!</f>
        <v>#REF!</v>
      </c>
      <c r="R75" s="240" t="e">
        <f>#REF!</f>
        <v>#REF!</v>
      </c>
      <c r="S75" s="240" t="e">
        <f>#REF!</f>
        <v>#REF!</v>
      </c>
      <c r="T75" s="240" t="e">
        <f>#REF!</f>
        <v>#REF!</v>
      </c>
      <c r="U75" s="240" t="e">
        <f>#REF!</f>
        <v>#REF!</v>
      </c>
      <c r="V75" s="240" t="e">
        <f>#REF!</f>
        <v>#REF!</v>
      </c>
      <c r="W75" s="240" t="e">
        <f>#REF!</f>
        <v>#REF!</v>
      </c>
      <c r="X75" s="240" t="e">
        <f>#REF!</f>
        <v>#REF!</v>
      </c>
      <c r="Y75" s="240" t="e">
        <f>#REF!</f>
        <v>#REF!</v>
      </c>
      <c r="Z75" s="240" t="e">
        <f>#REF!</f>
        <v>#REF!</v>
      </c>
      <c r="AA75" s="240" t="e">
        <f>#REF!</f>
        <v>#REF!</v>
      </c>
      <c r="AB75" s="240" t="e">
        <f>#REF!</f>
        <v>#REF!</v>
      </c>
      <c r="AC75" s="240" t="e">
        <f>#REF!</f>
        <v>#REF!</v>
      </c>
      <c r="AD75" s="240" t="e">
        <f>#REF!</f>
        <v>#REF!</v>
      </c>
      <c r="AE75" s="240" t="e">
        <f>#REF!</f>
        <v>#REF!</v>
      </c>
      <c r="AF75" s="240" t="e">
        <f>#REF!</f>
        <v>#REF!</v>
      </c>
      <c r="AG75" s="240" t="e">
        <f>#REF!</f>
        <v>#REF!</v>
      </c>
      <c r="AH75" s="240" t="e">
        <f>#REF!</f>
        <v>#REF!</v>
      </c>
      <c r="AI75" s="240" t="e">
        <f>#REF!</f>
        <v>#REF!</v>
      </c>
      <c r="AJ75" s="240" t="e">
        <f>#REF!</f>
        <v>#REF!</v>
      </c>
      <c r="AK75" s="240" t="e">
        <f>#REF!</f>
        <v>#REF!</v>
      </c>
      <c r="AL75" s="240" t="e">
        <f>#REF!</f>
        <v>#REF!</v>
      </c>
      <c r="AM75" s="240" t="e">
        <f>#REF!</f>
        <v>#REF!</v>
      </c>
      <c r="AN75" s="240" t="e">
        <f>#REF!</f>
        <v>#REF!</v>
      </c>
      <c r="AO75" s="240">
        <f>[1]Thach_Thanh!AO47</f>
        <v>0</v>
      </c>
      <c r="AP75" s="240">
        <f>[1]Thach_Thanh!AP47</f>
        <v>0</v>
      </c>
      <c r="AQ75" s="240">
        <f>[1]Thach_Thanh!AQ47</f>
        <v>0</v>
      </c>
      <c r="AR75" s="240">
        <f>[1]Thach_Thanh!AR47</f>
        <v>0</v>
      </c>
      <c r="AS75" s="240">
        <f>[1]Thach_Thanh!AS47</f>
        <v>0</v>
      </c>
      <c r="AT75" s="240">
        <f>[1]Thach_Thanh!AT47</f>
        <v>0</v>
      </c>
      <c r="AU75" s="240">
        <v>0</v>
      </c>
    </row>
    <row r="76" spans="1:47">
      <c r="A76" s="270">
        <v>25</v>
      </c>
      <c r="B76" s="271" t="s">
        <v>250</v>
      </c>
      <c r="D76" s="240">
        <f>[1]Thach_Tien!D47</f>
        <v>0</v>
      </c>
      <c r="E76" s="240" t="e">
        <f>#REF!</f>
        <v>#REF!</v>
      </c>
      <c r="F76" s="240" t="e">
        <f>#REF!</f>
        <v>#REF!</v>
      </c>
      <c r="G76" s="240" t="e">
        <f>#REF!</f>
        <v>#REF!</v>
      </c>
      <c r="H76" s="240" t="e">
        <f>#REF!</f>
        <v>#REF!</v>
      </c>
      <c r="I76" s="240" t="e">
        <f>#REF!</f>
        <v>#REF!</v>
      </c>
      <c r="J76" s="240" t="e">
        <f>#REF!</f>
        <v>#REF!</v>
      </c>
      <c r="K76" s="240" t="e">
        <f>#REF!</f>
        <v>#REF!</v>
      </c>
      <c r="L76" s="240" t="e">
        <f>#REF!</f>
        <v>#REF!</v>
      </c>
      <c r="M76" s="240" t="e">
        <f>#REF!</f>
        <v>#REF!</v>
      </c>
      <c r="N76" s="240" t="e">
        <f>#REF!</f>
        <v>#REF!</v>
      </c>
      <c r="O76" s="240" t="e">
        <f>#REF!</f>
        <v>#REF!</v>
      </c>
      <c r="P76" s="240" t="e">
        <f>#REF!</f>
        <v>#REF!</v>
      </c>
      <c r="Q76" s="240" t="e">
        <f>#REF!</f>
        <v>#REF!</v>
      </c>
      <c r="R76" s="240" t="e">
        <f>#REF!</f>
        <v>#REF!</v>
      </c>
      <c r="S76" s="240" t="e">
        <f>#REF!</f>
        <v>#REF!</v>
      </c>
      <c r="T76" s="240" t="e">
        <f>#REF!</f>
        <v>#REF!</v>
      </c>
      <c r="U76" s="240" t="e">
        <f>#REF!</f>
        <v>#REF!</v>
      </c>
      <c r="V76" s="240" t="e">
        <f>#REF!</f>
        <v>#REF!</v>
      </c>
      <c r="W76" s="240" t="e">
        <f>#REF!</f>
        <v>#REF!</v>
      </c>
      <c r="X76" s="240" t="e">
        <f>#REF!</f>
        <v>#REF!</v>
      </c>
      <c r="Y76" s="240" t="e">
        <f>#REF!</f>
        <v>#REF!</v>
      </c>
      <c r="Z76" s="240" t="e">
        <f>#REF!</f>
        <v>#REF!</v>
      </c>
      <c r="AA76" s="240" t="e">
        <f>#REF!</f>
        <v>#REF!</v>
      </c>
      <c r="AB76" s="240" t="e">
        <f>#REF!</f>
        <v>#REF!</v>
      </c>
      <c r="AC76" s="240" t="e">
        <f>#REF!</f>
        <v>#REF!</v>
      </c>
      <c r="AD76" s="240" t="e">
        <f>#REF!</f>
        <v>#REF!</v>
      </c>
      <c r="AE76" s="240" t="e">
        <f>#REF!</f>
        <v>#REF!</v>
      </c>
      <c r="AF76" s="240" t="e">
        <f>#REF!</f>
        <v>#REF!</v>
      </c>
      <c r="AG76" s="240" t="e">
        <f>#REF!</f>
        <v>#REF!</v>
      </c>
      <c r="AH76" s="240" t="e">
        <f>#REF!</f>
        <v>#REF!</v>
      </c>
      <c r="AI76" s="240" t="e">
        <f>#REF!</f>
        <v>#REF!</v>
      </c>
      <c r="AJ76" s="240" t="e">
        <f>#REF!</f>
        <v>#REF!</v>
      </c>
      <c r="AK76" s="240" t="e">
        <f>#REF!</f>
        <v>#REF!</v>
      </c>
      <c r="AL76" s="240" t="e">
        <f>#REF!</f>
        <v>#REF!</v>
      </c>
      <c r="AM76" s="240" t="e">
        <f>#REF!</f>
        <v>#REF!</v>
      </c>
      <c r="AN76" s="240" t="e">
        <f>#REF!</f>
        <v>#REF!</v>
      </c>
      <c r="AO76" s="240">
        <f>[1]Thach_Tien!AO47</f>
        <v>0</v>
      </c>
      <c r="AP76" s="240">
        <f>[1]Thach_Tien!AP47</f>
        <v>0</v>
      </c>
      <c r="AQ76" s="240">
        <f>[1]Thach_Tien!AQ47</f>
        <v>0</v>
      </c>
      <c r="AR76" s="240">
        <f>[1]Thach_Tien!AR47</f>
        <v>0</v>
      </c>
      <c r="AS76" s="240">
        <f>[1]Thach_Tien!AS47</f>
        <v>0</v>
      </c>
      <c r="AT76" s="240">
        <f>[1]Thach_Tien!AT47</f>
        <v>0</v>
      </c>
      <c r="AU76" s="240">
        <v>14.3</v>
      </c>
    </row>
    <row r="77" spans="1:47">
      <c r="A77" s="270">
        <v>26</v>
      </c>
      <c r="B77" s="271" t="s">
        <v>251</v>
      </c>
      <c r="D77" s="240">
        <f>[1]Thach_Tri!D47</f>
        <v>0</v>
      </c>
      <c r="E77" s="240" t="e">
        <f>#REF!</f>
        <v>#REF!</v>
      </c>
      <c r="F77" s="240" t="e">
        <f>#REF!</f>
        <v>#REF!</v>
      </c>
      <c r="G77" s="240" t="e">
        <f>#REF!</f>
        <v>#REF!</v>
      </c>
      <c r="H77" s="240" t="e">
        <f>#REF!</f>
        <v>#REF!</v>
      </c>
      <c r="I77" s="240" t="e">
        <f>#REF!</f>
        <v>#REF!</v>
      </c>
      <c r="J77" s="240" t="e">
        <f>#REF!</f>
        <v>#REF!</v>
      </c>
      <c r="K77" s="240" t="e">
        <f>#REF!</f>
        <v>#REF!</v>
      </c>
      <c r="L77" s="240" t="e">
        <f>#REF!</f>
        <v>#REF!</v>
      </c>
      <c r="M77" s="240" t="e">
        <f>#REF!</f>
        <v>#REF!</v>
      </c>
      <c r="N77" s="240" t="e">
        <f>#REF!</f>
        <v>#REF!</v>
      </c>
      <c r="O77" s="240" t="e">
        <f>#REF!</f>
        <v>#REF!</v>
      </c>
      <c r="P77" s="240" t="e">
        <f>#REF!</f>
        <v>#REF!</v>
      </c>
      <c r="Q77" s="240" t="e">
        <f>#REF!</f>
        <v>#REF!</v>
      </c>
      <c r="R77" s="240" t="e">
        <f>#REF!</f>
        <v>#REF!</v>
      </c>
      <c r="S77" s="240" t="e">
        <f>#REF!</f>
        <v>#REF!</v>
      </c>
      <c r="T77" s="240" t="e">
        <f>#REF!</f>
        <v>#REF!</v>
      </c>
      <c r="U77" s="240" t="e">
        <f>#REF!</f>
        <v>#REF!</v>
      </c>
      <c r="V77" s="240" t="e">
        <f>#REF!</f>
        <v>#REF!</v>
      </c>
      <c r="W77" s="240" t="e">
        <f>#REF!</f>
        <v>#REF!</v>
      </c>
      <c r="X77" s="240" t="e">
        <f>#REF!</f>
        <v>#REF!</v>
      </c>
      <c r="Y77" s="240" t="e">
        <f>#REF!</f>
        <v>#REF!</v>
      </c>
      <c r="Z77" s="240" t="e">
        <f>#REF!</f>
        <v>#REF!</v>
      </c>
      <c r="AA77" s="240" t="e">
        <f>#REF!</f>
        <v>#REF!</v>
      </c>
      <c r="AB77" s="240" t="e">
        <f>#REF!</f>
        <v>#REF!</v>
      </c>
      <c r="AC77" s="240" t="e">
        <f>#REF!</f>
        <v>#REF!</v>
      </c>
      <c r="AD77" s="240" t="e">
        <f>#REF!</f>
        <v>#REF!</v>
      </c>
      <c r="AE77" s="240" t="e">
        <f>#REF!</f>
        <v>#REF!</v>
      </c>
      <c r="AF77" s="240" t="e">
        <f>#REF!</f>
        <v>#REF!</v>
      </c>
      <c r="AG77" s="240" t="e">
        <f>#REF!</f>
        <v>#REF!</v>
      </c>
      <c r="AH77" s="240" t="e">
        <f>#REF!</f>
        <v>#REF!</v>
      </c>
      <c r="AI77" s="240" t="e">
        <f>#REF!</f>
        <v>#REF!</v>
      </c>
      <c r="AJ77" s="240" t="e">
        <f>#REF!</f>
        <v>#REF!</v>
      </c>
      <c r="AK77" s="240" t="e">
        <f>#REF!</f>
        <v>#REF!</v>
      </c>
      <c r="AL77" s="240" t="e">
        <f>#REF!</f>
        <v>#REF!</v>
      </c>
      <c r="AM77" s="240" t="e">
        <f>#REF!</f>
        <v>#REF!</v>
      </c>
      <c r="AN77" s="240" t="e">
        <f>#REF!</f>
        <v>#REF!</v>
      </c>
      <c r="AO77" s="240">
        <f>[1]Thach_Tri!AO47</f>
        <v>0</v>
      </c>
      <c r="AP77" s="240">
        <f>[1]Thach_Tri!AP47</f>
        <v>0</v>
      </c>
      <c r="AQ77" s="240">
        <f>[1]Thach_Tri!AQ47</f>
        <v>0</v>
      </c>
      <c r="AR77" s="240">
        <f>[1]Thach_Tri!AR47</f>
        <v>0</v>
      </c>
      <c r="AS77" s="240">
        <f>[1]Thach_Tri!AS47</f>
        <v>0</v>
      </c>
      <c r="AT77" s="240">
        <f>[1]Thach_Tri!AT47</f>
        <v>0</v>
      </c>
      <c r="AU77" s="240">
        <v>102.2</v>
      </c>
    </row>
    <row r="78" spans="1:47">
      <c r="A78" s="270">
        <v>27</v>
      </c>
      <c r="B78" s="271" t="s">
        <v>252</v>
      </c>
      <c r="D78" s="240">
        <f>[1]Thach_Van!D47</f>
        <v>0</v>
      </c>
      <c r="E78" s="240" t="e">
        <f>#REF!</f>
        <v>#REF!</v>
      </c>
      <c r="F78" s="240" t="e">
        <f>#REF!</f>
        <v>#REF!</v>
      </c>
      <c r="G78" s="240" t="e">
        <f>#REF!</f>
        <v>#REF!</v>
      </c>
      <c r="H78" s="240" t="e">
        <f>#REF!</f>
        <v>#REF!</v>
      </c>
      <c r="I78" s="240" t="e">
        <f>#REF!</f>
        <v>#REF!</v>
      </c>
      <c r="J78" s="240" t="e">
        <f>#REF!</f>
        <v>#REF!</v>
      </c>
      <c r="K78" s="240" t="e">
        <f>#REF!</f>
        <v>#REF!</v>
      </c>
      <c r="L78" s="240" t="e">
        <f>#REF!</f>
        <v>#REF!</v>
      </c>
      <c r="M78" s="240" t="e">
        <f>#REF!</f>
        <v>#REF!</v>
      </c>
      <c r="N78" s="240" t="e">
        <f>#REF!</f>
        <v>#REF!</v>
      </c>
      <c r="O78" s="240" t="e">
        <f>#REF!</f>
        <v>#REF!</v>
      </c>
      <c r="P78" s="240" t="e">
        <f>#REF!</f>
        <v>#REF!</v>
      </c>
      <c r="Q78" s="240" t="e">
        <f>#REF!</f>
        <v>#REF!</v>
      </c>
      <c r="R78" s="240" t="e">
        <f>#REF!</f>
        <v>#REF!</v>
      </c>
      <c r="S78" s="240" t="e">
        <f>#REF!</f>
        <v>#REF!</v>
      </c>
      <c r="T78" s="240" t="e">
        <f>#REF!</f>
        <v>#REF!</v>
      </c>
      <c r="U78" s="240" t="e">
        <f>#REF!</f>
        <v>#REF!</v>
      </c>
      <c r="V78" s="240" t="e">
        <f>#REF!</f>
        <v>#REF!</v>
      </c>
      <c r="W78" s="240" t="e">
        <f>#REF!</f>
        <v>#REF!</v>
      </c>
      <c r="X78" s="240" t="e">
        <f>#REF!</f>
        <v>#REF!</v>
      </c>
      <c r="Y78" s="240" t="e">
        <f>#REF!</f>
        <v>#REF!</v>
      </c>
      <c r="Z78" s="240" t="e">
        <f>#REF!</f>
        <v>#REF!</v>
      </c>
      <c r="AA78" s="240" t="e">
        <f>#REF!</f>
        <v>#REF!</v>
      </c>
      <c r="AB78" s="240" t="e">
        <f>#REF!</f>
        <v>#REF!</v>
      </c>
      <c r="AC78" s="240" t="e">
        <f>#REF!</f>
        <v>#REF!</v>
      </c>
      <c r="AD78" s="240" t="e">
        <f>#REF!</f>
        <v>#REF!</v>
      </c>
      <c r="AE78" s="240" t="e">
        <f>#REF!</f>
        <v>#REF!</v>
      </c>
      <c r="AF78" s="240" t="e">
        <f>#REF!</f>
        <v>#REF!</v>
      </c>
      <c r="AG78" s="240" t="e">
        <f>#REF!</f>
        <v>#REF!</v>
      </c>
      <c r="AH78" s="240" t="e">
        <f>#REF!</f>
        <v>#REF!</v>
      </c>
      <c r="AI78" s="240" t="e">
        <f>#REF!</f>
        <v>#REF!</v>
      </c>
      <c r="AJ78" s="240" t="e">
        <f>#REF!</f>
        <v>#REF!</v>
      </c>
      <c r="AK78" s="240" t="e">
        <f>#REF!</f>
        <v>#REF!</v>
      </c>
      <c r="AL78" s="240" t="e">
        <f>#REF!</f>
        <v>#REF!</v>
      </c>
      <c r="AM78" s="240" t="e">
        <f>#REF!</f>
        <v>#REF!</v>
      </c>
      <c r="AN78" s="240" t="e">
        <f>#REF!</f>
        <v>#REF!</v>
      </c>
      <c r="AO78" s="240">
        <f>[1]Thach_Van!AO47</f>
        <v>0</v>
      </c>
      <c r="AP78" s="240">
        <f>[1]Thach_Van!AP47</f>
        <v>0</v>
      </c>
      <c r="AQ78" s="240">
        <f>[1]Thach_Van!AQ47</f>
        <v>0</v>
      </c>
      <c r="AR78" s="240">
        <f>[1]Thach_Van!AR47</f>
        <v>0</v>
      </c>
      <c r="AS78" s="240">
        <f>[1]Thach_Van!AS47</f>
        <v>0</v>
      </c>
      <c r="AT78" s="240">
        <f>[1]Thach_Van!AT47</f>
        <v>0</v>
      </c>
      <c r="AU78" s="240">
        <v>70</v>
      </c>
    </row>
    <row r="79" spans="1:47">
      <c r="A79" s="270">
        <v>28</v>
      </c>
      <c r="B79" s="271" t="s">
        <v>253</v>
      </c>
      <c r="D79" s="240">
        <f>[1]Thach_Vinh!D47</f>
        <v>0</v>
      </c>
      <c r="E79" s="240" t="e">
        <f>#REF!</f>
        <v>#REF!</v>
      </c>
      <c r="F79" s="240" t="e">
        <f>#REF!</f>
        <v>#REF!</v>
      </c>
      <c r="G79" s="240" t="e">
        <f>#REF!</f>
        <v>#REF!</v>
      </c>
      <c r="H79" s="240" t="e">
        <f>#REF!</f>
        <v>#REF!</v>
      </c>
      <c r="I79" s="240" t="e">
        <f>#REF!</f>
        <v>#REF!</v>
      </c>
      <c r="J79" s="240" t="e">
        <f>#REF!</f>
        <v>#REF!</v>
      </c>
      <c r="K79" s="240" t="e">
        <f>#REF!</f>
        <v>#REF!</v>
      </c>
      <c r="L79" s="240" t="e">
        <f>#REF!</f>
        <v>#REF!</v>
      </c>
      <c r="M79" s="240" t="e">
        <f>#REF!</f>
        <v>#REF!</v>
      </c>
      <c r="N79" s="240" t="e">
        <f>#REF!</f>
        <v>#REF!</v>
      </c>
      <c r="O79" s="240" t="e">
        <f>#REF!</f>
        <v>#REF!</v>
      </c>
      <c r="P79" s="240" t="e">
        <f>#REF!</f>
        <v>#REF!</v>
      </c>
      <c r="Q79" s="240" t="e">
        <f>#REF!</f>
        <v>#REF!</v>
      </c>
      <c r="R79" s="240" t="e">
        <f>#REF!</f>
        <v>#REF!</v>
      </c>
      <c r="S79" s="240" t="e">
        <f>#REF!</f>
        <v>#REF!</v>
      </c>
      <c r="T79" s="240" t="e">
        <f>#REF!</f>
        <v>#REF!</v>
      </c>
      <c r="U79" s="240" t="e">
        <f>#REF!</f>
        <v>#REF!</v>
      </c>
      <c r="V79" s="240" t="e">
        <f>#REF!</f>
        <v>#REF!</v>
      </c>
      <c r="W79" s="240" t="e">
        <f>#REF!</f>
        <v>#REF!</v>
      </c>
      <c r="X79" s="240" t="e">
        <f>#REF!</f>
        <v>#REF!</v>
      </c>
      <c r="Y79" s="240" t="e">
        <f>#REF!</f>
        <v>#REF!</v>
      </c>
      <c r="Z79" s="240" t="e">
        <f>#REF!</f>
        <v>#REF!</v>
      </c>
      <c r="AA79" s="240" t="e">
        <f>#REF!</f>
        <v>#REF!</v>
      </c>
      <c r="AB79" s="240" t="e">
        <f>#REF!</f>
        <v>#REF!</v>
      </c>
      <c r="AC79" s="240" t="e">
        <f>#REF!</f>
        <v>#REF!</v>
      </c>
      <c r="AD79" s="240" t="e">
        <f>#REF!</f>
        <v>#REF!</v>
      </c>
      <c r="AE79" s="240" t="e">
        <f>#REF!</f>
        <v>#REF!</v>
      </c>
      <c r="AF79" s="240" t="e">
        <f>#REF!</f>
        <v>#REF!</v>
      </c>
      <c r="AG79" s="240" t="e">
        <f>#REF!</f>
        <v>#REF!</v>
      </c>
      <c r="AH79" s="240" t="e">
        <f>#REF!</f>
        <v>#REF!</v>
      </c>
      <c r="AI79" s="240" t="e">
        <f>#REF!</f>
        <v>#REF!</v>
      </c>
      <c r="AJ79" s="240" t="e">
        <f>#REF!</f>
        <v>#REF!</v>
      </c>
      <c r="AK79" s="240" t="e">
        <f>#REF!</f>
        <v>#REF!</v>
      </c>
      <c r="AL79" s="240" t="e">
        <f>#REF!</f>
        <v>#REF!</v>
      </c>
      <c r="AM79" s="240" t="e">
        <f>#REF!</f>
        <v>#REF!</v>
      </c>
      <c r="AN79" s="240" t="e">
        <f>#REF!</f>
        <v>#REF!</v>
      </c>
      <c r="AO79" s="240">
        <f>[1]Thach_Vinh!AO47</f>
        <v>0</v>
      </c>
      <c r="AP79" s="240">
        <f>[1]Thach_Vinh!AP47</f>
        <v>0</v>
      </c>
      <c r="AQ79" s="240">
        <f>[1]Thach_Vinh!AQ47</f>
        <v>0</v>
      </c>
      <c r="AR79" s="240">
        <f>[1]Thach_Vinh!AR47</f>
        <v>0</v>
      </c>
      <c r="AS79" s="240">
        <f>[1]Thach_Vinh!AS47</f>
        <v>0</v>
      </c>
      <c r="AT79" s="240">
        <f>[1]Thach_Vinh!AT47</f>
        <v>0</v>
      </c>
      <c r="AU79" s="240">
        <v>11</v>
      </c>
    </row>
    <row r="80" spans="1:47">
      <c r="A80" s="270">
        <v>29</v>
      </c>
      <c r="B80" s="271" t="s">
        <v>254</v>
      </c>
      <c r="D80" s="240">
        <f>[1]Thach_Xuan!D47</f>
        <v>0</v>
      </c>
      <c r="E80" s="240" t="e">
        <f>#REF!</f>
        <v>#REF!</v>
      </c>
      <c r="F80" s="240" t="e">
        <f>#REF!</f>
        <v>#REF!</v>
      </c>
      <c r="G80" s="240" t="e">
        <f>#REF!</f>
        <v>#REF!</v>
      </c>
      <c r="H80" s="240" t="e">
        <f>#REF!</f>
        <v>#REF!</v>
      </c>
      <c r="I80" s="240" t="e">
        <f>#REF!</f>
        <v>#REF!</v>
      </c>
      <c r="J80" s="240" t="e">
        <f>#REF!</f>
        <v>#REF!</v>
      </c>
      <c r="K80" s="240" t="e">
        <f>#REF!</f>
        <v>#REF!</v>
      </c>
      <c r="L80" s="240" t="e">
        <f>#REF!</f>
        <v>#REF!</v>
      </c>
      <c r="M80" s="240" t="e">
        <f>#REF!</f>
        <v>#REF!</v>
      </c>
      <c r="N80" s="240" t="e">
        <f>#REF!</f>
        <v>#REF!</v>
      </c>
      <c r="O80" s="240" t="e">
        <f>#REF!</f>
        <v>#REF!</v>
      </c>
      <c r="P80" s="240" t="e">
        <f>#REF!</f>
        <v>#REF!</v>
      </c>
      <c r="Q80" s="240" t="e">
        <f>#REF!</f>
        <v>#REF!</v>
      </c>
      <c r="R80" s="240" t="e">
        <f>#REF!</f>
        <v>#REF!</v>
      </c>
      <c r="S80" s="240" t="e">
        <f>#REF!</f>
        <v>#REF!</v>
      </c>
      <c r="T80" s="240" t="e">
        <f>#REF!</f>
        <v>#REF!</v>
      </c>
      <c r="U80" s="240" t="e">
        <f>#REF!</f>
        <v>#REF!</v>
      </c>
      <c r="V80" s="240" t="e">
        <f>#REF!</f>
        <v>#REF!</v>
      </c>
      <c r="W80" s="240" t="e">
        <f>#REF!</f>
        <v>#REF!</v>
      </c>
      <c r="X80" s="240" t="e">
        <f>#REF!</f>
        <v>#REF!</v>
      </c>
      <c r="Y80" s="240" t="e">
        <f>#REF!</f>
        <v>#REF!</v>
      </c>
      <c r="Z80" s="240" t="e">
        <f>#REF!</f>
        <v>#REF!</v>
      </c>
      <c r="AA80" s="240" t="e">
        <f>#REF!</f>
        <v>#REF!</v>
      </c>
      <c r="AB80" s="240" t="e">
        <f>#REF!</f>
        <v>#REF!</v>
      </c>
      <c r="AC80" s="240" t="e">
        <f>#REF!</f>
        <v>#REF!</v>
      </c>
      <c r="AD80" s="240" t="e">
        <f>#REF!</f>
        <v>#REF!</v>
      </c>
      <c r="AE80" s="240" t="e">
        <f>#REF!</f>
        <v>#REF!</v>
      </c>
      <c r="AF80" s="240" t="e">
        <f>#REF!</f>
        <v>#REF!</v>
      </c>
      <c r="AG80" s="240" t="e">
        <f>#REF!</f>
        <v>#REF!</v>
      </c>
      <c r="AH80" s="240" t="e">
        <f>#REF!</f>
        <v>#REF!</v>
      </c>
      <c r="AI80" s="240" t="e">
        <f>#REF!</f>
        <v>#REF!</v>
      </c>
      <c r="AJ80" s="240" t="e">
        <f>#REF!</f>
        <v>#REF!</v>
      </c>
      <c r="AK80" s="240" t="e">
        <f>#REF!</f>
        <v>#REF!</v>
      </c>
      <c r="AL80" s="240" t="e">
        <f>#REF!</f>
        <v>#REF!</v>
      </c>
      <c r="AM80" s="240" t="e">
        <f>#REF!</f>
        <v>#REF!</v>
      </c>
      <c r="AN80" s="240" t="e">
        <f>#REF!</f>
        <v>#REF!</v>
      </c>
      <c r="AO80" s="240">
        <f>[1]Thach_Xuan!AO47</f>
        <v>0</v>
      </c>
      <c r="AP80" s="240">
        <f>[1]Thach_Xuan!AP47</f>
        <v>0</v>
      </c>
      <c r="AQ80" s="240">
        <f>[1]Thach_Xuan!AQ47</f>
        <v>0</v>
      </c>
      <c r="AR80" s="240">
        <f>[1]Thach_Xuan!AR47</f>
        <v>0</v>
      </c>
      <c r="AS80" s="240">
        <f>[1]Thach_Xuan!AS47</f>
        <v>0</v>
      </c>
      <c r="AT80" s="240">
        <f>[1]Thach_Xuan!AT47</f>
        <v>0</v>
      </c>
      <c r="AU80" s="240">
        <v>12.5</v>
      </c>
    </row>
    <row r="81" spans="1:47">
      <c r="A81" s="270">
        <v>30</v>
      </c>
      <c r="B81" s="271" t="s">
        <v>255</v>
      </c>
      <c r="D81" s="240">
        <f>[1]Tuong_Son!D47</f>
        <v>0</v>
      </c>
      <c r="E81" s="240" t="e">
        <f>#REF!</f>
        <v>#REF!</v>
      </c>
      <c r="F81" s="240" t="e">
        <f>#REF!</f>
        <v>#REF!</v>
      </c>
      <c r="G81" s="240" t="e">
        <f>#REF!</f>
        <v>#REF!</v>
      </c>
      <c r="H81" s="240" t="e">
        <f>#REF!</f>
        <v>#REF!</v>
      </c>
      <c r="I81" s="240" t="e">
        <f>#REF!</f>
        <v>#REF!</v>
      </c>
      <c r="J81" s="240" t="e">
        <f>#REF!</f>
        <v>#REF!</v>
      </c>
      <c r="K81" s="240" t="e">
        <f>#REF!</f>
        <v>#REF!</v>
      </c>
      <c r="L81" s="240" t="e">
        <f>#REF!</f>
        <v>#REF!</v>
      </c>
      <c r="M81" s="240" t="e">
        <f>#REF!</f>
        <v>#REF!</v>
      </c>
      <c r="N81" s="240" t="e">
        <f>#REF!</f>
        <v>#REF!</v>
      </c>
      <c r="O81" s="240" t="e">
        <f>#REF!</f>
        <v>#REF!</v>
      </c>
      <c r="P81" s="240" t="e">
        <f>#REF!</f>
        <v>#REF!</v>
      </c>
      <c r="Q81" s="240" t="e">
        <f>#REF!</f>
        <v>#REF!</v>
      </c>
      <c r="R81" s="240" t="e">
        <f>#REF!</f>
        <v>#REF!</v>
      </c>
      <c r="S81" s="240" t="e">
        <f>#REF!</f>
        <v>#REF!</v>
      </c>
      <c r="T81" s="240" t="e">
        <f>#REF!</f>
        <v>#REF!</v>
      </c>
      <c r="U81" s="240" t="e">
        <f>#REF!</f>
        <v>#REF!</v>
      </c>
      <c r="V81" s="240" t="e">
        <f>#REF!</f>
        <v>#REF!</v>
      </c>
      <c r="W81" s="240" t="e">
        <f>#REF!</f>
        <v>#REF!</v>
      </c>
      <c r="X81" s="240" t="e">
        <f>#REF!</f>
        <v>#REF!</v>
      </c>
      <c r="Y81" s="240" t="e">
        <f>#REF!</f>
        <v>#REF!</v>
      </c>
      <c r="Z81" s="240" t="e">
        <f>#REF!</f>
        <v>#REF!</v>
      </c>
      <c r="AA81" s="240" t="e">
        <f>#REF!</f>
        <v>#REF!</v>
      </c>
      <c r="AB81" s="240" t="e">
        <f>#REF!</f>
        <v>#REF!</v>
      </c>
      <c r="AC81" s="240" t="e">
        <f>#REF!</f>
        <v>#REF!</v>
      </c>
      <c r="AD81" s="240" t="e">
        <f>#REF!</f>
        <v>#REF!</v>
      </c>
      <c r="AE81" s="240" t="e">
        <f>#REF!</f>
        <v>#REF!</v>
      </c>
      <c r="AF81" s="240" t="e">
        <f>#REF!</f>
        <v>#REF!</v>
      </c>
      <c r="AG81" s="240" t="e">
        <f>#REF!</f>
        <v>#REF!</v>
      </c>
      <c r="AH81" s="240" t="e">
        <f>#REF!</f>
        <v>#REF!</v>
      </c>
      <c r="AI81" s="240" t="e">
        <f>#REF!</f>
        <v>#REF!</v>
      </c>
      <c r="AJ81" s="240" t="e">
        <f>#REF!</f>
        <v>#REF!</v>
      </c>
      <c r="AK81" s="240" t="e">
        <f>#REF!</f>
        <v>#REF!</v>
      </c>
      <c r="AL81" s="240" t="e">
        <f>#REF!</f>
        <v>#REF!</v>
      </c>
      <c r="AM81" s="240" t="e">
        <f>#REF!</f>
        <v>#REF!</v>
      </c>
      <c r="AN81" s="240" t="e">
        <f>#REF!</f>
        <v>#REF!</v>
      </c>
      <c r="AO81" s="240">
        <f>[1]Tuong_Son!AO47</f>
        <v>0</v>
      </c>
      <c r="AP81" s="240">
        <f>[1]Tuong_Son!AP47</f>
        <v>0</v>
      </c>
      <c r="AQ81" s="240">
        <f>[1]Tuong_Son!AQ47</f>
        <v>0</v>
      </c>
      <c r="AR81" s="240">
        <f>[1]Tuong_Son!AR47</f>
        <v>0</v>
      </c>
      <c r="AS81" s="240">
        <f>[1]Tuong_Son!AS47</f>
        <v>0</v>
      </c>
      <c r="AT81" s="240">
        <f>[1]Tuong_Son!AT47</f>
        <v>0</v>
      </c>
      <c r="AU81" s="240">
        <v>13.1</v>
      </c>
    </row>
    <row r="82" spans="1:47">
      <c r="A82" s="270">
        <v>31</v>
      </c>
      <c r="B82" s="271" t="s">
        <v>256</v>
      </c>
      <c r="D82" s="240">
        <f>[1]Viet_Xuyen!D47</f>
        <v>0</v>
      </c>
      <c r="E82" s="240" t="e">
        <f>#REF!</f>
        <v>#REF!</v>
      </c>
      <c r="F82" s="240" t="e">
        <f>#REF!</f>
        <v>#REF!</v>
      </c>
      <c r="G82" s="240" t="e">
        <f>#REF!</f>
        <v>#REF!</v>
      </c>
      <c r="H82" s="240" t="e">
        <f>#REF!</f>
        <v>#REF!</v>
      </c>
      <c r="I82" s="240" t="e">
        <f>#REF!</f>
        <v>#REF!</v>
      </c>
      <c r="J82" s="240" t="e">
        <f>#REF!</f>
        <v>#REF!</v>
      </c>
      <c r="K82" s="240" t="e">
        <f>#REF!</f>
        <v>#REF!</v>
      </c>
      <c r="L82" s="240" t="e">
        <f>#REF!</f>
        <v>#REF!</v>
      </c>
      <c r="M82" s="240" t="e">
        <f>#REF!</f>
        <v>#REF!</v>
      </c>
      <c r="N82" s="240" t="e">
        <f>#REF!</f>
        <v>#REF!</v>
      </c>
      <c r="O82" s="240" t="e">
        <f>#REF!</f>
        <v>#REF!</v>
      </c>
      <c r="P82" s="240" t="e">
        <f>#REF!</f>
        <v>#REF!</v>
      </c>
      <c r="Q82" s="240" t="e">
        <f>#REF!</f>
        <v>#REF!</v>
      </c>
      <c r="R82" s="240" t="e">
        <f>#REF!</f>
        <v>#REF!</v>
      </c>
      <c r="S82" s="240" t="e">
        <f>#REF!</f>
        <v>#REF!</v>
      </c>
      <c r="T82" s="240" t="e">
        <f>#REF!</f>
        <v>#REF!</v>
      </c>
      <c r="U82" s="240" t="e">
        <f>#REF!</f>
        <v>#REF!</v>
      </c>
      <c r="V82" s="240" t="e">
        <f>#REF!</f>
        <v>#REF!</v>
      </c>
      <c r="W82" s="240" t="e">
        <f>#REF!</f>
        <v>#REF!</v>
      </c>
      <c r="X82" s="240" t="e">
        <f>#REF!</f>
        <v>#REF!</v>
      </c>
      <c r="Y82" s="240" t="e">
        <f>#REF!</f>
        <v>#REF!</v>
      </c>
      <c r="Z82" s="240" t="e">
        <f>#REF!</f>
        <v>#REF!</v>
      </c>
      <c r="AA82" s="240" t="e">
        <f>#REF!</f>
        <v>#REF!</v>
      </c>
      <c r="AB82" s="240" t="e">
        <f>#REF!</f>
        <v>#REF!</v>
      </c>
      <c r="AC82" s="240" t="e">
        <f>#REF!</f>
        <v>#REF!</v>
      </c>
      <c r="AD82" s="240" t="e">
        <f>#REF!</f>
        <v>#REF!</v>
      </c>
      <c r="AE82" s="240" t="e">
        <f>#REF!</f>
        <v>#REF!</v>
      </c>
      <c r="AF82" s="240" t="e">
        <f>#REF!</f>
        <v>#REF!</v>
      </c>
      <c r="AG82" s="240" t="e">
        <f>#REF!</f>
        <v>#REF!</v>
      </c>
      <c r="AH82" s="240" t="e">
        <f>#REF!</f>
        <v>#REF!</v>
      </c>
      <c r="AI82" s="240" t="e">
        <f>#REF!</f>
        <v>#REF!</v>
      </c>
      <c r="AJ82" s="240" t="e">
        <f>#REF!</f>
        <v>#REF!</v>
      </c>
      <c r="AK82" s="240" t="e">
        <f>#REF!</f>
        <v>#REF!</v>
      </c>
      <c r="AL82" s="240" t="e">
        <f>#REF!</f>
        <v>#REF!</v>
      </c>
      <c r="AM82" s="240" t="e">
        <f>#REF!</f>
        <v>#REF!</v>
      </c>
      <c r="AN82" s="240" t="e">
        <f>#REF!</f>
        <v>#REF!</v>
      </c>
      <c r="AO82" s="240">
        <f>[1]Viet_Xuyen!AO47</f>
        <v>0</v>
      </c>
      <c r="AP82" s="240">
        <f>[1]Viet_Xuyen!AP47</f>
        <v>0</v>
      </c>
      <c r="AQ82" s="240">
        <f>[1]Viet_Xuyen!AQ47</f>
        <v>0</v>
      </c>
      <c r="AR82" s="240">
        <f>[1]Viet_Xuyen!AR47</f>
        <v>0</v>
      </c>
      <c r="AS82" s="240">
        <f>[1]Viet_Xuyen!AS47</f>
        <v>0</v>
      </c>
      <c r="AT82" s="240">
        <f>[1]Viet_Xuyen!AT47</f>
        <v>0</v>
      </c>
      <c r="AU82" s="240">
        <v>3.5</v>
      </c>
    </row>
    <row r="83" spans="1:47" s="252" customFormat="1">
      <c r="A83" s="275"/>
      <c r="B83" s="276"/>
      <c r="C83" s="277"/>
      <c r="E83" s="252" t="e">
        <f>SUM(E52:E82)</f>
        <v>#REF!</v>
      </c>
      <c r="F83" s="252" t="e">
        <f t="shared" ref="F83:AT83" si="1">SUM(F52:F82)</f>
        <v>#REF!</v>
      </c>
      <c r="G83" s="252" t="e">
        <f t="shared" si="1"/>
        <v>#REF!</v>
      </c>
      <c r="H83" s="252" t="e">
        <f t="shared" si="1"/>
        <v>#REF!</v>
      </c>
      <c r="I83" s="252" t="e">
        <f t="shared" si="1"/>
        <v>#REF!</v>
      </c>
      <c r="J83" s="252" t="e">
        <f t="shared" si="1"/>
        <v>#REF!</v>
      </c>
      <c r="K83" s="252" t="e">
        <f t="shared" si="1"/>
        <v>#REF!</v>
      </c>
      <c r="L83" s="252" t="e">
        <f t="shared" si="1"/>
        <v>#REF!</v>
      </c>
      <c r="M83" s="252" t="e">
        <f t="shared" si="1"/>
        <v>#REF!</v>
      </c>
      <c r="N83" s="252" t="e">
        <f t="shared" si="1"/>
        <v>#REF!</v>
      </c>
      <c r="O83" s="252" t="e">
        <f t="shared" si="1"/>
        <v>#REF!</v>
      </c>
      <c r="P83" s="252" t="e">
        <f t="shared" si="1"/>
        <v>#REF!</v>
      </c>
      <c r="Q83" s="252" t="e">
        <f t="shared" si="1"/>
        <v>#REF!</v>
      </c>
      <c r="R83" s="252" t="e">
        <f t="shared" si="1"/>
        <v>#REF!</v>
      </c>
      <c r="S83" s="252" t="e">
        <f t="shared" si="1"/>
        <v>#REF!</v>
      </c>
      <c r="T83" s="252" t="e">
        <f t="shared" si="1"/>
        <v>#REF!</v>
      </c>
      <c r="U83" s="252" t="e">
        <f t="shared" si="1"/>
        <v>#REF!</v>
      </c>
      <c r="V83" s="252" t="e">
        <f t="shared" si="1"/>
        <v>#REF!</v>
      </c>
      <c r="W83" s="252" t="e">
        <f t="shared" si="1"/>
        <v>#REF!</v>
      </c>
      <c r="X83" s="252" t="e">
        <f t="shared" si="1"/>
        <v>#REF!</v>
      </c>
      <c r="Y83" s="252" t="e">
        <f t="shared" si="1"/>
        <v>#REF!</v>
      </c>
      <c r="Z83" s="252" t="e">
        <f t="shared" si="1"/>
        <v>#REF!</v>
      </c>
      <c r="AA83" s="252" t="e">
        <f t="shared" si="1"/>
        <v>#REF!</v>
      </c>
      <c r="AB83" s="252" t="e">
        <f t="shared" si="1"/>
        <v>#REF!</v>
      </c>
      <c r="AC83" s="252" t="e">
        <f t="shared" si="1"/>
        <v>#REF!</v>
      </c>
      <c r="AD83" s="252" t="e">
        <f t="shared" si="1"/>
        <v>#REF!</v>
      </c>
      <c r="AE83" s="252" t="e">
        <f t="shared" si="1"/>
        <v>#REF!</v>
      </c>
      <c r="AF83" s="252" t="e">
        <f t="shared" si="1"/>
        <v>#REF!</v>
      </c>
      <c r="AG83" s="252" t="e">
        <f t="shared" si="1"/>
        <v>#REF!</v>
      </c>
      <c r="AH83" s="252" t="e">
        <f t="shared" si="1"/>
        <v>#REF!</v>
      </c>
      <c r="AI83" s="252" t="e">
        <f t="shared" si="1"/>
        <v>#REF!</v>
      </c>
      <c r="AJ83" s="252" t="e">
        <f t="shared" si="1"/>
        <v>#REF!</v>
      </c>
      <c r="AK83" s="252" t="e">
        <f t="shared" si="1"/>
        <v>#REF!</v>
      </c>
      <c r="AL83" s="252" t="e">
        <f t="shared" si="1"/>
        <v>#REF!</v>
      </c>
      <c r="AM83" s="252" t="e">
        <f t="shared" si="1"/>
        <v>#REF!</v>
      </c>
      <c r="AN83" s="252" t="e">
        <f t="shared" si="1"/>
        <v>#REF!</v>
      </c>
      <c r="AO83" s="252" t="e">
        <f t="shared" si="1"/>
        <v>#REF!</v>
      </c>
      <c r="AP83" s="252" t="e">
        <f t="shared" si="1"/>
        <v>#REF!</v>
      </c>
      <c r="AQ83" s="252" t="e">
        <f t="shared" si="1"/>
        <v>#REF!</v>
      </c>
      <c r="AR83" s="252" t="e">
        <f t="shared" si="1"/>
        <v>#REF!</v>
      </c>
      <c r="AS83" s="252" t="e">
        <f t="shared" si="1"/>
        <v>#REF!</v>
      </c>
      <c r="AT83" s="252" t="e">
        <f t="shared" si="1"/>
        <v>#REF!</v>
      </c>
    </row>
  </sheetData>
  <mergeCells count="11">
    <mergeCell ref="AS5:AS6"/>
    <mergeCell ref="AT5:AT6"/>
    <mergeCell ref="A1:B1"/>
    <mergeCell ref="A2:AS2"/>
    <mergeCell ref="A3:AT3"/>
    <mergeCell ref="AQ4:AT4"/>
    <mergeCell ref="A5:A6"/>
    <mergeCell ref="B5:B6"/>
    <mergeCell ref="C5:C6"/>
    <mergeCell ref="D5:D6"/>
    <mergeCell ref="F5:AR5"/>
  </mergeCells>
  <pageMargins left="0.47" right="0.16" top="0.64" bottom="0.2" header="0.56999999999999995" footer="0.16"/>
  <pageSetup paperSize="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36"/>
  <sheetViews>
    <sheetView showZeros="0" zoomScale="85" zoomScaleNormal="85" workbookViewId="0">
      <pane xSplit="8" ySplit="3" topLeftCell="K4" activePane="bottomRight" state="frozenSplit"/>
      <selection activeCell="B1" sqref="B1"/>
      <selection pane="topRight" activeCell="K1" sqref="K1"/>
      <selection pane="bottomLeft" activeCell="B6" sqref="B6"/>
      <selection pane="bottomRight" activeCell="K7" sqref="K7"/>
    </sheetView>
  </sheetViews>
  <sheetFormatPr defaultRowHeight="15.75"/>
  <cols>
    <col min="1" max="1" width="7" style="412" customWidth="1"/>
    <col min="2" max="2" width="4.5703125" style="412" hidden="1" customWidth="1"/>
    <col min="3" max="3" width="41.5703125" style="465" customWidth="1"/>
    <col min="4" max="4" width="6" style="412" customWidth="1"/>
    <col min="5" max="5" width="6" style="412" hidden="1" customWidth="1"/>
    <col min="6" max="6" width="9.28515625" style="466" customWidth="1"/>
    <col min="7" max="7" width="8.28515625" style="466" customWidth="1"/>
    <col min="8" max="8" width="9.140625" style="426" customWidth="1"/>
    <col min="9" max="9" width="8.140625" style="412" hidden="1" customWidth="1"/>
    <col min="10" max="10" width="7.42578125" style="412" hidden="1" customWidth="1"/>
    <col min="11" max="11" width="8.28515625" style="412" customWidth="1"/>
    <col min="12" max="12" width="7.140625" style="412" customWidth="1"/>
    <col min="13" max="13" width="6.42578125" style="412" customWidth="1"/>
    <col min="14" max="14" width="7" style="412" hidden="1" customWidth="1"/>
    <col min="15" max="15" width="7.7109375" style="412" hidden="1" customWidth="1"/>
    <col min="16" max="16" width="10.140625" style="412" hidden="1" customWidth="1"/>
    <col min="17" max="17" width="7.140625" style="412" hidden="1" customWidth="1"/>
    <col min="18" max="18" width="6.7109375" style="412" hidden="1" customWidth="1"/>
    <col min="19" max="24" width="5.7109375" style="412" hidden="1" customWidth="1"/>
    <col min="25" max="25" width="6.5703125" style="412" hidden="1" customWidth="1"/>
    <col min="26" max="26" width="6.85546875" style="412" hidden="1" customWidth="1"/>
    <col min="27" max="27" width="6.7109375" style="412" hidden="1" customWidth="1"/>
    <col min="28" max="28" width="5.7109375" style="412" hidden="1" customWidth="1"/>
    <col min="29" max="29" width="7.28515625" style="412" hidden="1" customWidth="1"/>
    <col min="30" max="30" width="5.7109375" style="412" hidden="1" customWidth="1"/>
    <col min="31" max="31" width="7" style="412" hidden="1" customWidth="1"/>
    <col min="32" max="32" width="8.28515625" style="412" hidden="1" customWidth="1"/>
    <col min="33" max="33" width="11.140625" style="412" hidden="1" customWidth="1"/>
    <col min="34" max="34" width="8.28515625" style="412" customWidth="1"/>
    <col min="35" max="35" width="14.28515625" style="527" hidden="1" customWidth="1"/>
    <col min="36" max="36" width="11.28515625" style="412" hidden="1" customWidth="1"/>
    <col min="37" max="37" width="18.28515625" style="527" customWidth="1"/>
    <col min="38" max="38" width="5.7109375" style="396" hidden="1" customWidth="1"/>
    <col min="39" max="39" width="9.140625" style="412" hidden="1" customWidth="1"/>
    <col min="40" max="40" width="16" style="412" hidden="1" customWidth="1"/>
    <col min="41" max="41" width="6" style="412" hidden="1" customWidth="1"/>
    <col min="42" max="42" width="6.42578125" style="412" hidden="1" customWidth="1"/>
    <col min="43" max="43" width="18.85546875" style="396" hidden="1" customWidth="1"/>
    <col min="44" max="44" width="38.7109375" style="396" hidden="1" customWidth="1"/>
    <col min="45" max="46" width="9.140625" style="396" hidden="1" customWidth="1"/>
    <col min="47" max="47" width="6.140625" style="396" hidden="1" customWidth="1"/>
    <col min="48" max="48" width="3.7109375" style="412" hidden="1" customWidth="1"/>
    <col min="49" max="49" width="8.5703125" style="412" customWidth="1"/>
    <col min="50" max="50" width="9.140625" style="412" hidden="1" customWidth="1"/>
    <col min="51" max="51" width="8.140625" style="412" customWidth="1"/>
    <col min="52" max="58" width="0" style="396" hidden="1" customWidth="1"/>
    <col min="59" max="16384" width="9.140625" style="396"/>
  </cols>
  <sheetData>
    <row r="1" spans="1:56" s="376" customFormat="1" ht="16.5" customHeight="1">
      <c r="A1" s="499" t="s">
        <v>70</v>
      </c>
      <c r="B1" s="370"/>
      <c r="C1" s="370"/>
      <c r="D1" s="371"/>
      <c r="E1" s="371"/>
      <c r="F1" s="500"/>
      <c r="G1" s="374"/>
      <c r="H1" s="501"/>
      <c r="I1" s="372"/>
      <c r="J1" s="372"/>
      <c r="K1" s="372"/>
      <c r="L1" s="372"/>
      <c r="M1" s="372"/>
      <c r="N1" s="372"/>
      <c r="O1" s="372"/>
      <c r="P1" s="372"/>
      <c r="Q1" s="372"/>
      <c r="R1" s="372"/>
      <c r="S1" s="372"/>
      <c r="T1" s="372"/>
      <c r="U1" s="372"/>
      <c r="V1" s="372"/>
      <c r="W1" s="372"/>
      <c r="X1" s="372"/>
      <c r="Y1" s="372"/>
      <c r="Z1" s="372"/>
      <c r="AA1" s="372"/>
      <c r="AB1" s="372"/>
      <c r="AC1" s="372"/>
      <c r="AD1" s="372"/>
      <c r="AE1" s="372"/>
      <c r="AF1" s="374"/>
      <c r="AG1" s="374"/>
      <c r="AH1" s="374"/>
      <c r="AI1" s="373"/>
      <c r="AJ1" s="374"/>
      <c r="AK1" s="373"/>
      <c r="AL1" s="374"/>
      <c r="AM1" s="374"/>
      <c r="AN1" s="371"/>
      <c r="AO1" s="371"/>
      <c r="AP1" s="375"/>
      <c r="AW1" s="377"/>
      <c r="AX1" s="377"/>
      <c r="AY1" s="377"/>
      <c r="BD1" s="378"/>
    </row>
    <row r="2" spans="1:56" s="376" customFormat="1" ht="27" customHeight="1">
      <c r="A2" s="712" t="s">
        <v>1406</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c r="AO2" s="712"/>
      <c r="AP2" s="712"/>
      <c r="AQ2" s="712"/>
      <c r="AR2" s="712"/>
      <c r="AS2" s="712"/>
      <c r="AT2" s="712"/>
      <c r="AU2" s="712"/>
      <c r="AV2" s="712"/>
      <c r="AW2" s="712"/>
      <c r="AX2" s="712"/>
      <c r="AY2" s="712"/>
      <c r="AZ2" s="379"/>
      <c r="BA2" s="379"/>
      <c r="BB2" s="379"/>
      <c r="BC2" s="379"/>
      <c r="BD2" s="379"/>
    </row>
    <row r="3" spans="1:56" s="384" customFormat="1" ht="82.5" customHeight="1">
      <c r="A3" s="381" t="s">
        <v>25</v>
      </c>
      <c r="B3" s="381" t="s">
        <v>25</v>
      </c>
      <c r="C3" s="529" t="s">
        <v>181</v>
      </c>
      <c r="D3" s="529" t="s">
        <v>861</v>
      </c>
      <c r="E3" s="529" t="s">
        <v>1928</v>
      </c>
      <c r="F3" s="529" t="s">
        <v>6</v>
      </c>
      <c r="G3" s="529" t="s">
        <v>5</v>
      </c>
      <c r="H3" s="529" t="s">
        <v>1001</v>
      </c>
      <c r="I3" s="529" t="s">
        <v>80</v>
      </c>
      <c r="J3" s="529" t="s">
        <v>212</v>
      </c>
      <c r="K3" s="529" t="s">
        <v>82</v>
      </c>
      <c r="L3" s="529" t="s">
        <v>31</v>
      </c>
      <c r="M3" s="529" t="s">
        <v>32</v>
      </c>
      <c r="N3" s="529" t="s">
        <v>872</v>
      </c>
      <c r="O3" s="529" t="s">
        <v>873</v>
      </c>
      <c r="P3" s="529" t="s">
        <v>46</v>
      </c>
      <c r="Q3" s="529" t="s">
        <v>74</v>
      </c>
      <c r="R3" s="529" t="s">
        <v>52</v>
      </c>
      <c r="S3" s="529" t="s">
        <v>96</v>
      </c>
      <c r="T3" s="529" t="s">
        <v>97</v>
      </c>
      <c r="U3" s="529" t="s">
        <v>101</v>
      </c>
      <c r="V3" s="529" t="s">
        <v>54</v>
      </c>
      <c r="W3" s="529" t="s">
        <v>262</v>
      </c>
      <c r="X3" s="529" t="s">
        <v>411</v>
      </c>
      <c r="Y3" s="529" t="s">
        <v>258</v>
      </c>
      <c r="Z3" s="529" t="s">
        <v>409</v>
      </c>
      <c r="AA3" s="529" t="s">
        <v>160</v>
      </c>
      <c r="AB3" s="529" t="s">
        <v>50</v>
      </c>
      <c r="AC3" s="529" t="s">
        <v>166</v>
      </c>
      <c r="AD3" s="529" t="s">
        <v>305</v>
      </c>
      <c r="AE3" s="529" t="s">
        <v>167</v>
      </c>
      <c r="AF3" s="529" t="s">
        <v>874</v>
      </c>
      <c r="AG3" s="529" t="s">
        <v>875</v>
      </c>
      <c r="AH3" s="529" t="s">
        <v>876</v>
      </c>
      <c r="AI3" s="529" t="s">
        <v>1</v>
      </c>
      <c r="AJ3" s="529" t="s">
        <v>1929</v>
      </c>
      <c r="AK3" s="529" t="s">
        <v>1930</v>
      </c>
      <c r="AL3" s="529" t="s">
        <v>1408</v>
      </c>
      <c r="AM3" s="470" t="s">
        <v>864</v>
      </c>
      <c r="AN3" s="470"/>
      <c r="AO3" s="470" t="s">
        <v>1409</v>
      </c>
      <c r="AP3" s="470"/>
      <c r="AQ3" s="470" t="s">
        <v>1410</v>
      </c>
      <c r="AR3" s="382" t="s">
        <v>1411</v>
      </c>
      <c r="AS3" s="382"/>
      <c r="AT3" s="382"/>
      <c r="AU3" s="382"/>
      <c r="AV3" s="382"/>
      <c r="AW3" s="529" t="s">
        <v>1408</v>
      </c>
      <c r="AX3" s="529" t="s">
        <v>864</v>
      </c>
      <c r="AY3" s="529" t="s">
        <v>864</v>
      </c>
    </row>
    <row r="4" spans="1:56" s="384" customFormat="1" ht="63.75" customHeight="1">
      <c r="A4" s="381" t="s">
        <v>1173</v>
      </c>
      <c r="B4" s="385"/>
      <c r="C4" s="478" t="s">
        <v>1412</v>
      </c>
      <c r="D4" s="529"/>
      <c r="E4" s="529"/>
      <c r="F4" s="502">
        <f>F5+F7</f>
        <v>108.8</v>
      </c>
      <c r="G4" s="502">
        <f t="shared" ref="G4:AH4" si="0">G5+G7</f>
        <v>69</v>
      </c>
      <c r="H4" s="503">
        <f t="shared" si="0"/>
        <v>39.799999999999997</v>
      </c>
      <c r="I4" s="504">
        <f t="shared" si="0"/>
        <v>3.2</v>
      </c>
      <c r="J4" s="504">
        <f t="shared" si="0"/>
        <v>0</v>
      </c>
      <c r="K4" s="503">
        <f t="shared" si="0"/>
        <v>3.2</v>
      </c>
      <c r="L4" s="504">
        <f t="shared" si="0"/>
        <v>36</v>
      </c>
      <c r="M4" s="504">
        <f t="shared" si="0"/>
        <v>0</v>
      </c>
      <c r="N4" s="504">
        <f t="shared" si="0"/>
        <v>0</v>
      </c>
      <c r="O4" s="504">
        <f t="shared" si="0"/>
        <v>0.6</v>
      </c>
      <c r="P4" s="504">
        <f t="shared" si="0"/>
        <v>0</v>
      </c>
      <c r="Q4" s="504">
        <f t="shared" si="0"/>
        <v>0</v>
      </c>
      <c r="R4" s="504">
        <f t="shared" si="0"/>
        <v>0</v>
      </c>
      <c r="S4" s="504">
        <f t="shared" si="0"/>
        <v>0</v>
      </c>
      <c r="T4" s="504">
        <f t="shared" si="0"/>
        <v>0</v>
      </c>
      <c r="U4" s="504">
        <f t="shared" si="0"/>
        <v>0</v>
      </c>
      <c r="V4" s="504">
        <f t="shared" si="0"/>
        <v>0</v>
      </c>
      <c r="W4" s="504">
        <f t="shared" si="0"/>
        <v>0</v>
      </c>
      <c r="X4" s="504">
        <f t="shared" si="0"/>
        <v>0</v>
      </c>
      <c r="Y4" s="504">
        <f t="shared" si="0"/>
        <v>0</v>
      </c>
      <c r="Z4" s="504">
        <f t="shared" si="0"/>
        <v>0</v>
      </c>
      <c r="AA4" s="504">
        <f t="shared" si="0"/>
        <v>0</v>
      </c>
      <c r="AB4" s="504">
        <f t="shared" si="0"/>
        <v>0</v>
      </c>
      <c r="AC4" s="504">
        <f t="shared" si="0"/>
        <v>0</v>
      </c>
      <c r="AD4" s="504">
        <f t="shared" si="0"/>
        <v>0</v>
      </c>
      <c r="AE4" s="504">
        <f t="shared" si="0"/>
        <v>0</v>
      </c>
      <c r="AF4" s="504">
        <f t="shared" si="0"/>
        <v>0</v>
      </c>
      <c r="AG4" s="504">
        <f t="shared" si="0"/>
        <v>0</v>
      </c>
      <c r="AH4" s="503">
        <f t="shared" si="0"/>
        <v>0.6</v>
      </c>
      <c r="AI4" s="529"/>
      <c r="AJ4" s="529"/>
      <c r="AK4" s="397"/>
      <c r="AL4" s="529"/>
      <c r="AM4" s="470"/>
      <c r="AN4" s="470"/>
      <c r="AO4" s="470"/>
      <c r="AP4" s="470"/>
      <c r="AQ4" s="479"/>
      <c r="AR4" s="387"/>
      <c r="AS4" s="387"/>
      <c r="AT4" s="387"/>
      <c r="AU4" s="382"/>
      <c r="AV4" s="382"/>
      <c r="AW4" s="400"/>
      <c r="AX4" s="529"/>
      <c r="AY4" s="529"/>
    </row>
    <row r="5" spans="1:56" s="384" customFormat="1">
      <c r="A5" s="381" t="s">
        <v>10</v>
      </c>
      <c r="B5" s="385"/>
      <c r="C5" s="478" t="s">
        <v>23</v>
      </c>
      <c r="D5" s="529"/>
      <c r="E5" s="529"/>
      <c r="F5" s="502">
        <f>F6</f>
        <v>0.8</v>
      </c>
      <c r="G5" s="502">
        <f>G6</f>
        <v>0</v>
      </c>
      <c r="H5" s="503">
        <f>H6</f>
        <v>0.8</v>
      </c>
      <c r="I5" s="504">
        <f t="shared" ref="I5:AH5" si="1">I6</f>
        <v>0.2</v>
      </c>
      <c r="J5" s="504">
        <f t="shared" si="1"/>
        <v>0</v>
      </c>
      <c r="K5" s="503">
        <f t="shared" si="1"/>
        <v>0.2</v>
      </c>
      <c r="L5" s="504">
        <f t="shared" si="1"/>
        <v>0</v>
      </c>
      <c r="M5" s="504">
        <f t="shared" si="1"/>
        <v>0</v>
      </c>
      <c r="N5" s="504">
        <f t="shared" si="1"/>
        <v>0</v>
      </c>
      <c r="O5" s="504">
        <f t="shared" si="1"/>
        <v>0.6</v>
      </c>
      <c r="P5" s="504">
        <f t="shared" si="1"/>
        <v>0</v>
      </c>
      <c r="Q5" s="504">
        <f t="shared" si="1"/>
        <v>0</v>
      </c>
      <c r="R5" s="504">
        <f t="shared" si="1"/>
        <v>0</v>
      </c>
      <c r="S5" s="504">
        <f t="shared" si="1"/>
        <v>0</v>
      </c>
      <c r="T5" s="504">
        <f t="shared" si="1"/>
        <v>0</v>
      </c>
      <c r="U5" s="504">
        <f t="shared" si="1"/>
        <v>0</v>
      </c>
      <c r="V5" s="504">
        <f t="shared" si="1"/>
        <v>0</v>
      </c>
      <c r="W5" s="504">
        <f t="shared" si="1"/>
        <v>0</v>
      </c>
      <c r="X5" s="504">
        <f t="shared" si="1"/>
        <v>0</v>
      </c>
      <c r="Y5" s="504">
        <f t="shared" si="1"/>
        <v>0</v>
      </c>
      <c r="Z5" s="504">
        <f t="shared" si="1"/>
        <v>0</v>
      </c>
      <c r="AA5" s="504">
        <f t="shared" si="1"/>
        <v>0</v>
      </c>
      <c r="AB5" s="504">
        <f t="shared" si="1"/>
        <v>0</v>
      </c>
      <c r="AC5" s="504">
        <f t="shared" si="1"/>
        <v>0</v>
      </c>
      <c r="AD5" s="504">
        <f t="shared" si="1"/>
        <v>0</v>
      </c>
      <c r="AE5" s="504">
        <f t="shared" si="1"/>
        <v>0</v>
      </c>
      <c r="AF5" s="504">
        <f t="shared" si="1"/>
        <v>0</v>
      </c>
      <c r="AG5" s="504">
        <f t="shared" si="1"/>
        <v>0</v>
      </c>
      <c r="AH5" s="503">
        <f t="shared" si="1"/>
        <v>0.6</v>
      </c>
      <c r="AI5" s="529"/>
      <c r="AJ5" s="529"/>
      <c r="AK5" s="397"/>
      <c r="AL5" s="529"/>
      <c r="AM5" s="470"/>
      <c r="AN5" s="470"/>
      <c r="AO5" s="470"/>
      <c r="AP5" s="470"/>
      <c r="AQ5" s="479"/>
      <c r="AR5" s="387"/>
      <c r="AS5" s="387"/>
      <c r="AT5" s="387"/>
      <c r="AU5" s="382"/>
      <c r="AV5" s="382"/>
      <c r="AW5" s="382"/>
      <c r="AX5" s="382"/>
      <c r="AY5" s="382"/>
    </row>
    <row r="6" spans="1:56" ht="47.25" customHeight="1">
      <c r="A6" s="388">
        <v>1</v>
      </c>
      <c r="B6" s="389">
        <v>155</v>
      </c>
      <c r="C6" s="390" t="s">
        <v>1413</v>
      </c>
      <c r="D6" s="389" t="s">
        <v>35</v>
      </c>
      <c r="E6" s="389"/>
      <c r="F6" s="505">
        <v>0.8</v>
      </c>
      <c r="G6" s="505"/>
      <c r="H6" s="506">
        <v>0.8</v>
      </c>
      <c r="I6" s="507">
        <v>0.2</v>
      </c>
      <c r="J6" s="507"/>
      <c r="K6" s="506">
        <f>I6+J6</f>
        <v>0.2</v>
      </c>
      <c r="L6" s="507"/>
      <c r="M6" s="507"/>
      <c r="N6" s="507"/>
      <c r="O6" s="507">
        <v>0.6</v>
      </c>
      <c r="P6" s="507"/>
      <c r="Q6" s="507"/>
      <c r="R6" s="507"/>
      <c r="S6" s="507"/>
      <c r="T6" s="507"/>
      <c r="U6" s="507"/>
      <c r="V6" s="507"/>
      <c r="W6" s="507"/>
      <c r="X6" s="507"/>
      <c r="Y6" s="507"/>
      <c r="Z6" s="507"/>
      <c r="AA6" s="507"/>
      <c r="AB6" s="507"/>
      <c r="AC6" s="507"/>
      <c r="AD6" s="507"/>
      <c r="AE6" s="507"/>
      <c r="AF6" s="507"/>
      <c r="AG6" s="507"/>
      <c r="AH6" s="506">
        <f t="shared" ref="AH6:AH71" si="2">SUM(N6:AG6)</f>
        <v>0.6</v>
      </c>
      <c r="AI6" s="389" t="s">
        <v>239</v>
      </c>
      <c r="AJ6" s="389"/>
      <c r="AK6" s="402" t="s">
        <v>1414</v>
      </c>
      <c r="AL6" s="389">
        <v>502</v>
      </c>
      <c r="AM6" s="389" t="s">
        <v>1415</v>
      </c>
      <c r="AN6" s="389" t="s">
        <v>1416</v>
      </c>
      <c r="AO6" s="389">
        <v>5</v>
      </c>
      <c r="AP6" s="389" t="s">
        <v>1417</v>
      </c>
      <c r="AQ6" s="389" t="s">
        <v>1418</v>
      </c>
      <c r="AR6" s="395"/>
      <c r="AS6" s="389">
        <v>502</v>
      </c>
      <c r="AT6" s="389" t="s">
        <v>1417</v>
      </c>
      <c r="AU6" s="395" t="s">
        <v>1419</v>
      </c>
      <c r="AV6" s="388">
        <v>1</v>
      </c>
      <c r="AW6" s="388">
        <v>1</v>
      </c>
      <c r="AX6" s="388" t="s">
        <v>1931</v>
      </c>
      <c r="AY6" s="388" t="s">
        <v>1931</v>
      </c>
    </row>
    <row r="7" spans="1:56" s="384" customFormat="1" ht="15.75" customHeight="1">
      <c r="A7" s="382" t="s">
        <v>11</v>
      </c>
      <c r="B7" s="529"/>
      <c r="C7" s="397" t="s">
        <v>22</v>
      </c>
      <c r="D7" s="529"/>
      <c r="E7" s="529"/>
      <c r="F7" s="502">
        <f>F8+F9</f>
        <v>108</v>
      </c>
      <c r="G7" s="502">
        <f t="shared" ref="G7:AH7" si="3">G8+G9</f>
        <v>69</v>
      </c>
      <c r="H7" s="503">
        <f t="shared" si="3"/>
        <v>39</v>
      </c>
      <c r="I7" s="504">
        <f t="shared" si="3"/>
        <v>3</v>
      </c>
      <c r="J7" s="504">
        <f t="shared" si="3"/>
        <v>0</v>
      </c>
      <c r="K7" s="503">
        <f t="shared" si="3"/>
        <v>3</v>
      </c>
      <c r="L7" s="503">
        <f t="shared" si="3"/>
        <v>36</v>
      </c>
      <c r="M7" s="503">
        <f t="shared" si="3"/>
        <v>0</v>
      </c>
      <c r="N7" s="503">
        <f t="shared" si="3"/>
        <v>0</v>
      </c>
      <c r="O7" s="503">
        <f t="shared" si="3"/>
        <v>0</v>
      </c>
      <c r="P7" s="503">
        <f t="shared" si="3"/>
        <v>0</v>
      </c>
      <c r="Q7" s="503">
        <f t="shared" si="3"/>
        <v>0</v>
      </c>
      <c r="R7" s="503">
        <f t="shared" si="3"/>
        <v>0</v>
      </c>
      <c r="S7" s="503">
        <f t="shared" si="3"/>
        <v>0</v>
      </c>
      <c r="T7" s="503">
        <f t="shared" si="3"/>
        <v>0</v>
      </c>
      <c r="U7" s="503">
        <f t="shared" si="3"/>
        <v>0</v>
      </c>
      <c r="V7" s="503">
        <f t="shared" si="3"/>
        <v>0</v>
      </c>
      <c r="W7" s="503">
        <f t="shared" si="3"/>
        <v>0</v>
      </c>
      <c r="X7" s="503">
        <f t="shared" si="3"/>
        <v>0</v>
      </c>
      <c r="Y7" s="503">
        <f t="shared" si="3"/>
        <v>0</v>
      </c>
      <c r="Z7" s="503">
        <f t="shared" si="3"/>
        <v>0</v>
      </c>
      <c r="AA7" s="503">
        <f t="shared" si="3"/>
        <v>0</v>
      </c>
      <c r="AB7" s="503">
        <f t="shared" si="3"/>
        <v>0</v>
      </c>
      <c r="AC7" s="503">
        <f t="shared" si="3"/>
        <v>0</v>
      </c>
      <c r="AD7" s="503">
        <f t="shared" si="3"/>
        <v>0</v>
      </c>
      <c r="AE7" s="503">
        <f t="shared" si="3"/>
        <v>0</v>
      </c>
      <c r="AF7" s="503">
        <f t="shared" si="3"/>
        <v>0</v>
      </c>
      <c r="AG7" s="503">
        <f t="shared" si="3"/>
        <v>0</v>
      </c>
      <c r="AH7" s="503">
        <f t="shared" si="3"/>
        <v>0</v>
      </c>
      <c r="AI7" s="529"/>
      <c r="AJ7" s="529"/>
      <c r="AK7" s="404"/>
      <c r="AL7" s="529"/>
      <c r="AM7" s="529"/>
      <c r="AN7" s="529"/>
      <c r="AO7" s="529"/>
      <c r="AP7" s="529"/>
      <c r="AQ7" s="529"/>
      <c r="AR7" s="400"/>
      <c r="AS7" s="529"/>
      <c r="AT7" s="529"/>
      <c r="AU7" s="400"/>
      <c r="AV7" s="382"/>
      <c r="AW7" s="382"/>
      <c r="AX7" s="382"/>
      <c r="AY7" s="382"/>
    </row>
    <row r="8" spans="1:56" ht="38.25" customHeight="1">
      <c r="A8" s="388">
        <v>1</v>
      </c>
      <c r="B8" s="388"/>
      <c r="C8" s="390" t="s">
        <v>1420</v>
      </c>
      <c r="D8" s="389" t="s">
        <v>34</v>
      </c>
      <c r="E8" s="389"/>
      <c r="F8" s="505">
        <v>3</v>
      </c>
      <c r="G8" s="505"/>
      <c r="H8" s="506">
        <v>3</v>
      </c>
      <c r="I8" s="507">
        <v>3</v>
      </c>
      <c r="J8" s="507"/>
      <c r="K8" s="506">
        <f>I8+J8</f>
        <v>3</v>
      </c>
      <c r="L8" s="506"/>
      <c r="M8" s="506"/>
      <c r="N8" s="506"/>
      <c r="O8" s="506"/>
      <c r="P8" s="506"/>
      <c r="Q8" s="506"/>
      <c r="R8" s="506"/>
      <c r="S8" s="506"/>
      <c r="T8" s="506"/>
      <c r="U8" s="506"/>
      <c r="V8" s="506"/>
      <c r="W8" s="506"/>
      <c r="X8" s="506"/>
      <c r="Y8" s="506"/>
      <c r="Z8" s="506"/>
      <c r="AA8" s="506"/>
      <c r="AB8" s="506"/>
      <c r="AC8" s="506"/>
      <c r="AD8" s="506"/>
      <c r="AE8" s="506"/>
      <c r="AF8" s="506"/>
      <c r="AG8" s="506"/>
      <c r="AH8" s="506">
        <f t="shared" si="2"/>
        <v>0</v>
      </c>
      <c r="AI8" s="389" t="s">
        <v>247</v>
      </c>
      <c r="AJ8" s="389"/>
      <c r="AK8" s="390" t="s">
        <v>1421</v>
      </c>
      <c r="AL8" s="395"/>
      <c r="AM8" s="389"/>
      <c r="AN8" s="389"/>
      <c r="AO8" s="389"/>
      <c r="AP8" s="389"/>
      <c r="AQ8" s="395"/>
      <c r="AR8" s="395"/>
      <c r="AS8" s="395"/>
      <c r="AT8" s="395"/>
      <c r="AU8" s="395"/>
      <c r="AV8" s="388">
        <v>1</v>
      </c>
      <c r="AW8" s="388">
        <v>2</v>
      </c>
      <c r="AX8" s="388"/>
      <c r="AY8" s="388"/>
    </row>
    <row r="9" spans="1:56" ht="50.25" customHeight="1">
      <c r="A9" s="388">
        <v>2</v>
      </c>
      <c r="B9" s="388"/>
      <c r="C9" s="390" t="s">
        <v>1980</v>
      </c>
      <c r="D9" s="388" t="s">
        <v>34</v>
      </c>
      <c r="E9" s="388"/>
      <c r="F9" s="508">
        <v>105</v>
      </c>
      <c r="G9" s="508">
        <v>69</v>
      </c>
      <c r="H9" s="509">
        <v>36</v>
      </c>
      <c r="I9" s="510"/>
      <c r="J9" s="510"/>
      <c r="K9" s="509"/>
      <c r="L9" s="509">
        <v>36</v>
      </c>
      <c r="M9" s="509"/>
      <c r="N9" s="509"/>
      <c r="O9" s="509"/>
      <c r="P9" s="509"/>
      <c r="Q9" s="509"/>
      <c r="R9" s="509"/>
      <c r="S9" s="509"/>
      <c r="T9" s="509"/>
      <c r="U9" s="509"/>
      <c r="V9" s="509"/>
      <c r="W9" s="509"/>
      <c r="X9" s="509"/>
      <c r="Y9" s="509"/>
      <c r="Z9" s="509"/>
      <c r="AA9" s="509"/>
      <c r="AB9" s="509"/>
      <c r="AC9" s="509"/>
      <c r="AD9" s="509"/>
      <c r="AE9" s="509"/>
      <c r="AF9" s="509"/>
      <c r="AG9" s="509"/>
      <c r="AH9" s="509"/>
      <c r="AI9" s="388" t="s">
        <v>228</v>
      </c>
      <c r="AJ9" s="388"/>
      <c r="AK9" s="390" t="s">
        <v>1932</v>
      </c>
      <c r="AL9" s="413"/>
      <c r="AM9" s="388"/>
      <c r="AN9" s="388"/>
      <c r="AO9" s="388"/>
      <c r="AP9" s="388"/>
      <c r="AQ9" s="413"/>
      <c r="AR9" s="413"/>
      <c r="AS9" s="413"/>
      <c r="AT9" s="413"/>
      <c r="AU9" s="413"/>
      <c r="AV9" s="388"/>
      <c r="AW9" s="388">
        <v>396</v>
      </c>
      <c r="AX9" s="388"/>
      <c r="AY9" s="388"/>
      <c r="AZ9" s="396" t="s">
        <v>1933</v>
      </c>
      <c r="BA9" s="396">
        <v>1</v>
      </c>
    </row>
    <row r="10" spans="1:56" s="384" customFormat="1" ht="47.25" customHeight="1">
      <c r="A10" s="382" t="s">
        <v>1073</v>
      </c>
      <c r="B10" s="382"/>
      <c r="C10" s="478" t="s">
        <v>1422</v>
      </c>
      <c r="D10" s="529"/>
      <c r="E10" s="529"/>
      <c r="F10" s="502">
        <f>F11+F52+F55+F166+F169+F172+F177+F179</f>
        <v>94.419999999999987</v>
      </c>
      <c r="G10" s="502">
        <f t="shared" ref="G10:AH10" si="4">G11+G52+G55+G166+G169+G172+G177+G179</f>
        <v>8.91</v>
      </c>
      <c r="H10" s="503">
        <f t="shared" si="4"/>
        <v>85.509999999999991</v>
      </c>
      <c r="I10" s="504">
        <f t="shared" si="4"/>
        <v>53.774999999999991</v>
      </c>
      <c r="J10" s="504">
        <f t="shared" si="4"/>
        <v>4.6349999999999998</v>
      </c>
      <c r="K10" s="503">
        <f t="shared" si="4"/>
        <v>58.509999999999984</v>
      </c>
      <c r="L10" s="503">
        <f t="shared" si="4"/>
        <v>0.35</v>
      </c>
      <c r="M10" s="503">
        <f t="shared" si="4"/>
        <v>0</v>
      </c>
      <c r="N10" s="503">
        <f t="shared" si="4"/>
        <v>1.18</v>
      </c>
      <c r="O10" s="503">
        <f t="shared" si="4"/>
        <v>7.69</v>
      </c>
      <c r="P10" s="503">
        <f t="shared" si="4"/>
        <v>3.22</v>
      </c>
      <c r="Q10" s="503">
        <f t="shared" si="4"/>
        <v>4.13</v>
      </c>
      <c r="R10" s="503">
        <f t="shared" si="4"/>
        <v>0</v>
      </c>
      <c r="S10" s="503">
        <f t="shared" si="4"/>
        <v>2.0499999999999998</v>
      </c>
      <c r="T10" s="503">
        <f t="shared" si="4"/>
        <v>0</v>
      </c>
      <c r="U10" s="503">
        <f t="shared" si="4"/>
        <v>0.3</v>
      </c>
      <c r="V10" s="503">
        <f t="shared" si="4"/>
        <v>0</v>
      </c>
      <c r="W10" s="503">
        <f t="shared" si="4"/>
        <v>0.06</v>
      </c>
      <c r="X10" s="503">
        <f t="shared" si="4"/>
        <v>0.2</v>
      </c>
      <c r="Y10" s="503">
        <f t="shared" si="4"/>
        <v>0.15</v>
      </c>
      <c r="Z10" s="503">
        <f t="shared" si="4"/>
        <v>0.33</v>
      </c>
      <c r="AA10" s="503">
        <f t="shared" si="4"/>
        <v>1.6300000000000003</v>
      </c>
      <c r="AB10" s="503">
        <f t="shared" si="4"/>
        <v>0</v>
      </c>
      <c r="AC10" s="503">
        <f t="shared" si="4"/>
        <v>0</v>
      </c>
      <c r="AD10" s="503">
        <f t="shared" si="4"/>
        <v>0</v>
      </c>
      <c r="AE10" s="503">
        <f t="shared" si="4"/>
        <v>1.2</v>
      </c>
      <c r="AF10" s="503">
        <f t="shared" si="4"/>
        <v>4.0600000000000005</v>
      </c>
      <c r="AG10" s="503">
        <f t="shared" si="4"/>
        <v>0.33</v>
      </c>
      <c r="AH10" s="503">
        <f t="shared" si="4"/>
        <v>26.650000000000002</v>
      </c>
      <c r="AI10" s="529"/>
      <c r="AJ10" s="529"/>
      <c r="AK10" s="397"/>
      <c r="AL10" s="400"/>
      <c r="AM10" s="529"/>
      <c r="AN10" s="529"/>
      <c r="AO10" s="529"/>
      <c r="AP10" s="529"/>
      <c r="AQ10" s="400"/>
      <c r="AR10" s="400"/>
      <c r="AS10" s="400"/>
      <c r="AT10" s="400"/>
      <c r="AU10" s="400"/>
      <c r="AV10" s="382"/>
      <c r="AW10" s="382"/>
      <c r="AX10" s="382"/>
      <c r="AY10" s="382"/>
    </row>
    <row r="11" spans="1:56" s="384" customFormat="1" ht="36" customHeight="1">
      <c r="A11" s="382" t="s">
        <v>26</v>
      </c>
      <c r="B11" s="382"/>
      <c r="C11" s="478" t="s">
        <v>135</v>
      </c>
      <c r="D11" s="529"/>
      <c r="E11" s="529"/>
      <c r="F11" s="502">
        <f>F12+F14+F21+F28+F40+F47</f>
        <v>41.260000000000005</v>
      </c>
      <c r="G11" s="502">
        <f t="shared" ref="G11:AH11" si="5">G12+G14+G21+G28+G40+G47</f>
        <v>6.81</v>
      </c>
      <c r="H11" s="503">
        <f t="shared" si="5"/>
        <v>34.450000000000003</v>
      </c>
      <c r="I11" s="504">
        <f t="shared" si="5"/>
        <v>19.765000000000001</v>
      </c>
      <c r="J11" s="504">
        <f t="shared" si="5"/>
        <v>2.0949999999999998</v>
      </c>
      <c r="K11" s="503">
        <f t="shared" si="5"/>
        <v>21.909999999999997</v>
      </c>
      <c r="L11" s="503">
        <f t="shared" si="5"/>
        <v>0</v>
      </c>
      <c r="M11" s="503">
        <f t="shared" si="5"/>
        <v>0</v>
      </c>
      <c r="N11" s="503">
        <f t="shared" si="5"/>
        <v>0</v>
      </c>
      <c r="O11" s="503">
        <f t="shared" si="5"/>
        <v>1.2</v>
      </c>
      <c r="P11" s="503">
        <f t="shared" si="5"/>
        <v>1.9300000000000002</v>
      </c>
      <c r="Q11" s="503">
        <f t="shared" si="5"/>
        <v>3.5</v>
      </c>
      <c r="R11" s="503">
        <f t="shared" si="5"/>
        <v>0</v>
      </c>
      <c r="S11" s="503">
        <f t="shared" si="5"/>
        <v>1.9</v>
      </c>
      <c r="T11" s="503">
        <f t="shared" si="5"/>
        <v>0</v>
      </c>
      <c r="U11" s="503">
        <f t="shared" si="5"/>
        <v>0.3</v>
      </c>
      <c r="V11" s="503">
        <f t="shared" si="5"/>
        <v>0</v>
      </c>
      <c r="W11" s="503">
        <f t="shared" si="5"/>
        <v>0</v>
      </c>
      <c r="X11" s="503">
        <f t="shared" si="5"/>
        <v>0.2</v>
      </c>
      <c r="Y11" s="503">
        <f t="shared" si="5"/>
        <v>0</v>
      </c>
      <c r="Z11" s="503">
        <f t="shared" si="5"/>
        <v>0</v>
      </c>
      <c r="AA11" s="503">
        <f t="shared" si="5"/>
        <v>0</v>
      </c>
      <c r="AB11" s="503">
        <f t="shared" si="5"/>
        <v>0</v>
      </c>
      <c r="AC11" s="503">
        <f t="shared" si="5"/>
        <v>0</v>
      </c>
      <c r="AD11" s="503">
        <f t="shared" si="5"/>
        <v>0</v>
      </c>
      <c r="AE11" s="503">
        <f t="shared" si="5"/>
        <v>1</v>
      </c>
      <c r="AF11" s="503">
        <f t="shared" si="5"/>
        <v>2.12</v>
      </c>
      <c r="AG11" s="503">
        <f t="shared" si="5"/>
        <v>0.33</v>
      </c>
      <c r="AH11" s="503">
        <f t="shared" si="5"/>
        <v>12.540000000000001</v>
      </c>
      <c r="AI11" s="529"/>
      <c r="AJ11" s="529"/>
      <c r="AK11" s="397"/>
      <c r="AL11" s="400"/>
      <c r="AM11" s="529"/>
      <c r="AN11" s="529"/>
      <c r="AO11" s="529"/>
      <c r="AP11" s="529"/>
      <c r="AQ11" s="400"/>
      <c r="AR11" s="400"/>
      <c r="AS11" s="400"/>
      <c r="AT11" s="400"/>
      <c r="AU11" s="400"/>
      <c r="AV11" s="382"/>
      <c r="AW11" s="382"/>
      <c r="AX11" s="382"/>
      <c r="AY11" s="382"/>
    </row>
    <row r="12" spans="1:56" s="384" customFormat="1" ht="15.75" customHeight="1">
      <c r="A12" s="382" t="s">
        <v>1423</v>
      </c>
      <c r="B12" s="382"/>
      <c r="C12" s="478" t="s">
        <v>1424</v>
      </c>
      <c r="D12" s="529"/>
      <c r="E12" s="529"/>
      <c r="F12" s="502">
        <f>F13</f>
        <v>0.31000000000000005</v>
      </c>
      <c r="G12" s="502">
        <f t="shared" ref="G12:AH12" si="6">G13</f>
        <v>0.17</v>
      </c>
      <c r="H12" s="503">
        <f t="shared" si="6"/>
        <v>0.14000000000000001</v>
      </c>
      <c r="I12" s="502">
        <f t="shared" si="6"/>
        <v>0</v>
      </c>
      <c r="J12" s="502">
        <f t="shared" si="6"/>
        <v>0.14000000000000001</v>
      </c>
      <c r="K12" s="503">
        <f t="shared" si="6"/>
        <v>0.14000000000000001</v>
      </c>
      <c r="L12" s="503">
        <f t="shared" si="6"/>
        <v>0</v>
      </c>
      <c r="M12" s="503">
        <f t="shared" si="6"/>
        <v>0</v>
      </c>
      <c r="N12" s="503">
        <f t="shared" si="6"/>
        <v>0</v>
      </c>
      <c r="O12" s="503">
        <f t="shared" si="6"/>
        <v>0</v>
      </c>
      <c r="P12" s="503">
        <f t="shared" si="6"/>
        <v>0</v>
      </c>
      <c r="Q12" s="503">
        <f t="shared" si="6"/>
        <v>0</v>
      </c>
      <c r="R12" s="503">
        <f t="shared" si="6"/>
        <v>0</v>
      </c>
      <c r="S12" s="503">
        <f t="shared" si="6"/>
        <v>0</v>
      </c>
      <c r="T12" s="503">
        <f t="shared" si="6"/>
        <v>0</v>
      </c>
      <c r="U12" s="503">
        <f t="shared" si="6"/>
        <v>0</v>
      </c>
      <c r="V12" s="503">
        <f t="shared" si="6"/>
        <v>0</v>
      </c>
      <c r="W12" s="503">
        <f t="shared" si="6"/>
        <v>0</v>
      </c>
      <c r="X12" s="503">
        <f t="shared" si="6"/>
        <v>0</v>
      </c>
      <c r="Y12" s="503">
        <f t="shared" si="6"/>
        <v>0</v>
      </c>
      <c r="Z12" s="503">
        <f t="shared" si="6"/>
        <v>0</v>
      </c>
      <c r="AA12" s="503">
        <f t="shared" si="6"/>
        <v>0</v>
      </c>
      <c r="AB12" s="503">
        <f t="shared" si="6"/>
        <v>0</v>
      </c>
      <c r="AC12" s="503">
        <f t="shared" si="6"/>
        <v>0</v>
      </c>
      <c r="AD12" s="503">
        <f t="shared" si="6"/>
        <v>0</v>
      </c>
      <c r="AE12" s="503">
        <f t="shared" si="6"/>
        <v>0</v>
      </c>
      <c r="AF12" s="503">
        <f t="shared" si="6"/>
        <v>0</v>
      </c>
      <c r="AG12" s="503">
        <f t="shared" si="6"/>
        <v>0</v>
      </c>
      <c r="AH12" s="503">
        <f t="shared" si="6"/>
        <v>0</v>
      </c>
      <c r="AI12" s="529"/>
      <c r="AJ12" s="529"/>
      <c r="AK12" s="397"/>
      <c r="AL12" s="400"/>
      <c r="AM12" s="529"/>
      <c r="AN12" s="529"/>
      <c r="AO12" s="529"/>
      <c r="AP12" s="529"/>
      <c r="AQ12" s="400"/>
      <c r="AR12" s="400"/>
      <c r="AS12" s="400"/>
      <c r="AT12" s="400"/>
      <c r="AU12" s="400"/>
      <c r="AV12" s="382"/>
      <c r="AW12" s="382"/>
      <c r="AX12" s="382"/>
      <c r="AY12" s="382"/>
    </row>
    <row r="13" spans="1:56" ht="34.5" customHeight="1">
      <c r="A13" s="388">
        <v>1</v>
      </c>
      <c r="B13" s="389">
        <v>198</v>
      </c>
      <c r="C13" s="402" t="s">
        <v>1425</v>
      </c>
      <c r="D13" s="389" t="s">
        <v>411</v>
      </c>
      <c r="E13" s="389"/>
      <c r="F13" s="505">
        <v>0.31000000000000005</v>
      </c>
      <c r="G13" s="505">
        <v>0.17</v>
      </c>
      <c r="H13" s="506">
        <v>0.14000000000000001</v>
      </c>
      <c r="I13" s="507"/>
      <c r="J13" s="507">
        <v>0.14000000000000001</v>
      </c>
      <c r="K13" s="506">
        <f>I13+J13</f>
        <v>0.14000000000000001</v>
      </c>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f t="shared" si="2"/>
        <v>0</v>
      </c>
      <c r="AI13" s="403" t="s">
        <v>242</v>
      </c>
      <c r="AJ13" s="403"/>
      <c r="AK13" s="402" t="s">
        <v>1426</v>
      </c>
      <c r="AL13" s="389">
        <v>413</v>
      </c>
      <c r="AM13" s="389" t="s">
        <v>1415</v>
      </c>
      <c r="AN13" s="389" t="s">
        <v>1427</v>
      </c>
      <c r="AO13" s="389"/>
      <c r="AP13" s="389" t="s">
        <v>1417</v>
      </c>
      <c r="AQ13" s="389" t="s">
        <v>1418</v>
      </c>
      <c r="AR13" s="395"/>
      <c r="AS13" s="389">
        <v>413</v>
      </c>
      <c r="AT13" s="389" t="s">
        <v>1417</v>
      </c>
      <c r="AU13" s="389" t="s">
        <v>1428</v>
      </c>
      <c r="AV13" s="388">
        <v>2</v>
      </c>
      <c r="AW13" s="388">
        <v>3</v>
      </c>
      <c r="AX13" s="388" t="s">
        <v>1931</v>
      </c>
      <c r="AY13" s="388" t="s">
        <v>1931</v>
      </c>
    </row>
    <row r="14" spans="1:56" s="384" customFormat="1" ht="15.75" customHeight="1">
      <c r="A14" s="382" t="s">
        <v>1429</v>
      </c>
      <c r="B14" s="529"/>
      <c r="C14" s="404" t="s">
        <v>1430</v>
      </c>
      <c r="D14" s="529"/>
      <c r="E14" s="529"/>
      <c r="F14" s="502">
        <f>SUM(F15:F20)</f>
        <v>5.0600000000000005</v>
      </c>
      <c r="G14" s="502">
        <f t="shared" ref="G14:AH14" si="7">SUM(G15:G20)</f>
        <v>2.2599999999999998</v>
      </c>
      <c r="H14" s="503">
        <f t="shared" si="7"/>
        <v>2.8</v>
      </c>
      <c r="I14" s="504">
        <f t="shared" si="7"/>
        <v>1.95</v>
      </c>
      <c r="J14" s="504">
        <f t="shared" si="7"/>
        <v>0.15</v>
      </c>
      <c r="K14" s="503">
        <f t="shared" si="7"/>
        <v>2.1</v>
      </c>
      <c r="L14" s="503">
        <f t="shared" si="7"/>
        <v>0</v>
      </c>
      <c r="M14" s="503">
        <f t="shared" si="7"/>
        <v>0</v>
      </c>
      <c r="N14" s="503">
        <f t="shared" si="7"/>
        <v>0</v>
      </c>
      <c r="O14" s="503">
        <f t="shared" si="7"/>
        <v>0.5</v>
      </c>
      <c r="P14" s="503">
        <f t="shared" si="7"/>
        <v>0</v>
      </c>
      <c r="Q14" s="503">
        <f t="shared" si="7"/>
        <v>0</v>
      </c>
      <c r="R14" s="503">
        <f t="shared" si="7"/>
        <v>0</v>
      </c>
      <c r="S14" s="503">
        <f t="shared" si="7"/>
        <v>0</v>
      </c>
      <c r="T14" s="503">
        <f t="shared" si="7"/>
        <v>0</v>
      </c>
      <c r="U14" s="503">
        <f t="shared" si="7"/>
        <v>0</v>
      </c>
      <c r="V14" s="503">
        <f t="shared" si="7"/>
        <v>0</v>
      </c>
      <c r="W14" s="503">
        <f t="shared" si="7"/>
        <v>0</v>
      </c>
      <c r="X14" s="503">
        <f t="shared" si="7"/>
        <v>0.2</v>
      </c>
      <c r="Y14" s="503">
        <f t="shared" si="7"/>
        <v>0</v>
      </c>
      <c r="Z14" s="503">
        <f t="shared" si="7"/>
        <v>0</v>
      </c>
      <c r="AA14" s="503">
        <f t="shared" si="7"/>
        <v>0</v>
      </c>
      <c r="AB14" s="503">
        <f t="shared" si="7"/>
        <v>0</v>
      </c>
      <c r="AC14" s="503">
        <f t="shared" si="7"/>
        <v>0</v>
      </c>
      <c r="AD14" s="503">
        <f t="shared" si="7"/>
        <v>0</v>
      </c>
      <c r="AE14" s="503">
        <f t="shared" si="7"/>
        <v>0</v>
      </c>
      <c r="AF14" s="503">
        <f t="shared" si="7"/>
        <v>0</v>
      </c>
      <c r="AG14" s="503">
        <f t="shared" si="7"/>
        <v>0</v>
      </c>
      <c r="AH14" s="503">
        <f t="shared" si="7"/>
        <v>0.7</v>
      </c>
      <c r="AI14" s="405"/>
      <c r="AJ14" s="405"/>
      <c r="AK14" s="404"/>
      <c r="AL14" s="529"/>
      <c r="AM14" s="529"/>
      <c r="AN14" s="529"/>
      <c r="AO14" s="529"/>
      <c r="AP14" s="529"/>
      <c r="AQ14" s="529"/>
      <c r="AR14" s="400"/>
      <c r="AS14" s="529"/>
      <c r="AT14" s="529"/>
      <c r="AU14" s="529"/>
      <c r="AV14" s="382"/>
      <c r="AW14" s="382"/>
      <c r="AX14" s="382"/>
      <c r="AY14" s="382"/>
    </row>
    <row r="15" spans="1:56" ht="31.5" customHeight="1">
      <c r="A15" s="388">
        <v>1</v>
      </c>
      <c r="B15" s="389">
        <v>219</v>
      </c>
      <c r="C15" s="390" t="s">
        <v>1431</v>
      </c>
      <c r="D15" s="389" t="s">
        <v>258</v>
      </c>
      <c r="E15" s="389"/>
      <c r="F15" s="505">
        <v>1.4700000000000002</v>
      </c>
      <c r="G15" s="505">
        <v>0.8</v>
      </c>
      <c r="H15" s="506">
        <v>0.67</v>
      </c>
      <c r="I15" s="507">
        <v>0.67</v>
      </c>
      <c r="J15" s="507"/>
      <c r="K15" s="506">
        <f t="shared" ref="K15:K20" si="8">I15+J15</f>
        <v>0.67</v>
      </c>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f t="shared" si="2"/>
        <v>0</v>
      </c>
      <c r="AI15" s="389" t="s">
        <v>243</v>
      </c>
      <c r="AJ15" s="389"/>
      <c r="AK15" s="402" t="s">
        <v>1055</v>
      </c>
      <c r="AL15" s="389">
        <v>298</v>
      </c>
      <c r="AM15" s="389"/>
      <c r="AN15" s="389"/>
      <c r="AO15" s="389"/>
      <c r="AP15" s="389" t="s">
        <v>1432</v>
      </c>
      <c r="AQ15" s="395" t="s">
        <v>1433</v>
      </c>
      <c r="AR15" s="395"/>
      <c r="AS15" s="395"/>
      <c r="AT15" s="395"/>
      <c r="AU15" s="395" t="s">
        <v>1434</v>
      </c>
      <c r="AV15" s="388">
        <v>2</v>
      </c>
      <c r="AW15" s="388">
        <v>4</v>
      </c>
      <c r="AX15" s="388"/>
      <c r="AY15" s="388" t="s">
        <v>1931</v>
      </c>
    </row>
    <row r="16" spans="1:56" ht="34.5" customHeight="1">
      <c r="A16" s="388">
        <v>2</v>
      </c>
      <c r="B16" s="389">
        <v>218</v>
      </c>
      <c r="C16" s="402" t="s">
        <v>334</v>
      </c>
      <c r="D16" s="389" t="s">
        <v>258</v>
      </c>
      <c r="E16" s="389"/>
      <c r="F16" s="505">
        <v>0.97</v>
      </c>
      <c r="G16" s="505">
        <v>0.47</v>
      </c>
      <c r="H16" s="506">
        <v>0.5</v>
      </c>
      <c r="I16" s="507"/>
      <c r="J16" s="507"/>
      <c r="K16" s="506">
        <f t="shared" si="8"/>
        <v>0</v>
      </c>
      <c r="L16" s="506"/>
      <c r="M16" s="506"/>
      <c r="N16" s="506"/>
      <c r="O16" s="506">
        <v>0.5</v>
      </c>
      <c r="P16" s="506"/>
      <c r="Q16" s="506"/>
      <c r="R16" s="506"/>
      <c r="S16" s="506"/>
      <c r="T16" s="506"/>
      <c r="U16" s="506"/>
      <c r="V16" s="506"/>
      <c r="W16" s="506"/>
      <c r="X16" s="506"/>
      <c r="Y16" s="506"/>
      <c r="Z16" s="506"/>
      <c r="AA16" s="506"/>
      <c r="AB16" s="506"/>
      <c r="AC16" s="506"/>
      <c r="AD16" s="506"/>
      <c r="AE16" s="506"/>
      <c r="AF16" s="506"/>
      <c r="AG16" s="506"/>
      <c r="AH16" s="506">
        <f t="shared" si="2"/>
        <v>0.5</v>
      </c>
      <c r="AI16" s="406" t="s">
        <v>243</v>
      </c>
      <c r="AJ16" s="406"/>
      <c r="AK16" s="402" t="s">
        <v>1201</v>
      </c>
      <c r="AL16" s="389">
        <v>299</v>
      </c>
      <c r="AM16" s="389" t="s">
        <v>1415</v>
      </c>
      <c r="AN16" s="389" t="s">
        <v>1435</v>
      </c>
      <c r="AO16" s="389"/>
      <c r="AP16" s="389" t="s">
        <v>1432</v>
      </c>
      <c r="AQ16" s="395" t="s">
        <v>1433</v>
      </c>
      <c r="AR16" s="395"/>
      <c r="AS16" s="395"/>
      <c r="AT16" s="395"/>
      <c r="AU16" s="395" t="s">
        <v>1434</v>
      </c>
      <c r="AV16" s="388">
        <v>2</v>
      </c>
      <c r="AW16" s="388">
        <v>5</v>
      </c>
      <c r="AX16" s="388"/>
      <c r="AY16" s="388" t="s">
        <v>1931</v>
      </c>
    </row>
    <row r="17" spans="1:56" ht="40.5" customHeight="1">
      <c r="A17" s="388">
        <v>3</v>
      </c>
      <c r="B17" s="389">
        <v>199</v>
      </c>
      <c r="C17" s="402" t="s">
        <v>1216</v>
      </c>
      <c r="D17" s="394" t="s">
        <v>258</v>
      </c>
      <c r="E17" s="394"/>
      <c r="F17" s="505">
        <v>0.44999999999999996</v>
      </c>
      <c r="G17" s="511">
        <v>0.3</v>
      </c>
      <c r="H17" s="506">
        <v>0.15</v>
      </c>
      <c r="I17" s="507"/>
      <c r="J17" s="507">
        <v>0.15</v>
      </c>
      <c r="K17" s="506">
        <f t="shared" si="8"/>
        <v>0.15</v>
      </c>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f t="shared" si="2"/>
        <v>0</v>
      </c>
      <c r="AI17" s="403" t="s">
        <v>242</v>
      </c>
      <c r="AJ17" s="403"/>
      <c r="AK17" s="402" t="s">
        <v>1426</v>
      </c>
      <c r="AL17" s="389">
        <v>412</v>
      </c>
      <c r="AM17" s="389" t="s">
        <v>1415</v>
      </c>
      <c r="AN17" s="389" t="s">
        <v>1427</v>
      </c>
      <c r="AO17" s="389"/>
      <c r="AP17" s="389" t="s">
        <v>1417</v>
      </c>
      <c r="AQ17" s="389" t="s">
        <v>1418</v>
      </c>
      <c r="AR17" s="395"/>
      <c r="AS17" s="389">
        <v>412</v>
      </c>
      <c r="AT17" s="389" t="s">
        <v>1417</v>
      </c>
      <c r="AU17" s="389" t="s">
        <v>1436</v>
      </c>
      <c r="AV17" s="388">
        <v>2</v>
      </c>
      <c r="AW17" s="388">
        <v>6</v>
      </c>
      <c r="AX17" s="388" t="s">
        <v>1931</v>
      </c>
      <c r="AY17" s="388" t="s">
        <v>1931</v>
      </c>
    </row>
    <row r="18" spans="1:56" ht="33" customHeight="1">
      <c r="A18" s="388">
        <v>4</v>
      </c>
      <c r="B18" s="389">
        <v>49</v>
      </c>
      <c r="C18" s="402" t="s">
        <v>334</v>
      </c>
      <c r="D18" s="394" t="s">
        <v>258</v>
      </c>
      <c r="E18" s="394"/>
      <c r="F18" s="505">
        <v>0.27</v>
      </c>
      <c r="G18" s="511">
        <v>0.19</v>
      </c>
      <c r="H18" s="506">
        <v>0.08</v>
      </c>
      <c r="I18" s="507">
        <v>0.08</v>
      </c>
      <c r="J18" s="507"/>
      <c r="K18" s="506">
        <f t="shared" si="8"/>
        <v>0.08</v>
      </c>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f t="shared" si="2"/>
        <v>0</v>
      </c>
      <c r="AI18" s="394" t="s">
        <v>231</v>
      </c>
      <c r="AJ18" s="394"/>
      <c r="AK18" s="402" t="s">
        <v>231</v>
      </c>
      <c r="AL18" s="389">
        <v>296</v>
      </c>
      <c r="AM18" s="389" t="s">
        <v>1415</v>
      </c>
      <c r="AN18" s="389" t="s">
        <v>1437</v>
      </c>
      <c r="AO18" s="389">
        <v>1</v>
      </c>
      <c r="AP18" s="389" t="s">
        <v>1432</v>
      </c>
      <c r="AQ18" s="395" t="s">
        <v>1433</v>
      </c>
      <c r="AR18" s="395"/>
      <c r="AS18" s="395"/>
      <c r="AT18" s="395"/>
      <c r="AU18" s="395" t="s">
        <v>1436</v>
      </c>
      <c r="AV18" s="388">
        <v>2</v>
      </c>
      <c r="AW18" s="388">
        <v>7</v>
      </c>
      <c r="AX18" s="388" t="s">
        <v>1931</v>
      </c>
      <c r="AY18" s="388" t="s">
        <v>1931</v>
      </c>
      <c r="AZ18" s="384"/>
      <c r="BA18" s="384"/>
      <c r="BB18" s="384"/>
      <c r="BC18" s="384"/>
      <c r="BD18" s="384"/>
    </row>
    <row r="19" spans="1:56" ht="33" customHeight="1">
      <c r="A19" s="388">
        <v>5</v>
      </c>
      <c r="B19" s="389">
        <v>396</v>
      </c>
      <c r="C19" s="390" t="s">
        <v>334</v>
      </c>
      <c r="D19" s="389" t="s">
        <v>258</v>
      </c>
      <c r="E19" s="389"/>
      <c r="F19" s="505">
        <f>G19+H19</f>
        <v>0.7</v>
      </c>
      <c r="G19" s="505">
        <v>0.5</v>
      </c>
      <c r="H19" s="506">
        <v>0.2</v>
      </c>
      <c r="I19" s="507"/>
      <c r="J19" s="507"/>
      <c r="K19" s="506">
        <f t="shared" si="8"/>
        <v>0</v>
      </c>
      <c r="L19" s="506"/>
      <c r="M19" s="506"/>
      <c r="N19" s="506"/>
      <c r="O19" s="506"/>
      <c r="P19" s="506"/>
      <c r="Q19" s="506"/>
      <c r="R19" s="506"/>
      <c r="S19" s="506"/>
      <c r="T19" s="506"/>
      <c r="U19" s="506"/>
      <c r="V19" s="506"/>
      <c r="W19" s="506"/>
      <c r="X19" s="506">
        <v>0.2</v>
      </c>
      <c r="Y19" s="506"/>
      <c r="Z19" s="506"/>
      <c r="AA19" s="506"/>
      <c r="AB19" s="506"/>
      <c r="AC19" s="506"/>
      <c r="AD19" s="506"/>
      <c r="AE19" s="506"/>
      <c r="AF19" s="506"/>
      <c r="AG19" s="506"/>
      <c r="AH19" s="506">
        <f t="shared" si="2"/>
        <v>0.2</v>
      </c>
      <c r="AI19" s="389" t="s">
        <v>254</v>
      </c>
      <c r="AJ19" s="389"/>
      <c r="AK19" s="402" t="s">
        <v>1438</v>
      </c>
      <c r="AL19" s="389"/>
      <c r="AM19" s="389" t="s">
        <v>1439</v>
      </c>
      <c r="AN19" s="389" t="s">
        <v>1439</v>
      </c>
      <c r="AO19" s="389">
        <v>7</v>
      </c>
      <c r="AP19" s="389"/>
      <c r="AQ19" s="390"/>
      <c r="AR19" s="389"/>
      <c r="AS19" s="389"/>
      <c r="AT19" s="395"/>
      <c r="AU19" s="389" t="s">
        <v>1434</v>
      </c>
      <c r="AV19" s="388">
        <v>2</v>
      </c>
      <c r="AW19" s="388">
        <v>8</v>
      </c>
      <c r="AX19" s="388"/>
      <c r="AY19" s="388" t="s">
        <v>1931</v>
      </c>
    </row>
    <row r="20" spans="1:56" ht="37.5" customHeight="1">
      <c r="A20" s="388">
        <v>6</v>
      </c>
      <c r="B20" s="389">
        <v>402</v>
      </c>
      <c r="C20" s="390" t="s">
        <v>1440</v>
      </c>
      <c r="D20" s="389" t="s">
        <v>258</v>
      </c>
      <c r="E20" s="389"/>
      <c r="F20" s="505">
        <v>1.2</v>
      </c>
      <c r="G20" s="505"/>
      <c r="H20" s="506">
        <v>1.2</v>
      </c>
      <c r="I20" s="507">
        <v>1.2</v>
      </c>
      <c r="J20" s="507"/>
      <c r="K20" s="506">
        <f t="shared" si="8"/>
        <v>1.2</v>
      </c>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f t="shared" si="2"/>
        <v>0</v>
      </c>
      <c r="AI20" s="389" t="s">
        <v>808</v>
      </c>
      <c r="AJ20" s="389"/>
      <c r="AK20" s="402" t="s">
        <v>1441</v>
      </c>
      <c r="AL20" s="389"/>
      <c r="AM20" s="389" t="s">
        <v>1439</v>
      </c>
      <c r="AN20" s="389"/>
      <c r="AO20" s="389">
        <v>7</v>
      </c>
      <c r="AP20" s="389"/>
      <c r="AQ20" s="395"/>
      <c r="AR20" s="395"/>
      <c r="AS20" s="395"/>
      <c r="AT20" s="395"/>
      <c r="AU20" s="395" t="s">
        <v>1436</v>
      </c>
      <c r="AV20" s="388">
        <v>2</v>
      </c>
      <c r="AW20" s="388">
        <v>9</v>
      </c>
      <c r="AX20" s="388"/>
      <c r="AY20" s="388" t="s">
        <v>1931</v>
      </c>
    </row>
    <row r="21" spans="1:56" s="384" customFormat="1" ht="15.75" customHeight="1">
      <c r="A21" s="382" t="s">
        <v>1442</v>
      </c>
      <c r="B21" s="529"/>
      <c r="C21" s="397" t="s">
        <v>1443</v>
      </c>
      <c r="D21" s="529"/>
      <c r="E21" s="529"/>
      <c r="F21" s="502">
        <f>SUM(F22:F27)</f>
        <v>5.75</v>
      </c>
      <c r="G21" s="502">
        <f t="shared" ref="G21:AH21" si="9">SUM(G22:G27)</f>
        <v>0.53</v>
      </c>
      <c r="H21" s="503">
        <f t="shared" si="9"/>
        <v>5.22</v>
      </c>
      <c r="I21" s="504">
        <f t="shared" si="9"/>
        <v>2.3899999999999997</v>
      </c>
      <c r="J21" s="504">
        <f t="shared" si="9"/>
        <v>1.8</v>
      </c>
      <c r="K21" s="503">
        <f t="shared" si="9"/>
        <v>4.1899999999999995</v>
      </c>
      <c r="L21" s="503">
        <f t="shared" si="9"/>
        <v>0</v>
      </c>
      <c r="M21" s="503">
        <f t="shared" si="9"/>
        <v>0</v>
      </c>
      <c r="N21" s="503">
        <f t="shared" si="9"/>
        <v>0</v>
      </c>
      <c r="O21" s="503">
        <f t="shared" si="9"/>
        <v>0</v>
      </c>
      <c r="P21" s="503">
        <f t="shared" si="9"/>
        <v>0</v>
      </c>
      <c r="Q21" s="503">
        <f t="shared" si="9"/>
        <v>0</v>
      </c>
      <c r="R21" s="503">
        <f t="shared" si="9"/>
        <v>0</v>
      </c>
      <c r="S21" s="503">
        <f t="shared" si="9"/>
        <v>0</v>
      </c>
      <c r="T21" s="503">
        <f t="shared" si="9"/>
        <v>0</v>
      </c>
      <c r="U21" s="503">
        <f t="shared" si="9"/>
        <v>0</v>
      </c>
      <c r="V21" s="503">
        <f t="shared" si="9"/>
        <v>0</v>
      </c>
      <c r="W21" s="503">
        <f t="shared" si="9"/>
        <v>0</v>
      </c>
      <c r="X21" s="503">
        <f t="shared" si="9"/>
        <v>0</v>
      </c>
      <c r="Y21" s="503">
        <f t="shared" si="9"/>
        <v>0</v>
      </c>
      <c r="Z21" s="503">
        <f t="shared" si="9"/>
        <v>0</v>
      </c>
      <c r="AA21" s="503">
        <f t="shared" si="9"/>
        <v>0</v>
      </c>
      <c r="AB21" s="503">
        <f t="shared" si="9"/>
        <v>0</v>
      </c>
      <c r="AC21" s="503">
        <f t="shared" si="9"/>
        <v>0</v>
      </c>
      <c r="AD21" s="503">
        <f t="shared" si="9"/>
        <v>0</v>
      </c>
      <c r="AE21" s="503">
        <f t="shared" si="9"/>
        <v>0</v>
      </c>
      <c r="AF21" s="503">
        <f t="shared" si="9"/>
        <v>0.7</v>
      </c>
      <c r="AG21" s="503">
        <f t="shared" si="9"/>
        <v>0.33</v>
      </c>
      <c r="AH21" s="503">
        <f t="shared" si="9"/>
        <v>1.03</v>
      </c>
      <c r="AI21" s="529"/>
      <c r="AJ21" s="529"/>
      <c r="AK21" s="404"/>
      <c r="AL21" s="529"/>
      <c r="AM21" s="529"/>
      <c r="AN21" s="529"/>
      <c r="AO21" s="529"/>
      <c r="AP21" s="529"/>
      <c r="AQ21" s="400"/>
      <c r="AR21" s="400"/>
      <c r="AS21" s="400"/>
      <c r="AT21" s="400"/>
      <c r="AU21" s="400"/>
      <c r="AV21" s="382"/>
      <c r="AW21" s="382"/>
      <c r="AX21" s="382"/>
      <c r="AY21" s="382"/>
    </row>
    <row r="22" spans="1:56" ht="31.5" customHeight="1">
      <c r="A22" s="388">
        <v>1</v>
      </c>
      <c r="B22" s="389">
        <v>280</v>
      </c>
      <c r="C22" s="402" t="s">
        <v>1444</v>
      </c>
      <c r="D22" s="389" t="s">
        <v>409</v>
      </c>
      <c r="E22" s="389"/>
      <c r="F22" s="505">
        <v>0.36</v>
      </c>
      <c r="G22" s="505"/>
      <c r="H22" s="506">
        <v>0.36</v>
      </c>
      <c r="I22" s="507">
        <v>0.36</v>
      </c>
      <c r="J22" s="507"/>
      <c r="K22" s="506">
        <f t="shared" ref="K22:K27" si="10">I22+J22</f>
        <v>0.36</v>
      </c>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f t="shared" si="2"/>
        <v>0</v>
      </c>
      <c r="AI22" s="394" t="s">
        <v>247</v>
      </c>
      <c r="AJ22" s="394"/>
      <c r="AK22" s="402" t="s">
        <v>1208</v>
      </c>
      <c r="AL22" s="389">
        <v>308</v>
      </c>
      <c r="AM22" s="389" t="s">
        <v>1415</v>
      </c>
      <c r="AN22" s="389" t="s">
        <v>1445</v>
      </c>
      <c r="AO22" s="389">
        <v>1</v>
      </c>
      <c r="AP22" s="389" t="s">
        <v>1432</v>
      </c>
      <c r="AQ22" s="395" t="s">
        <v>1433</v>
      </c>
      <c r="AR22" s="395"/>
      <c r="AS22" s="395"/>
      <c r="AT22" s="395"/>
      <c r="AU22" s="395" t="s">
        <v>1434</v>
      </c>
      <c r="AV22" s="388">
        <v>2</v>
      </c>
      <c r="AW22" s="388">
        <v>10</v>
      </c>
      <c r="AX22" s="388"/>
      <c r="AY22" s="388" t="s">
        <v>1931</v>
      </c>
    </row>
    <row r="23" spans="1:56" ht="56.25" customHeight="1">
      <c r="A23" s="388">
        <v>2</v>
      </c>
      <c r="B23" s="389">
        <v>269</v>
      </c>
      <c r="C23" s="402" t="s">
        <v>1051</v>
      </c>
      <c r="D23" s="389" t="s">
        <v>409</v>
      </c>
      <c r="E23" s="389"/>
      <c r="F23" s="505">
        <v>1.36</v>
      </c>
      <c r="G23" s="505"/>
      <c r="H23" s="506">
        <v>1.36</v>
      </c>
      <c r="I23" s="507">
        <v>0.33</v>
      </c>
      <c r="J23" s="507"/>
      <c r="K23" s="506">
        <f t="shared" si="10"/>
        <v>0.33</v>
      </c>
      <c r="L23" s="506"/>
      <c r="M23" s="506"/>
      <c r="N23" s="506"/>
      <c r="O23" s="506"/>
      <c r="P23" s="506"/>
      <c r="Q23" s="506"/>
      <c r="R23" s="506"/>
      <c r="S23" s="506"/>
      <c r="T23" s="506"/>
      <c r="U23" s="506"/>
      <c r="V23" s="506"/>
      <c r="W23" s="506"/>
      <c r="X23" s="506"/>
      <c r="Y23" s="506"/>
      <c r="Z23" s="506"/>
      <c r="AA23" s="506"/>
      <c r="AB23" s="506"/>
      <c r="AC23" s="506"/>
      <c r="AD23" s="506"/>
      <c r="AE23" s="506"/>
      <c r="AF23" s="506">
        <v>0.7</v>
      </c>
      <c r="AG23" s="506">
        <v>0.33</v>
      </c>
      <c r="AH23" s="506">
        <f t="shared" si="2"/>
        <v>1.03</v>
      </c>
      <c r="AI23" s="389" t="s">
        <v>246</v>
      </c>
      <c r="AJ23" s="389"/>
      <c r="AK23" s="402" t="s">
        <v>1981</v>
      </c>
      <c r="AL23" s="389">
        <v>307</v>
      </c>
      <c r="AM23" s="389" t="s">
        <v>1447</v>
      </c>
      <c r="AN23" s="389"/>
      <c r="AO23" s="389"/>
      <c r="AP23" s="389" t="s">
        <v>1432</v>
      </c>
      <c r="AQ23" s="395" t="s">
        <v>1433</v>
      </c>
      <c r="AR23" s="395"/>
      <c r="AS23" s="395"/>
      <c r="AT23" s="395"/>
      <c r="AU23" s="395" t="s">
        <v>1434</v>
      </c>
      <c r="AV23" s="388">
        <v>2</v>
      </c>
      <c r="AW23" s="388">
        <v>11</v>
      </c>
      <c r="AX23" s="388"/>
      <c r="AY23" s="388" t="s">
        <v>1931</v>
      </c>
    </row>
    <row r="24" spans="1:56" ht="33.75" customHeight="1">
      <c r="A24" s="388">
        <v>3</v>
      </c>
      <c r="B24" s="389">
        <v>159</v>
      </c>
      <c r="C24" s="402" t="s">
        <v>1051</v>
      </c>
      <c r="D24" s="389" t="s">
        <v>409</v>
      </c>
      <c r="E24" s="389"/>
      <c r="F24" s="505">
        <v>0.5</v>
      </c>
      <c r="G24" s="505"/>
      <c r="H24" s="506">
        <v>0.5</v>
      </c>
      <c r="I24" s="507"/>
      <c r="J24" s="507">
        <v>0.5</v>
      </c>
      <c r="K24" s="506">
        <f t="shared" si="10"/>
        <v>0.5</v>
      </c>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f t="shared" si="2"/>
        <v>0</v>
      </c>
      <c r="AI24" s="408" t="s">
        <v>240</v>
      </c>
      <c r="AJ24" s="408"/>
      <c r="AK24" s="402" t="s">
        <v>1214</v>
      </c>
      <c r="AL24" s="389">
        <v>305</v>
      </c>
      <c r="AM24" s="389" t="s">
        <v>1415</v>
      </c>
      <c r="AN24" s="389" t="s">
        <v>1435</v>
      </c>
      <c r="AO24" s="389">
        <v>1</v>
      </c>
      <c r="AP24" s="389" t="s">
        <v>1432</v>
      </c>
      <c r="AQ24" s="395" t="s">
        <v>1433</v>
      </c>
      <c r="AR24" s="395"/>
      <c r="AS24" s="395"/>
      <c r="AT24" s="395"/>
      <c r="AU24" s="395" t="s">
        <v>1434</v>
      </c>
      <c r="AV24" s="388">
        <v>2</v>
      </c>
      <c r="AW24" s="388">
        <v>12</v>
      </c>
      <c r="AX24" s="388"/>
      <c r="AY24" s="388" t="s">
        <v>1931</v>
      </c>
    </row>
    <row r="25" spans="1:56" ht="31.5" customHeight="1">
      <c r="A25" s="388">
        <v>4</v>
      </c>
      <c r="B25" s="389">
        <v>131</v>
      </c>
      <c r="C25" s="409" t="s">
        <v>1051</v>
      </c>
      <c r="D25" s="389" t="s">
        <v>409</v>
      </c>
      <c r="E25" s="389"/>
      <c r="F25" s="505">
        <v>1</v>
      </c>
      <c r="G25" s="505"/>
      <c r="H25" s="506">
        <v>1</v>
      </c>
      <c r="I25" s="507">
        <v>1</v>
      </c>
      <c r="J25" s="507"/>
      <c r="K25" s="506">
        <f t="shared" si="10"/>
        <v>1</v>
      </c>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f t="shared" si="2"/>
        <v>0</v>
      </c>
      <c r="AI25" s="394" t="s">
        <v>238</v>
      </c>
      <c r="AJ25" s="394"/>
      <c r="AK25" s="402" t="s">
        <v>1123</v>
      </c>
      <c r="AL25" s="389">
        <v>304</v>
      </c>
      <c r="AM25" s="389" t="s">
        <v>1415</v>
      </c>
      <c r="AN25" s="389" t="s">
        <v>1435</v>
      </c>
      <c r="AO25" s="389"/>
      <c r="AP25" s="389" t="s">
        <v>1432</v>
      </c>
      <c r="AQ25" s="395" t="s">
        <v>1433</v>
      </c>
      <c r="AR25" s="395"/>
      <c r="AS25" s="395"/>
      <c r="AT25" s="395"/>
      <c r="AU25" s="395" t="s">
        <v>1434</v>
      </c>
      <c r="AV25" s="388">
        <v>2</v>
      </c>
      <c r="AW25" s="388">
        <v>13</v>
      </c>
      <c r="AX25" s="388"/>
      <c r="AY25" s="388" t="s">
        <v>1931</v>
      </c>
    </row>
    <row r="26" spans="1:56" ht="35.25" customHeight="1">
      <c r="A26" s="388">
        <v>5</v>
      </c>
      <c r="B26" s="389"/>
      <c r="C26" s="390" t="s">
        <v>1448</v>
      </c>
      <c r="D26" s="389" t="s">
        <v>409</v>
      </c>
      <c r="E26" s="389"/>
      <c r="F26" s="505">
        <v>1.23</v>
      </c>
      <c r="G26" s="505">
        <v>0.53</v>
      </c>
      <c r="H26" s="506">
        <v>0.7</v>
      </c>
      <c r="I26" s="507">
        <v>0.7</v>
      </c>
      <c r="J26" s="507"/>
      <c r="K26" s="506">
        <f t="shared" si="10"/>
        <v>0.7</v>
      </c>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f t="shared" si="2"/>
        <v>0</v>
      </c>
      <c r="AI26" s="389" t="s">
        <v>244</v>
      </c>
      <c r="AJ26" s="389"/>
      <c r="AK26" s="390" t="s">
        <v>1449</v>
      </c>
      <c r="AL26" s="395"/>
      <c r="AM26" s="389" t="s">
        <v>1439</v>
      </c>
      <c r="AN26" s="389"/>
      <c r="AO26" s="389"/>
      <c r="AP26" s="389"/>
      <c r="AQ26" s="395"/>
      <c r="AR26" s="395"/>
      <c r="AS26" s="395"/>
      <c r="AT26" s="395"/>
      <c r="AU26" s="395" t="s">
        <v>1434</v>
      </c>
      <c r="AV26" s="388">
        <v>2</v>
      </c>
      <c r="AW26" s="388">
        <v>14</v>
      </c>
      <c r="AX26" s="388"/>
      <c r="AY26" s="388" t="s">
        <v>1931</v>
      </c>
    </row>
    <row r="27" spans="1:56" ht="33" customHeight="1">
      <c r="A27" s="388">
        <v>6</v>
      </c>
      <c r="B27" s="389">
        <v>335</v>
      </c>
      <c r="C27" s="390" t="s">
        <v>1450</v>
      </c>
      <c r="D27" s="389" t="s">
        <v>409</v>
      </c>
      <c r="E27" s="389"/>
      <c r="F27" s="505">
        <v>1.3</v>
      </c>
      <c r="G27" s="505"/>
      <c r="H27" s="506">
        <v>1.3</v>
      </c>
      <c r="I27" s="507"/>
      <c r="J27" s="507">
        <v>1.3</v>
      </c>
      <c r="K27" s="506">
        <f t="shared" si="10"/>
        <v>1.3</v>
      </c>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f t="shared" si="2"/>
        <v>0</v>
      </c>
      <c r="AI27" s="389" t="s">
        <v>250</v>
      </c>
      <c r="AJ27" s="389"/>
      <c r="AK27" s="390" t="s">
        <v>1451</v>
      </c>
      <c r="AL27" s="389"/>
      <c r="AM27" s="389" t="s">
        <v>1439</v>
      </c>
      <c r="AN27" s="389"/>
      <c r="AO27" s="389">
        <v>17</v>
      </c>
      <c r="AP27" s="389"/>
      <c r="AQ27" s="389"/>
      <c r="AR27" s="395"/>
      <c r="AS27" s="389"/>
      <c r="AT27" s="389"/>
      <c r="AU27" s="389" t="s">
        <v>1434</v>
      </c>
      <c r="AV27" s="388">
        <v>2</v>
      </c>
      <c r="AW27" s="388">
        <v>15</v>
      </c>
      <c r="AX27" s="388"/>
      <c r="AY27" s="388" t="s">
        <v>1931</v>
      </c>
    </row>
    <row r="28" spans="1:56" s="384" customFormat="1" ht="15.75" customHeight="1">
      <c r="A28" s="382" t="s">
        <v>1452</v>
      </c>
      <c r="B28" s="529"/>
      <c r="C28" s="397" t="s">
        <v>1049</v>
      </c>
      <c r="D28" s="529"/>
      <c r="E28" s="529"/>
      <c r="F28" s="502">
        <f>SUM(F29:F39)</f>
        <v>11.670000000000002</v>
      </c>
      <c r="G28" s="502">
        <f t="shared" ref="G28:AH28" si="11">SUM(G29:G39)</f>
        <v>1.92</v>
      </c>
      <c r="H28" s="503">
        <f t="shared" si="11"/>
        <v>9.75</v>
      </c>
      <c r="I28" s="504">
        <f t="shared" si="11"/>
        <v>6.4</v>
      </c>
      <c r="J28" s="504">
        <f t="shared" si="11"/>
        <v>0</v>
      </c>
      <c r="K28" s="503">
        <f t="shared" si="11"/>
        <v>6.4</v>
      </c>
      <c r="L28" s="503">
        <f t="shared" si="11"/>
        <v>0</v>
      </c>
      <c r="M28" s="503">
        <f t="shared" si="11"/>
        <v>0</v>
      </c>
      <c r="N28" s="503">
        <f t="shared" si="11"/>
        <v>0</v>
      </c>
      <c r="O28" s="503">
        <f t="shared" si="11"/>
        <v>0.4</v>
      </c>
      <c r="P28" s="503">
        <f t="shared" si="11"/>
        <v>1.35</v>
      </c>
      <c r="Q28" s="503">
        <f t="shared" si="11"/>
        <v>0</v>
      </c>
      <c r="R28" s="503">
        <f t="shared" si="11"/>
        <v>0</v>
      </c>
      <c r="S28" s="503">
        <f t="shared" si="11"/>
        <v>0.7</v>
      </c>
      <c r="T28" s="503">
        <f t="shared" si="11"/>
        <v>0</v>
      </c>
      <c r="U28" s="503">
        <f t="shared" si="11"/>
        <v>0</v>
      </c>
      <c r="V28" s="503">
        <f t="shared" si="11"/>
        <v>0</v>
      </c>
      <c r="W28" s="503">
        <f t="shared" si="11"/>
        <v>0</v>
      </c>
      <c r="X28" s="503">
        <f t="shared" si="11"/>
        <v>0</v>
      </c>
      <c r="Y28" s="503">
        <f t="shared" si="11"/>
        <v>0</v>
      </c>
      <c r="Z28" s="503">
        <f t="shared" si="11"/>
        <v>0</v>
      </c>
      <c r="AA28" s="503">
        <f t="shared" si="11"/>
        <v>0</v>
      </c>
      <c r="AB28" s="503">
        <f t="shared" si="11"/>
        <v>0</v>
      </c>
      <c r="AC28" s="503">
        <f t="shared" si="11"/>
        <v>0</v>
      </c>
      <c r="AD28" s="503">
        <f t="shared" si="11"/>
        <v>0</v>
      </c>
      <c r="AE28" s="503">
        <f t="shared" si="11"/>
        <v>0</v>
      </c>
      <c r="AF28" s="503">
        <f t="shared" si="11"/>
        <v>0.9</v>
      </c>
      <c r="AG28" s="503">
        <f t="shared" si="11"/>
        <v>0</v>
      </c>
      <c r="AH28" s="503">
        <f t="shared" si="11"/>
        <v>3.35</v>
      </c>
      <c r="AI28" s="529"/>
      <c r="AJ28" s="529"/>
      <c r="AK28" s="397"/>
      <c r="AL28" s="529"/>
      <c r="AM28" s="529"/>
      <c r="AN28" s="529"/>
      <c r="AO28" s="529"/>
      <c r="AP28" s="529"/>
      <c r="AQ28" s="529"/>
      <c r="AR28" s="400"/>
      <c r="AS28" s="529"/>
      <c r="AT28" s="529"/>
      <c r="AU28" s="529"/>
      <c r="AV28" s="382"/>
      <c r="AW28" s="382"/>
      <c r="AX28" s="382"/>
      <c r="AY28" s="382"/>
    </row>
    <row r="29" spans="1:56" ht="27" customHeight="1">
      <c r="A29" s="388">
        <v>1</v>
      </c>
      <c r="B29" s="389">
        <v>397</v>
      </c>
      <c r="C29" s="390" t="s">
        <v>810</v>
      </c>
      <c r="D29" s="389" t="s">
        <v>262</v>
      </c>
      <c r="E29" s="389"/>
      <c r="F29" s="505">
        <v>1.5</v>
      </c>
      <c r="G29" s="505"/>
      <c r="H29" s="506">
        <v>1.5</v>
      </c>
      <c r="I29" s="507">
        <v>1.5</v>
      </c>
      <c r="J29" s="507"/>
      <c r="K29" s="506">
        <f t="shared" ref="K29:K38" si="12">I29+J29</f>
        <v>1.5</v>
      </c>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f t="shared" si="2"/>
        <v>0</v>
      </c>
      <c r="AI29" s="389" t="s">
        <v>808</v>
      </c>
      <c r="AJ29" s="389"/>
      <c r="AK29" s="402" t="s">
        <v>808</v>
      </c>
      <c r="AL29" s="389">
        <v>337</v>
      </c>
      <c r="AM29" s="389" t="s">
        <v>1415</v>
      </c>
      <c r="AN29" s="389" t="s">
        <v>1445</v>
      </c>
      <c r="AO29" s="389">
        <v>2</v>
      </c>
      <c r="AP29" s="389" t="s">
        <v>1432</v>
      </c>
      <c r="AQ29" s="395" t="s">
        <v>1433</v>
      </c>
      <c r="AR29" s="395"/>
      <c r="AS29" s="395"/>
      <c r="AT29" s="395"/>
      <c r="AU29" s="395" t="s">
        <v>1434</v>
      </c>
      <c r="AV29" s="388">
        <v>2</v>
      </c>
      <c r="AW29" s="388">
        <v>16</v>
      </c>
      <c r="AX29" s="388"/>
      <c r="AY29" s="388" t="s">
        <v>1931</v>
      </c>
    </row>
    <row r="30" spans="1:56" ht="27.75" customHeight="1">
      <c r="A30" s="388">
        <v>2</v>
      </c>
      <c r="B30" s="389">
        <v>380</v>
      </c>
      <c r="C30" s="402" t="s">
        <v>777</v>
      </c>
      <c r="D30" s="394" t="s">
        <v>262</v>
      </c>
      <c r="E30" s="394"/>
      <c r="F30" s="505">
        <v>0.95</v>
      </c>
      <c r="G30" s="511"/>
      <c r="H30" s="506">
        <v>0.95</v>
      </c>
      <c r="I30" s="507">
        <v>0.65</v>
      </c>
      <c r="J30" s="507"/>
      <c r="K30" s="506">
        <f t="shared" si="12"/>
        <v>0.65</v>
      </c>
      <c r="L30" s="506"/>
      <c r="M30" s="506"/>
      <c r="N30" s="506"/>
      <c r="O30" s="506"/>
      <c r="P30" s="506"/>
      <c r="Q30" s="506"/>
      <c r="R30" s="506"/>
      <c r="S30" s="506">
        <v>0.3</v>
      </c>
      <c r="T30" s="506"/>
      <c r="U30" s="506"/>
      <c r="V30" s="506"/>
      <c r="W30" s="506"/>
      <c r="X30" s="506"/>
      <c r="Y30" s="506"/>
      <c r="Z30" s="506"/>
      <c r="AA30" s="506"/>
      <c r="AB30" s="506"/>
      <c r="AC30" s="506"/>
      <c r="AD30" s="506"/>
      <c r="AE30" s="506"/>
      <c r="AF30" s="506"/>
      <c r="AG30" s="506"/>
      <c r="AH30" s="506">
        <f t="shared" si="2"/>
        <v>0.3</v>
      </c>
      <c r="AI30" s="394" t="s">
        <v>254</v>
      </c>
      <c r="AJ30" s="394"/>
      <c r="AK30" s="402" t="s">
        <v>254</v>
      </c>
      <c r="AL30" s="389">
        <v>336</v>
      </c>
      <c r="AM30" s="389" t="s">
        <v>1415</v>
      </c>
      <c r="AN30" s="389" t="s">
        <v>1453</v>
      </c>
      <c r="AO30" s="389">
        <v>2</v>
      </c>
      <c r="AP30" s="389" t="s">
        <v>1432</v>
      </c>
      <c r="AQ30" s="395" t="s">
        <v>1454</v>
      </c>
      <c r="AR30" s="395"/>
      <c r="AS30" s="395"/>
      <c r="AT30" s="395"/>
      <c r="AU30" s="395" t="s">
        <v>1436</v>
      </c>
      <c r="AV30" s="388">
        <v>2</v>
      </c>
      <c r="AW30" s="388">
        <v>17</v>
      </c>
      <c r="AX30" s="388" t="s">
        <v>1931</v>
      </c>
      <c r="AY30" s="388" t="s">
        <v>1931</v>
      </c>
    </row>
    <row r="31" spans="1:56" ht="32.25" customHeight="1">
      <c r="A31" s="388">
        <v>3</v>
      </c>
      <c r="B31" s="389">
        <v>267</v>
      </c>
      <c r="C31" s="390" t="s">
        <v>649</v>
      </c>
      <c r="D31" s="389" t="s">
        <v>262</v>
      </c>
      <c r="E31" s="389"/>
      <c r="F31" s="505">
        <v>1.75</v>
      </c>
      <c r="G31" s="505">
        <v>1</v>
      </c>
      <c r="H31" s="506">
        <v>0.75</v>
      </c>
      <c r="I31" s="507">
        <v>0.55000000000000004</v>
      </c>
      <c r="J31" s="507"/>
      <c r="K31" s="506">
        <f t="shared" si="12"/>
        <v>0.55000000000000004</v>
      </c>
      <c r="L31" s="506"/>
      <c r="M31" s="506"/>
      <c r="N31" s="506"/>
      <c r="O31" s="506"/>
      <c r="P31" s="506"/>
      <c r="Q31" s="506"/>
      <c r="R31" s="506"/>
      <c r="S31" s="506">
        <v>0.2</v>
      </c>
      <c r="T31" s="506"/>
      <c r="U31" s="506"/>
      <c r="V31" s="506"/>
      <c r="W31" s="506"/>
      <c r="X31" s="506"/>
      <c r="Y31" s="506"/>
      <c r="Z31" s="506"/>
      <c r="AA31" s="506"/>
      <c r="AB31" s="506"/>
      <c r="AC31" s="506"/>
      <c r="AD31" s="506"/>
      <c r="AE31" s="506"/>
      <c r="AF31" s="506"/>
      <c r="AG31" s="506"/>
      <c r="AH31" s="506">
        <f t="shared" si="2"/>
        <v>0.2</v>
      </c>
      <c r="AI31" s="389" t="s">
        <v>246</v>
      </c>
      <c r="AJ31" s="389"/>
      <c r="AK31" s="402" t="s">
        <v>246</v>
      </c>
      <c r="AL31" s="389">
        <v>329</v>
      </c>
      <c r="AM31" s="389" t="s">
        <v>1415</v>
      </c>
      <c r="AN31" s="389" t="s">
        <v>1435</v>
      </c>
      <c r="AO31" s="389"/>
      <c r="AP31" s="389" t="s">
        <v>1432</v>
      </c>
      <c r="AQ31" s="395" t="s">
        <v>1454</v>
      </c>
      <c r="AR31" s="395"/>
      <c r="AS31" s="395"/>
      <c r="AT31" s="395"/>
      <c r="AU31" s="395" t="s">
        <v>1436</v>
      </c>
      <c r="AV31" s="388">
        <v>2</v>
      </c>
      <c r="AW31" s="388">
        <v>18</v>
      </c>
      <c r="AX31" s="388" t="s">
        <v>1931</v>
      </c>
      <c r="AY31" s="388" t="s">
        <v>1931</v>
      </c>
    </row>
    <row r="32" spans="1:56" ht="31.5" customHeight="1">
      <c r="A32" s="388">
        <v>4</v>
      </c>
      <c r="B32" s="389">
        <v>241</v>
      </c>
      <c r="C32" s="390" t="s">
        <v>622</v>
      </c>
      <c r="D32" s="389" t="s">
        <v>262</v>
      </c>
      <c r="E32" s="389"/>
      <c r="F32" s="505">
        <v>1.1000000000000001</v>
      </c>
      <c r="G32" s="505">
        <v>0.4</v>
      </c>
      <c r="H32" s="506">
        <v>0.7</v>
      </c>
      <c r="I32" s="507">
        <v>0.7</v>
      </c>
      <c r="J32" s="507"/>
      <c r="K32" s="506">
        <f t="shared" si="12"/>
        <v>0.7</v>
      </c>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f t="shared" si="2"/>
        <v>0</v>
      </c>
      <c r="AI32" s="389" t="s">
        <v>245</v>
      </c>
      <c r="AJ32" s="389"/>
      <c r="AK32" s="402" t="s">
        <v>245</v>
      </c>
      <c r="AL32" s="389">
        <v>327</v>
      </c>
      <c r="AM32" s="389" t="s">
        <v>1415</v>
      </c>
      <c r="AN32" s="389" t="s">
        <v>1453</v>
      </c>
      <c r="AO32" s="389"/>
      <c r="AP32" s="389" t="s">
        <v>1432</v>
      </c>
      <c r="AQ32" s="395" t="s">
        <v>1433</v>
      </c>
      <c r="AR32" s="395"/>
      <c r="AS32" s="395"/>
      <c r="AT32" s="395"/>
      <c r="AU32" s="395" t="s">
        <v>1434</v>
      </c>
      <c r="AV32" s="388">
        <v>2</v>
      </c>
      <c r="AW32" s="388">
        <v>19</v>
      </c>
      <c r="AX32" s="388"/>
      <c r="AY32" s="388" t="s">
        <v>1931</v>
      </c>
    </row>
    <row r="33" spans="1:55" ht="31.5" customHeight="1">
      <c r="A33" s="388">
        <v>5</v>
      </c>
      <c r="B33" s="389">
        <v>240</v>
      </c>
      <c r="C33" s="390" t="s">
        <v>621</v>
      </c>
      <c r="D33" s="389" t="s">
        <v>262</v>
      </c>
      <c r="E33" s="389"/>
      <c r="F33" s="505">
        <v>1.2000000000000002</v>
      </c>
      <c r="G33" s="505">
        <v>0.4</v>
      </c>
      <c r="H33" s="506">
        <v>0.8</v>
      </c>
      <c r="I33" s="507">
        <v>0.8</v>
      </c>
      <c r="J33" s="507"/>
      <c r="K33" s="506">
        <f t="shared" si="12"/>
        <v>0.8</v>
      </c>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f t="shared" si="2"/>
        <v>0</v>
      </c>
      <c r="AI33" s="389" t="s">
        <v>245</v>
      </c>
      <c r="AJ33" s="389"/>
      <c r="AK33" s="402" t="s">
        <v>245</v>
      </c>
      <c r="AL33" s="389">
        <v>326</v>
      </c>
      <c r="AM33" s="389" t="s">
        <v>1415</v>
      </c>
      <c r="AN33" s="389" t="s">
        <v>1453</v>
      </c>
      <c r="AO33" s="389"/>
      <c r="AP33" s="389" t="s">
        <v>1432</v>
      </c>
      <c r="AQ33" s="395" t="s">
        <v>1433</v>
      </c>
      <c r="AR33" s="395"/>
      <c r="AS33" s="395"/>
      <c r="AT33" s="395"/>
      <c r="AU33" s="395" t="s">
        <v>1434</v>
      </c>
      <c r="AV33" s="388">
        <v>2</v>
      </c>
      <c r="AW33" s="388">
        <v>20</v>
      </c>
      <c r="AX33" s="388"/>
      <c r="AY33" s="388" t="s">
        <v>1931</v>
      </c>
    </row>
    <row r="34" spans="1:55" ht="37.5" customHeight="1">
      <c r="A34" s="388">
        <v>6</v>
      </c>
      <c r="B34" s="389">
        <v>185</v>
      </c>
      <c r="C34" s="402" t="s">
        <v>576</v>
      </c>
      <c r="D34" s="394" t="s">
        <v>262</v>
      </c>
      <c r="E34" s="394"/>
      <c r="F34" s="505">
        <v>1.3</v>
      </c>
      <c r="G34" s="511"/>
      <c r="H34" s="506">
        <v>1.3</v>
      </c>
      <c r="I34" s="507">
        <v>1.3</v>
      </c>
      <c r="J34" s="507"/>
      <c r="K34" s="506">
        <f t="shared" si="12"/>
        <v>1.3</v>
      </c>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f t="shared" si="2"/>
        <v>0</v>
      </c>
      <c r="AI34" s="403" t="s">
        <v>242</v>
      </c>
      <c r="AJ34" s="403"/>
      <c r="AK34" s="402" t="s">
        <v>242</v>
      </c>
      <c r="AL34" s="389">
        <v>321</v>
      </c>
      <c r="AM34" s="389" t="s">
        <v>1415</v>
      </c>
      <c r="AN34" s="389" t="s">
        <v>1455</v>
      </c>
      <c r="AO34" s="389"/>
      <c r="AP34" s="389" t="s">
        <v>1432</v>
      </c>
      <c r="AQ34" s="395" t="s">
        <v>1433</v>
      </c>
      <c r="AR34" s="395"/>
      <c r="AS34" s="395"/>
      <c r="AT34" s="395"/>
      <c r="AU34" s="389" t="s">
        <v>1436</v>
      </c>
      <c r="AV34" s="388">
        <v>2</v>
      </c>
      <c r="AW34" s="388">
        <v>21</v>
      </c>
      <c r="AX34" s="388" t="s">
        <v>1931</v>
      </c>
      <c r="AY34" s="388" t="s">
        <v>1931</v>
      </c>
    </row>
    <row r="35" spans="1:55" ht="34.5" customHeight="1">
      <c r="A35" s="388">
        <v>7</v>
      </c>
      <c r="B35" s="389">
        <v>26</v>
      </c>
      <c r="C35" s="390" t="s">
        <v>1204</v>
      </c>
      <c r="D35" s="389" t="s">
        <v>262</v>
      </c>
      <c r="E35" s="389"/>
      <c r="F35" s="505">
        <v>0.52</v>
      </c>
      <c r="G35" s="505">
        <v>0.12</v>
      </c>
      <c r="H35" s="506">
        <v>0.4</v>
      </c>
      <c r="I35" s="507"/>
      <c r="J35" s="507"/>
      <c r="K35" s="506">
        <f t="shared" si="12"/>
        <v>0</v>
      </c>
      <c r="L35" s="506"/>
      <c r="M35" s="506"/>
      <c r="N35" s="506"/>
      <c r="O35" s="506">
        <v>0.4</v>
      </c>
      <c r="P35" s="506"/>
      <c r="Q35" s="506"/>
      <c r="R35" s="506"/>
      <c r="S35" s="506"/>
      <c r="T35" s="506"/>
      <c r="U35" s="506"/>
      <c r="V35" s="506"/>
      <c r="W35" s="506"/>
      <c r="X35" s="506"/>
      <c r="Y35" s="506"/>
      <c r="Z35" s="506"/>
      <c r="AA35" s="506"/>
      <c r="AB35" s="506"/>
      <c r="AC35" s="506"/>
      <c r="AD35" s="506"/>
      <c r="AE35" s="506"/>
      <c r="AF35" s="506"/>
      <c r="AG35" s="506"/>
      <c r="AH35" s="506">
        <f t="shared" si="2"/>
        <v>0.4</v>
      </c>
      <c r="AI35" s="389" t="s">
        <v>229</v>
      </c>
      <c r="AJ35" s="389"/>
      <c r="AK35" s="402" t="s">
        <v>1203</v>
      </c>
      <c r="AL35" s="389">
        <v>313</v>
      </c>
      <c r="AM35" s="389" t="s">
        <v>1415</v>
      </c>
      <c r="AN35" s="389" t="s">
        <v>1435</v>
      </c>
      <c r="AO35" s="389">
        <v>1</v>
      </c>
      <c r="AP35" s="389" t="s">
        <v>1432</v>
      </c>
      <c r="AQ35" s="395" t="s">
        <v>1433</v>
      </c>
      <c r="AR35" s="395"/>
      <c r="AS35" s="395"/>
      <c r="AT35" s="395"/>
      <c r="AU35" s="395" t="s">
        <v>1434</v>
      </c>
      <c r="AV35" s="388">
        <v>2</v>
      </c>
      <c r="AW35" s="388">
        <v>22</v>
      </c>
      <c r="AX35" s="388"/>
      <c r="AY35" s="388" t="s">
        <v>1931</v>
      </c>
    </row>
    <row r="36" spans="1:55" ht="51" customHeight="1">
      <c r="A36" s="388">
        <v>8</v>
      </c>
      <c r="B36" s="388"/>
      <c r="C36" s="390" t="s">
        <v>1456</v>
      </c>
      <c r="D36" s="389" t="s">
        <v>262</v>
      </c>
      <c r="E36" s="389"/>
      <c r="F36" s="505">
        <v>1.1200000000000001</v>
      </c>
      <c r="G36" s="505"/>
      <c r="H36" s="506">
        <v>1.1200000000000001</v>
      </c>
      <c r="I36" s="507"/>
      <c r="J36" s="507"/>
      <c r="K36" s="506">
        <f t="shared" si="12"/>
        <v>0</v>
      </c>
      <c r="L36" s="506"/>
      <c r="M36" s="506"/>
      <c r="N36" s="506"/>
      <c r="O36" s="506"/>
      <c r="P36" s="506">
        <v>1.1200000000000001</v>
      </c>
      <c r="Q36" s="506"/>
      <c r="R36" s="506"/>
      <c r="S36" s="506"/>
      <c r="T36" s="506"/>
      <c r="U36" s="506"/>
      <c r="V36" s="506"/>
      <c r="W36" s="506"/>
      <c r="X36" s="506"/>
      <c r="Y36" s="506"/>
      <c r="Z36" s="506"/>
      <c r="AA36" s="506"/>
      <c r="AB36" s="506"/>
      <c r="AC36" s="506"/>
      <c r="AD36" s="506"/>
      <c r="AE36" s="506"/>
      <c r="AF36" s="506"/>
      <c r="AG36" s="506"/>
      <c r="AH36" s="506">
        <f t="shared" si="2"/>
        <v>1.1200000000000001</v>
      </c>
      <c r="AI36" s="389" t="s">
        <v>1457</v>
      </c>
      <c r="AJ36" s="389"/>
      <c r="AK36" s="390" t="s">
        <v>1457</v>
      </c>
      <c r="AL36" s="395"/>
      <c r="AM36" s="389" t="s">
        <v>1439</v>
      </c>
      <c r="AN36" s="389"/>
      <c r="AO36" s="389"/>
      <c r="AP36" s="389"/>
      <c r="AQ36" s="395"/>
      <c r="AR36" s="395" t="s">
        <v>1458</v>
      </c>
      <c r="AS36" s="395"/>
      <c r="AT36" s="395"/>
      <c r="AU36" s="395" t="s">
        <v>1434</v>
      </c>
      <c r="AV36" s="388">
        <v>2</v>
      </c>
      <c r="AW36" s="388">
        <v>23</v>
      </c>
      <c r="AX36" s="388"/>
      <c r="AY36" s="388" t="s">
        <v>1931</v>
      </c>
    </row>
    <row r="37" spans="1:55" ht="36" customHeight="1">
      <c r="A37" s="388">
        <v>9</v>
      </c>
      <c r="B37" s="389">
        <v>239</v>
      </c>
      <c r="C37" s="402" t="s">
        <v>1459</v>
      </c>
      <c r="D37" s="394" t="s">
        <v>262</v>
      </c>
      <c r="E37" s="394"/>
      <c r="F37" s="505">
        <v>0.23</v>
      </c>
      <c r="G37" s="511"/>
      <c r="H37" s="506">
        <v>0.23</v>
      </c>
      <c r="I37" s="507"/>
      <c r="J37" s="507"/>
      <c r="K37" s="506">
        <f t="shared" si="12"/>
        <v>0</v>
      </c>
      <c r="L37" s="506"/>
      <c r="M37" s="506"/>
      <c r="N37" s="506"/>
      <c r="O37" s="506"/>
      <c r="P37" s="506">
        <v>0.23</v>
      </c>
      <c r="Q37" s="506"/>
      <c r="R37" s="506"/>
      <c r="S37" s="506"/>
      <c r="T37" s="506"/>
      <c r="U37" s="506"/>
      <c r="V37" s="506"/>
      <c r="W37" s="506"/>
      <c r="X37" s="506"/>
      <c r="Y37" s="506"/>
      <c r="Z37" s="506"/>
      <c r="AA37" s="506"/>
      <c r="AB37" s="506"/>
      <c r="AC37" s="506"/>
      <c r="AD37" s="506"/>
      <c r="AE37" s="506"/>
      <c r="AF37" s="506"/>
      <c r="AG37" s="506"/>
      <c r="AH37" s="506">
        <f t="shared" si="2"/>
        <v>0.23</v>
      </c>
      <c r="AI37" s="394" t="s">
        <v>1460</v>
      </c>
      <c r="AJ37" s="394"/>
      <c r="AK37" s="402" t="s">
        <v>1460</v>
      </c>
      <c r="AL37" s="389"/>
      <c r="AM37" s="389" t="s">
        <v>1439</v>
      </c>
      <c r="AN37" s="389"/>
      <c r="AO37" s="389">
        <v>4</v>
      </c>
      <c r="AP37" s="389"/>
      <c r="AQ37" s="395"/>
      <c r="AR37" s="395"/>
      <c r="AS37" s="395"/>
      <c r="AT37" s="395"/>
      <c r="AU37" s="395" t="s">
        <v>1434</v>
      </c>
      <c r="AV37" s="388">
        <v>2</v>
      </c>
      <c r="AW37" s="388">
        <v>24</v>
      </c>
      <c r="AX37" s="388"/>
      <c r="AY37" s="388" t="s">
        <v>1931</v>
      </c>
    </row>
    <row r="38" spans="1:55" ht="51.75" customHeight="1">
      <c r="A38" s="388">
        <v>10</v>
      </c>
      <c r="B38" s="389"/>
      <c r="C38" s="390" t="s">
        <v>1461</v>
      </c>
      <c r="D38" s="389" t="s">
        <v>262</v>
      </c>
      <c r="E38" s="389"/>
      <c r="F38" s="505">
        <v>1.8</v>
      </c>
      <c r="G38" s="505"/>
      <c r="H38" s="506">
        <v>1.8</v>
      </c>
      <c r="I38" s="507">
        <v>0.9</v>
      </c>
      <c r="J38" s="507"/>
      <c r="K38" s="506">
        <f t="shared" si="12"/>
        <v>0.9</v>
      </c>
      <c r="L38" s="506"/>
      <c r="M38" s="506"/>
      <c r="N38" s="506"/>
      <c r="O38" s="506"/>
      <c r="P38" s="506"/>
      <c r="Q38" s="506"/>
      <c r="R38" s="506"/>
      <c r="S38" s="506"/>
      <c r="T38" s="506"/>
      <c r="U38" s="506"/>
      <c r="V38" s="506"/>
      <c r="W38" s="506"/>
      <c r="X38" s="506"/>
      <c r="Y38" s="506"/>
      <c r="Z38" s="506"/>
      <c r="AA38" s="506"/>
      <c r="AB38" s="506"/>
      <c r="AC38" s="506"/>
      <c r="AD38" s="506"/>
      <c r="AE38" s="506"/>
      <c r="AF38" s="506">
        <v>0.9</v>
      </c>
      <c r="AG38" s="506"/>
      <c r="AH38" s="506">
        <f t="shared" si="2"/>
        <v>0.9</v>
      </c>
      <c r="AI38" s="389" t="s">
        <v>1462</v>
      </c>
      <c r="AJ38" s="389"/>
      <c r="AK38" s="402" t="s">
        <v>1462</v>
      </c>
      <c r="AL38" s="395"/>
      <c r="AM38" s="389" t="s">
        <v>1439</v>
      </c>
      <c r="AN38" s="389"/>
      <c r="AO38" s="389"/>
      <c r="AP38" s="389"/>
      <c r="AQ38" s="395"/>
      <c r="AR38" s="395"/>
      <c r="AS38" s="395"/>
      <c r="AT38" s="395"/>
      <c r="AU38" s="395" t="s">
        <v>1436</v>
      </c>
      <c r="AV38" s="388">
        <v>2</v>
      </c>
      <c r="AW38" s="388">
        <v>25</v>
      </c>
      <c r="AX38" s="388" t="s">
        <v>1931</v>
      </c>
      <c r="AY38" s="388" t="s">
        <v>1931</v>
      </c>
    </row>
    <row r="39" spans="1:55" ht="32.25" customHeight="1">
      <c r="A39" s="388">
        <v>11</v>
      </c>
      <c r="B39" s="389">
        <v>214</v>
      </c>
      <c r="C39" s="390" t="s">
        <v>1202</v>
      </c>
      <c r="D39" s="389" t="s">
        <v>262</v>
      </c>
      <c r="E39" s="389"/>
      <c r="F39" s="505">
        <v>0.2</v>
      </c>
      <c r="G39" s="505"/>
      <c r="H39" s="506">
        <v>0.2</v>
      </c>
      <c r="I39" s="507"/>
      <c r="J39" s="507"/>
      <c r="K39" s="506">
        <v>0</v>
      </c>
      <c r="L39" s="506"/>
      <c r="M39" s="506"/>
      <c r="N39" s="506"/>
      <c r="O39" s="506"/>
      <c r="P39" s="506"/>
      <c r="Q39" s="506"/>
      <c r="R39" s="506"/>
      <c r="S39" s="506">
        <v>0.2</v>
      </c>
      <c r="T39" s="506"/>
      <c r="U39" s="506"/>
      <c r="V39" s="506"/>
      <c r="W39" s="506"/>
      <c r="X39" s="506"/>
      <c r="Y39" s="506"/>
      <c r="Z39" s="506"/>
      <c r="AA39" s="506"/>
      <c r="AB39" s="506"/>
      <c r="AC39" s="506"/>
      <c r="AD39" s="506"/>
      <c r="AE39" s="506"/>
      <c r="AF39" s="506"/>
      <c r="AG39" s="506"/>
      <c r="AH39" s="506">
        <f t="shared" si="2"/>
        <v>0.2</v>
      </c>
      <c r="AI39" s="389" t="s">
        <v>243</v>
      </c>
      <c r="AJ39" s="389"/>
      <c r="AK39" s="390" t="s">
        <v>1201</v>
      </c>
      <c r="AL39" s="389">
        <v>325</v>
      </c>
      <c r="AM39" s="389" t="s">
        <v>1415</v>
      </c>
      <c r="AN39" s="389" t="s">
        <v>1435</v>
      </c>
      <c r="AO39" s="389"/>
      <c r="AP39" s="389" t="s">
        <v>1432</v>
      </c>
      <c r="AQ39" s="389" t="s">
        <v>1454</v>
      </c>
      <c r="AR39" s="395"/>
      <c r="AS39" s="389"/>
      <c r="AT39" s="395"/>
      <c r="AU39" s="389" t="s">
        <v>1434</v>
      </c>
      <c r="AV39" s="388">
        <v>2</v>
      </c>
      <c r="AW39" s="388">
        <v>26</v>
      </c>
      <c r="AX39" s="388"/>
      <c r="AY39" s="388" t="s">
        <v>1931</v>
      </c>
    </row>
    <row r="40" spans="1:55" s="384" customFormat="1" ht="15.75" customHeight="1">
      <c r="A40" s="382" t="s">
        <v>1463</v>
      </c>
      <c r="B40" s="529"/>
      <c r="C40" s="397" t="s">
        <v>1036</v>
      </c>
      <c r="D40" s="529"/>
      <c r="E40" s="529"/>
      <c r="F40" s="502">
        <f>SUM(F41:F46)</f>
        <v>18.330000000000002</v>
      </c>
      <c r="G40" s="502">
        <f t="shared" ref="G40:AH40" si="13">SUM(G41:G46)</f>
        <v>1.93</v>
      </c>
      <c r="H40" s="503">
        <f t="shared" si="13"/>
        <v>16.399999999999999</v>
      </c>
      <c r="I40" s="504">
        <f t="shared" si="13"/>
        <v>9</v>
      </c>
      <c r="J40" s="504">
        <f t="shared" si="13"/>
        <v>0</v>
      </c>
      <c r="K40" s="503">
        <f t="shared" si="13"/>
        <v>9</v>
      </c>
      <c r="L40" s="503">
        <f t="shared" si="13"/>
        <v>0</v>
      </c>
      <c r="M40" s="503">
        <f t="shared" si="13"/>
        <v>0</v>
      </c>
      <c r="N40" s="503">
        <f t="shared" si="13"/>
        <v>0</v>
      </c>
      <c r="O40" s="503">
        <f t="shared" si="13"/>
        <v>0.3</v>
      </c>
      <c r="P40" s="503">
        <f t="shared" si="13"/>
        <v>0.57999999999999996</v>
      </c>
      <c r="Q40" s="503">
        <f t="shared" si="13"/>
        <v>3.5</v>
      </c>
      <c r="R40" s="503">
        <f t="shared" si="13"/>
        <v>0</v>
      </c>
      <c r="S40" s="503">
        <f t="shared" si="13"/>
        <v>1.2</v>
      </c>
      <c r="T40" s="503">
        <f t="shared" si="13"/>
        <v>0</v>
      </c>
      <c r="U40" s="503">
        <f t="shared" si="13"/>
        <v>0.3</v>
      </c>
      <c r="V40" s="503">
        <f t="shared" si="13"/>
        <v>0</v>
      </c>
      <c r="W40" s="503">
        <f t="shared" si="13"/>
        <v>0</v>
      </c>
      <c r="X40" s="503">
        <f t="shared" si="13"/>
        <v>0</v>
      </c>
      <c r="Y40" s="503">
        <f t="shared" si="13"/>
        <v>0</v>
      </c>
      <c r="Z40" s="503">
        <f t="shared" si="13"/>
        <v>0</v>
      </c>
      <c r="AA40" s="503">
        <f t="shared" si="13"/>
        <v>0</v>
      </c>
      <c r="AB40" s="503">
        <f t="shared" si="13"/>
        <v>0</v>
      </c>
      <c r="AC40" s="503">
        <f t="shared" si="13"/>
        <v>0</v>
      </c>
      <c r="AD40" s="503">
        <f t="shared" si="13"/>
        <v>0</v>
      </c>
      <c r="AE40" s="503">
        <f t="shared" si="13"/>
        <v>1</v>
      </c>
      <c r="AF40" s="503">
        <f t="shared" si="13"/>
        <v>0.52</v>
      </c>
      <c r="AG40" s="503">
        <f t="shared" si="13"/>
        <v>0</v>
      </c>
      <c r="AH40" s="503">
        <f t="shared" si="13"/>
        <v>7.4</v>
      </c>
      <c r="AI40" s="529"/>
      <c r="AJ40" s="529"/>
      <c r="AK40" s="397"/>
      <c r="AL40" s="529"/>
      <c r="AM40" s="529"/>
      <c r="AN40" s="529"/>
      <c r="AO40" s="529"/>
      <c r="AP40" s="529"/>
      <c r="AQ40" s="529"/>
      <c r="AR40" s="400"/>
      <c r="AS40" s="529"/>
      <c r="AT40" s="400"/>
      <c r="AU40" s="529"/>
      <c r="AV40" s="382"/>
      <c r="AW40" s="382"/>
      <c r="AX40" s="382"/>
      <c r="AY40" s="382"/>
    </row>
    <row r="41" spans="1:55" ht="47.25" customHeight="1">
      <c r="A41" s="388">
        <v>1</v>
      </c>
      <c r="B41" s="389">
        <v>418</v>
      </c>
      <c r="C41" s="390" t="s">
        <v>1464</v>
      </c>
      <c r="D41" s="389" t="s">
        <v>305</v>
      </c>
      <c r="E41" s="389"/>
      <c r="F41" s="505">
        <v>8</v>
      </c>
      <c r="G41" s="505"/>
      <c r="H41" s="506">
        <v>8</v>
      </c>
      <c r="I41" s="507">
        <v>7.78</v>
      </c>
      <c r="J41" s="507"/>
      <c r="K41" s="506">
        <f t="shared" ref="K41:K46" si="14">I41+J41</f>
        <v>7.78</v>
      </c>
      <c r="L41" s="506"/>
      <c r="M41" s="506"/>
      <c r="N41" s="506"/>
      <c r="O41" s="506"/>
      <c r="P41" s="506"/>
      <c r="Q41" s="506"/>
      <c r="R41" s="506"/>
      <c r="S41" s="506"/>
      <c r="T41" s="506"/>
      <c r="U41" s="506"/>
      <c r="V41" s="506"/>
      <c r="W41" s="506"/>
      <c r="X41" s="506"/>
      <c r="Y41" s="506"/>
      <c r="Z41" s="506"/>
      <c r="AA41" s="506"/>
      <c r="AB41" s="506"/>
      <c r="AC41" s="506"/>
      <c r="AD41" s="506"/>
      <c r="AE41" s="506"/>
      <c r="AF41" s="506">
        <v>0.22</v>
      </c>
      <c r="AG41" s="506"/>
      <c r="AH41" s="506">
        <f t="shared" si="2"/>
        <v>0.22</v>
      </c>
      <c r="AI41" s="389" t="s">
        <v>1465</v>
      </c>
      <c r="AJ41" s="389"/>
      <c r="AK41" s="390" t="s">
        <v>1465</v>
      </c>
      <c r="AL41" s="389"/>
      <c r="AM41" s="389" t="s">
        <v>1415</v>
      </c>
      <c r="AN41" s="389"/>
      <c r="AO41" s="389"/>
      <c r="AP41" s="389" t="s">
        <v>1417</v>
      </c>
      <c r="AQ41" s="389" t="s">
        <v>1466</v>
      </c>
      <c r="AR41" s="395"/>
      <c r="AS41" s="389"/>
      <c r="AT41" s="389" t="s">
        <v>1417</v>
      </c>
      <c r="AU41" s="389" t="s">
        <v>1467</v>
      </c>
      <c r="AV41" s="388">
        <v>2</v>
      </c>
      <c r="AW41" s="388">
        <v>27</v>
      </c>
      <c r="AX41" s="388" t="s">
        <v>1931</v>
      </c>
      <c r="AY41" s="388" t="s">
        <v>1931</v>
      </c>
    </row>
    <row r="42" spans="1:55" ht="49.5" customHeight="1">
      <c r="A42" s="388">
        <v>2</v>
      </c>
      <c r="B42" s="389">
        <v>381</v>
      </c>
      <c r="C42" s="390" t="s">
        <v>835</v>
      </c>
      <c r="D42" s="389" t="s">
        <v>305</v>
      </c>
      <c r="E42" s="389"/>
      <c r="F42" s="505">
        <v>0.4</v>
      </c>
      <c r="G42" s="505"/>
      <c r="H42" s="506">
        <v>0.4</v>
      </c>
      <c r="I42" s="507">
        <v>0.4</v>
      </c>
      <c r="J42" s="507"/>
      <c r="K42" s="506">
        <f t="shared" si="14"/>
        <v>0.4</v>
      </c>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f t="shared" si="2"/>
        <v>0</v>
      </c>
      <c r="AI42" s="389" t="s">
        <v>254</v>
      </c>
      <c r="AJ42" s="389"/>
      <c r="AK42" s="402" t="s">
        <v>1027</v>
      </c>
      <c r="AL42" s="389">
        <v>350</v>
      </c>
      <c r="AM42" s="389" t="s">
        <v>1468</v>
      </c>
      <c r="AN42" s="389"/>
      <c r="AO42" s="389">
        <v>3</v>
      </c>
      <c r="AP42" s="389" t="s">
        <v>1432</v>
      </c>
      <c r="AQ42" s="395" t="s">
        <v>1433</v>
      </c>
      <c r="AR42" s="395"/>
      <c r="AS42" s="395"/>
      <c r="AT42" s="395"/>
      <c r="AU42" s="395" t="s">
        <v>1434</v>
      </c>
      <c r="AV42" s="388">
        <v>2</v>
      </c>
      <c r="AW42" s="388">
        <v>28</v>
      </c>
      <c r="AX42" s="388"/>
      <c r="AY42" s="388" t="s">
        <v>1931</v>
      </c>
    </row>
    <row r="43" spans="1:55" ht="21" customHeight="1">
      <c r="A43" s="388">
        <v>3</v>
      </c>
      <c r="B43" s="388"/>
      <c r="C43" s="390" t="s">
        <v>1469</v>
      </c>
      <c r="D43" s="389" t="s">
        <v>305</v>
      </c>
      <c r="E43" s="389"/>
      <c r="F43" s="505">
        <v>0.6</v>
      </c>
      <c r="G43" s="505"/>
      <c r="H43" s="506">
        <v>0.6</v>
      </c>
      <c r="I43" s="507"/>
      <c r="J43" s="507"/>
      <c r="K43" s="506">
        <f t="shared" si="14"/>
        <v>0</v>
      </c>
      <c r="L43" s="506"/>
      <c r="M43" s="506"/>
      <c r="N43" s="506"/>
      <c r="O43" s="506"/>
      <c r="P43" s="506"/>
      <c r="Q43" s="506"/>
      <c r="R43" s="506"/>
      <c r="S43" s="506"/>
      <c r="T43" s="506"/>
      <c r="U43" s="506"/>
      <c r="V43" s="506"/>
      <c r="W43" s="506"/>
      <c r="X43" s="506"/>
      <c r="Y43" s="506"/>
      <c r="Z43" s="506"/>
      <c r="AA43" s="506"/>
      <c r="AB43" s="506"/>
      <c r="AC43" s="506"/>
      <c r="AD43" s="506"/>
      <c r="AE43" s="506">
        <v>0.6</v>
      </c>
      <c r="AF43" s="506"/>
      <c r="AG43" s="506"/>
      <c r="AH43" s="506">
        <f t="shared" si="2"/>
        <v>0.6</v>
      </c>
      <c r="AI43" s="389" t="s">
        <v>229</v>
      </c>
      <c r="AJ43" s="389"/>
      <c r="AK43" s="390" t="s">
        <v>229</v>
      </c>
      <c r="AL43" s="395"/>
      <c r="AM43" s="389"/>
      <c r="AN43" s="389"/>
      <c r="AO43" s="389"/>
      <c r="AP43" s="389"/>
      <c r="AQ43" s="395"/>
      <c r="AR43" s="395" t="s">
        <v>1458</v>
      </c>
      <c r="AS43" s="395"/>
      <c r="AT43" s="395"/>
      <c r="AU43" s="395" t="s">
        <v>1434</v>
      </c>
      <c r="AV43" s="388">
        <v>2</v>
      </c>
      <c r="AW43" s="388">
        <v>29</v>
      </c>
      <c r="AX43" s="388"/>
      <c r="AY43" s="388" t="s">
        <v>1931</v>
      </c>
      <c r="AZ43" s="412"/>
      <c r="BA43" s="412"/>
      <c r="BB43" s="412"/>
      <c r="BC43" s="412"/>
    </row>
    <row r="44" spans="1:55" ht="31.5">
      <c r="A44" s="388">
        <v>4</v>
      </c>
      <c r="B44" s="389"/>
      <c r="C44" s="390" t="s">
        <v>1470</v>
      </c>
      <c r="D44" s="389" t="s">
        <v>305</v>
      </c>
      <c r="E44" s="389"/>
      <c r="F44" s="505">
        <v>7.53</v>
      </c>
      <c r="G44" s="505">
        <v>1.93</v>
      </c>
      <c r="H44" s="506">
        <v>5.6</v>
      </c>
      <c r="I44" s="507"/>
      <c r="J44" s="507"/>
      <c r="K44" s="506">
        <f t="shared" si="14"/>
        <v>0</v>
      </c>
      <c r="L44" s="506"/>
      <c r="M44" s="506"/>
      <c r="N44" s="506"/>
      <c r="O44" s="506"/>
      <c r="P44" s="506">
        <v>0.3</v>
      </c>
      <c r="Q44" s="506">
        <v>3.5</v>
      </c>
      <c r="R44" s="506"/>
      <c r="S44" s="506">
        <v>1.2</v>
      </c>
      <c r="T44" s="506"/>
      <c r="U44" s="506">
        <v>0.3</v>
      </c>
      <c r="V44" s="506"/>
      <c r="W44" s="506"/>
      <c r="X44" s="506"/>
      <c r="Y44" s="506"/>
      <c r="Z44" s="506"/>
      <c r="AA44" s="506"/>
      <c r="AB44" s="506"/>
      <c r="AC44" s="506"/>
      <c r="AD44" s="506"/>
      <c r="AE44" s="506"/>
      <c r="AF44" s="506">
        <v>0.3</v>
      </c>
      <c r="AG44" s="506"/>
      <c r="AH44" s="506">
        <f t="shared" si="2"/>
        <v>5.6</v>
      </c>
      <c r="AI44" s="389" t="s">
        <v>1471</v>
      </c>
      <c r="AJ44" s="389"/>
      <c r="AK44" s="390" t="s">
        <v>1471</v>
      </c>
      <c r="AL44" s="395"/>
      <c r="AM44" s="389" t="s">
        <v>1439</v>
      </c>
      <c r="AN44" s="389"/>
      <c r="AO44" s="389"/>
      <c r="AP44" s="389"/>
      <c r="AQ44" s="395"/>
      <c r="AR44" s="395"/>
      <c r="AS44" s="395"/>
      <c r="AT44" s="395"/>
      <c r="AU44" s="413" t="s">
        <v>1472</v>
      </c>
      <c r="AV44" s="388">
        <v>2</v>
      </c>
      <c r="AW44" s="388">
        <v>30</v>
      </c>
      <c r="AX44" s="388"/>
      <c r="AY44" s="388" t="s">
        <v>1931</v>
      </c>
      <c r="AZ44" s="396" t="s">
        <v>1934</v>
      </c>
    </row>
    <row r="45" spans="1:55" ht="47.25" customHeight="1">
      <c r="A45" s="388">
        <v>5</v>
      </c>
      <c r="B45" s="388"/>
      <c r="C45" s="390" t="s">
        <v>1473</v>
      </c>
      <c r="D45" s="389" t="s">
        <v>305</v>
      </c>
      <c r="E45" s="389"/>
      <c r="F45" s="505">
        <v>0.8</v>
      </c>
      <c r="G45" s="505"/>
      <c r="H45" s="506">
        <v>0.8</v>
      </c>
      <c r="I45" s="507">
        <v>0.32</v>
      </c>
      <c r="J45" s="507"/>
      <c r="K45" s="506">
        <f t="shared" si="14"/>
        <v>0.32</v>
      </c>
      <c r="L45" s="506"/>
      <c r="M45" s="506"/>
      <c r="N45" s="506"/>
      <c r="O45" s="506">
        <v>0.3</v>
      </c>
      <c r="P45" s="506">
        <v>0.18</v>
      </c>
      <c r="Q45" s="506"/>
      <c r="R45" s="506"/>
      <c r="S45" s="506"/>
      <c r="T45" s="506"/>
      <c r="U45" s="506"/>
      <c r="V45" s="506"/>
      <c r="W45" s="506"/>
      <c r="X45" s="506"/>
      <c r="Y45" s="506"/>
      <c r="Z45" s="506"/>
      <c r="AA45" s="506"/>
      <c r="AB45" s="506"/>
      <c r="AC45" s="506"/>
      <c r="AD45" s="506"/>
      <c r="AE45" s="506"/>
      <c r="AF45" s="506"/>
      <c r="AG45" s="506"/>
      <c r="AH45" s="506">
        <f t="shared" si="2"/>
        <v>0.48</v>
      </c>
      <c r="AI45" s="389" t="s">
        <v>1474</v>
      </c>
      <c r="AJ45" s="389"/>
      <c r="AK45" s="390" t="s">
        <v>1474</v>
      </c>
      <c r="AL45" s="395"/>
      <c r="AM45" s="389" t="s">
        <v>1439</v>
      </c>
      <c r="AN45" s="389"/>
      <c r="AO45" s="389"/>
      <c r="AP45" s="389"/>
      <c r="AQ45" s="395"/>
      <c r="AR45" s="395" t="s">
        <v>1458</v>
      </c>
      <c r="AS45" s="395"/>
      <c r="AT45" s="395"/>
      <c r="AU45" s="395" t="s">
        <v>1434</v>
      </c>
      <c r="AV45" s="388">
        <v>2</v>
      </c>
      <c r="AW45" s="388">
        <v>31</v>
      </c>
      <c r="AX45" s="388"/>
      <c r="AY45" s="388" t="s">
        <v>1931</v>
      </c>
    </row>
    <row r="46" spans="1:55" ht="46.5" customHeight="1">
      <c r="A46" s="388">
        <v>6</v>
      </c>
      <c r="B46" s="389">
        <v>225</v>
      </c>
      <c r="C46" s="390" t="s">
        <v>1475</v>
      </c>
      <c r="D46" s="394" t="s">
        <v>305</v>
      </c>
      <c r="E46" s="394"/>
      <c r="F46" s="505">
        <v>1</v>
      </c>
      <c r="G46" s="505"/>
      <c r="H46" s="506">
        <v>1</v>
      </c>
      <c r="I46" s="507">
        <v>0.5</v>
      </c>
      <c r="J46" s="507"/>
      <c r="K46" s="506">
        <f t="shared" si="14"/>
        <v>0.5</v>
      </c>
      <c r="L46" s="506"/>
      <c r="M46" s="506"/>
      <c r="N46" s="506"/>
      <c r="O46" s="506"/>
      <c r="P46" s="506">
        <v>0.1</v>
      </c>
      <c r="Q46" s="506"/>
      <c r="R46" s="506"/>
      <c r="S46" s="506"/>
      <c r="T46" s="506"/>
      <c r="U46" s="506"/>
      <c r="V46" s="506"/>
      <c r="W46" s="506"/>
      <c r="X46" s="506"/>
      <c r="Y46" s="506"/>
      <c r="Z46" s="506"/>
      <c r="AA46" s="506"/>
      <c r="AB46" s="506"/>
      <c r="AC46" s="506"/>
      <c r="AD46" s="506"/>
      <c r="AE46" s="506">
        <v>0.4</v>
      </c>
      <c r="AF46" s="506"/>
      <c r="AG46" s="506"/>
      <c r="AH46" s="506">
        <f t="shared" si="2"/>
        <v>0.5</v>
      </c>
      <c r="AI46" s="408" t="s">
        <v>243</v>
      </c>
      <c r="AJ46" s="408"/>
      <c r="AK46" s="402" t="s">
        <v>1476</v>
      </c>
      <c r="AL46" s="389"/>
      <c r="AM46" s="389" t="s">
        <v>1439</v>
      </c>
      <c r="AN46" s="389">
        <v>1</v>
      </c>
      <c r="AO46" s="389"/>
      <c r="AP46" s="389"/>
      <c r="AQ46" s="389"/>
      <c r="AR46" s="389"/>
      <c r="AS46" s="389"/>
      <c r="AT46" s="395"/>
      <c r="AU46" s="389" t="s">
        <v>1436</v>
      </c>
      <c r="AV46" s="388">
        <v>2</v>
      </c>
      <c r="AW46" s="388">
        <v>32</v>
      </c>
      <c r="AX46" s="388" t="s">
        <v>1931</v>
      </c>
      <c r="AY46" s="388" t="s">
        <v>1931</v>
      </c>
    </row>
    <row r="47" spans="1:55" s="384" customFormat="1" ht="15.75" customHeight="1">
      <c r="A47" s="382" t="s">
        <v>1477</v>
      </c>
      <c r="B47" s="529"/>
      <c r="C47" s="397" t="s">
        <v>1478</v>
      </c>
      <c r="D47" s="399"/>
      <c r="E47" s="399"/>
      <c r="F47" s="502">
        <f>SUM(F48:F51)</f>
        <v>0.14000000000000001</v>
      </c>
      <c r="G47" s="502">
        <f t="shared" ref="G47:AH47" si="15">SUM(G48:G51)</f>
        <v>0</v>
      </c>
      <c r="H47" s="503">
        <f t="shared" si="15"/>
        <v>0.14000000000000001</v>
      </c>
      <c r="I47" s="504">
        <f t="shared" si="15"/>
        <v>2.5000000000000001E-2</v>
      </c>
      <c r="J47" s="504">
        <f t="shared" si="15"/>
        <v>5.0000000000000001E-3</v>
      </c>
      <c r="K47" s="503">
        <f t="shared" si="15"/>
        <v>0.08</v>
      </c>
      <c r="L47" s="503">
        <f t="shared" si="15"/>
        <v>0</v>
      </c>
      <c r="M47" s="503">
        <f t="shared" si="15"/>
        <v>0</v>
      </c>
      <c r="N47" s="503">
        <f t="shared" si="15"/>
        <v>0</v>
      </c>
      <c r="O47" s="503">
        <f t="shared" si="15"/>
        <v>0</v>
      </c>
      <c r="P47" s="503">
        <f t="shared" si="15"/>
        <v>0</v>
      </c>
      <c r="Q47" s="503">
        <f t="shared" si="15"/>
        <v>0</v>
      </c>
      <c r="R47" s="503">
        <f t="shared" si="15"/>
        <v>0</v>
      </c>
      <c r="S47" s="503">
        <f t="shared" si="15"/>
        <v>0</v>
      </c>
      <c r="T47" s="503">
        <f t="shared" si="15"/>
        <v>0</v>
      </c>
      <c r="U47" s="503">
        <f t="shared" si="15"/>
        <v>0</v>
      </c>
      <c r="V47" s="503">
        <f t="shared" si="15"/>
        <v>0</v>
      </c>
      <c r="W47" s="503">
        <f t="shared" si="15"/>
        <v>0</v>
      </c>
      <c r="X47" s="503">
        <f t="shared" si="15"/>
        <v>0</v>
      </c>
      <c r="Y47" s="503">
        <f t="shared" si="15"/>
        <v>0</v>
      </c>
      <c r="Z47" s="503">
        <f t="shared" si="15"/>
        <v>0</v>
      </c>
      <c r="AA47" s="503">
        <f t="shared" si="15"/>
        <v>0</v>
      </c>
      <c r="AB47" s="503">
        <f t="shared" si="15"/>
        <v>0</v>
      </c>
      <c r="AC47" s="503">
        <f t="shared" si="15"/>
        <v>0</v>
      </c>
      <c r="AD47" s="503">
        <f t="shared" si="15"/>
        <v>0</v>
      </c>
      <c r="AE47" s="503">
        <f t="shared" si="15"/>
        <v>0</v>
      </c>
      <c r="AF47" s="503">
        <f t="shared" si="15"/>
        <v>0</v>
      </c>
      <c r="AG47" s="503">
        <f t="shared" si="15"/>
        <v>0</v>
      </c>
      <c r="AH47" s="503">
        <f t="shared" si="15"/>
        <v>0.06</v>
      </c>
      <c r="AI47" s="414"/>
      <c r="AJ47" s="414"/>
      <c r="AK47" s="404"/>
      <c r="AL47" s="529"/>
      <c r="AM47" s="529"/>
      <c r="AN47" s="529"/>
      <c r="AO47" s="529"/>
      <c r="AP47" s="529"/>
      <c r="AQ47" s="529"/>
      <c r="AR47" s="529"/>
      <c r="AS47" s="529"/>
      <c r="AT47" s="400"/>
      <c r="AU47" s="529"/>
      <c r="AV47" s="382"/>
      <c r="AW47" s="382"/>
      <c r="AX47" s="382"/>
      <c r="AY47" s="382"/>
    </row>
    <row r="48" spans="1:55" ht="49.5" customHeight="1">
      <c r="A48" s="388">
        <v>1</v>
      </c>
      <c r="B48" s="389">
        <v>392</v>
      </c>
      <c r="C48" s="402" t="s">
        <v>1479</v>
      </c>
      <c r="D48" s="389" t="s">
        <v>400</v>
      </c>
      <c r="E48" s="389"/>
      <c r="F48" s="505">
        <v>0.01</v>
      </c>
      <c r="G48" s="505"/>
      <c r="H48" s="506">
        <v>0.01</v>
      </c>
      <c r="I48" s="507">
        <v>5.0000000000000001E-3</v>
      </c>
      <c r="J48" s="507">
        <v>5.0000000000000001E-3</v>
      </c>
      <c r="K48" s="506">
        <f>I48+J48</f>
        <v>0.01</v>
      </c>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f t="shared" si="2"/>
        <v>0</v>
      </c>
      <c r="AI48" s="389" t="s">
        <v>254</v>
      </c>
      <c r="AJ48" s="389"/>
      <c r="AK48" s="402" t="s">
        <v>1480</v>
      </c>
      <c r="AL48" s="389">
        <v>475</v>
      </c>
      <c r="AM48" s="389" t="s">
        <v>1415</v>
      </c>
      <c r="AN48" s="389"/>
      <c r="AO48" s="389">
        <v>16</v>
      </c>
      <c r="AP48" s="389" t="s">
        <v>1417</v>
      </c>
      <c r="AQ48" s="389" t="s">
        <v>1418</v>
      </c>
      <c r="AR48" s="395"/>
      <c r="AS48" s="389">
        <v>475</v>
      </c>
      <c r="AT48" s="389" t="s">
        <v>1417</v>
      </c>
      <c r="AU48" s="389" t="s">
        <v>1436</v>
      </c>
      <c r="AV48" s="388">
        <v>2</v>
      </c>
      <c r="AW48" s="388">
        <v>33</v>
      </c>
      <c r="AX48" s="388" t="s">
        <v>1931</v>
      </c>
      <c r="AY48" s="388" t="s">
        <v>1931</v>
      </c>
    </row>
    <row r="49" spans="1:56" ht="31.5" customHeight="1">
      <c r="A49" s="388">
        <v>2</v>
      </c>
      <c r="B49" s="389">
        <v>374</v>
      </c>
      <c r="C49" s="390" t="s">
        <v>1481</v>
      </c>
      <c r="D49" s="389" t="s">
        <v>400</v>
      </c>
      <c r="E49" s="389"/>
      <c r="F49" s="505">
        <v>0.01</v>
      </c>
      <c r="G49" s="505"/>
      <c r="H49" s="506">
        <v>0.01</v>
      </c>
      <c r="I49" s="507">
        <v>0.01</v>
      </c>
      <c r="J49" s="507"/>
      <c r="K49" s="506">
        <f>I49+J49</f>
        <v>0.01</v>
      </c>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f t="shared" si="2"/>
        <v>0</v>
      </c>
      <c r="AI49" s="389" t="s">
        <v>253</v>
      </c>
      <c r="AJ49" s="389"/>
      <c r="AK49" s="390" t="s">
        <v>253</v>
      </c>
      <c r="AL49" s="389"/>
      <c r="AM49" s="389" t="s">
        <v>1415</v>
      </c>
      <c r="AN49" s="389"/>
      <c r="AO49" s="389"/>
      <c r="AP49" s="389" t="s">
        <v>1417</v>
      </c>
      <c r="AQ49" s="389" t="s">
        <v>1418</v>
      </c>
      <c r="AR49" s="395"/>
      <c r="AS49" s="389"/>
      <c r="AT49" s="389" t="s">
        <v>1417</v>
      </c>
      <c r="AU49" s="389" t="s">
        <v>1434</v>
      </c>
      <c r="AV49" s="388">
        <v>2</v>
      </c>
      <c r="AW49" s="388">
        <v>34</v>
      </c>
      <c r="AX49" s="388"/>
      <c r="AY49" s="388" t="s">
        <v>1931</v>
      </c>
    </row>
    <row r="50" spans="1:56" s="384" customFormat="1" ht="31.5" customHeight="1">
      <c r="A50" s="388">
        <v>3</v>
      </c>
      <c r="B50" s="389">
        <v>165</v>
      </c>
      <c r="C50" s="390" t="s">
        <v>1481</v>
      </c>
      <c r="D50" s="389" t="s">
        <v>400</v>
      </c>
      <c r="E50" s="389"/>
      <c r="F50" s="505">
        <v>0.01</v>
      </c>
      <c r="G50" s="505"/>
      <c r="H50" s="506">
        <v>0.01</v>
      </c>
      <c r="I50" s="507">
        <v>0.01</v>
      </c>
      <c r="J50" s="507"/>
      <c r="K50" s="506">
        <f>I50+J50</f>
        <v>0.01</v>
      </c>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f t="shared" si="2"/>
        <v>0</v>
      </c>
      <c r="AI50" s="389" t="s">
        <v>240</v>
      </c>
      <c r="AJ50" s="389"/>
      <c r="AK50" s="390" t="s">
        <v>240</v>
      </c>
      <c r="AL50" s="389"/>
      <c r="AM50" s="389" t="s">
        <v>1415</v>
      </c>
      <c r="AN50" s="389"/>
      <c r="AO50" s="389">
        <v>7</v>
      </c>
      <c r="AP50" s="389" t="s">
        <v>1417</v>
      </c>
      <c r="AQ50" s="389" t="s">
        <v>1418</v>
      </c>
      <c r="AR50" s="395"/>
      <c r="AS50" s="389"/>
      <c r="AT50" s="389" t="s">
        <v>1417</v>
      </c>
      <c r="AU50" s="395" t="s">
        <v>1434</v>
      </c>
      <c r="AV50" s="388">
        <v>2</v>
      </c>
      <c r="AW50" s="388">
        <v>35</v>
      </c>
      <c r="AX50" s="388"/>
      <c r="AY50" s="388" t="s">
        <v>1931</v>
      </c>
      <c r="AZ50" s="396"/>
      <c r="BA50" s="396"/>
      <c r="BB50" s="396"/>
      <c r="BC50" s="396"/>
      <c r="BD50" s="396"/>
    </row>
    <row r="51" spans="1:56" s="384" customFormat="1" ht="252.75" customHeight="1">
      <c r="A51" s="388">
        <v>4</v>
      </c>
      <c r="B51" s="389"/>
      <c r="C51" s="390" t="s">
        <v>1935</v>
      </c>
      <c r="D51" s="389" t="s">
        <v>400</v>
      </c>
      <c r="E51" s="389"/>
      <c r="F51" s="505">
        <v>0.11</v>
      </c>
      <c r="G51" s="505"/>
      <c r="H51" s="506">
        <v>0.11</v>
      </c>
      <c r="I51" s="507"/>
      <c r="J51" s="507"/>
      <c r="K51" s="506">
        <v>0.05</v>
      </c>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v>0.06</v>
      </c>
      <c r="AI51" s="389" t="s">
        <v>1936</v>
      </c>
      <c r="AJ51" s="389"/>
      <c r="AK51" s="390" t="s">
        <v>1936</v>
      </c>
      <c r="AL51" s="389"/>
      <c r="AM51" s="389"/>
      <c r="AN51" s="389"/>
      <c r="AO51" s="389"/>
      <c r="AP51" s="389"/>
      <c r="AQ51" s="389"/>
      <c r="AR51" s="395"/>
      <c r="AS51" s="389"/>
      <c r="AT51" s="389"/>
      <c r="AU51" s="395"/>
      <c r="AV51" s="388"/>
      <c r="AW51" s="388">
        <v>398</v>
      </c>
      <c r="AX51" s="388"/>
      <c r="AY51" s="388" t="s">
        <v>1931</v>
      </c>
      <c r="AZ51" s="396" t="s">
        <v>1937</v>
      </c>
      <c r="BA51" s="396">
        <v>1</v>
      </c>
      <c r="BB51" s="396"/>
      <c r="BC51" s="396"/>
      <c r="BD51" s="396"/>
    </row>
    <row r="52" spans="1:56" s="384" customFormat="1" ht="15.75" customHeight="1">
      <c r="A52" s="382" t="s">
        <v>15</v>
      </c>
      <c r="B52" s="529"/>
      <c r="C52" s="478" t="s">
        <v>84</v>
      </c>
      <c r="D52" s="529"/>
      <c r="E52" s="529"/>
      <c r="F52" s="502">
        <f>SUM(F53:F54)</f>
        <v>0.22</v>
      </c>
      <c r="G52" s="502">
        <f t="shared" ref="G52:AH52" si="16">SUM(G53:G54)</f>
        <v>0</v>
      </c>
      <c r="H52" s="503">
        <f t="shared" si="16"/>
        <v>0.22</v>
      </c>
      <c r="I52" s="504">
        <f t="shared" si="16"/>
        <v>0.13999999999999999</v>
      </c>
      <c r="J52" s="504">
        <f t="shared" si="16"/>
        <v>0.08</v>
      </c>
      <c r="K52" s="503">
        <f t="shared" si="16"/>
        <v>0.22</v>
      </c>
      <c r="L52" s="503">
        <f t="shared" si="16"/>
        <v>0</v>
      </c>
      <c r="M52" s="503">
        <f t="shared" si="16"/>
        <v>0</v>
      </c>
      <c r="N52" s="503">
        <f t="shared" si="16"/>
        <v>0</v>
      </c>
      <c r="O52" s="503">
        <f t="shared" si="16"/>
        <v>0</v>
      </c>
      <c r="P52" s="503">
        <f t="shared" si="16"/>
        <v>0</v>
      </c>
      <c r="Q52" s="503">
        <f t="shared" si="16"/>
        <v>0</v>
      </c>
      <c r="R52" s="503">
        <f t="shared" si="16"/>
        <v>0</v>
      </c>
      <c r="S52" s="503">
        <f t="shared" si="16"/>
        <v>0</v>
      </c>
      <c r="T52" s="503">
        <f t="shared" si="16"/>
        <v>0</v>
      </c>
      <c r="U52" s="503">
        <f t="shared" si="16"/>
        <v>0</v>
      </c>
      <c r="V52" s="503">
        <f t="shared" si="16"/>
        <v>0</v>
      </c>
      <c r="W52" s="503">
        <f t="shared" si="16"/>
        <v>0</v>
      </c>
      <c r="X52" s="503">
        <f t="shared" si="16"/>
        <v>0</v>
      </c>
      <c r="Y52" s="503">
        <f t="shared" si="16"/>
        <v>0</v>
      </c>
      <c r="Z52" s="503">
        <f t="shared" si="16"/>
        <v>0</v>
      </c>
      <c r="AA52" s="503">
        <f t="shared" si="16"/>
        <v>0</v>
      </c>
      <c r="AB52" s="503">
        <f t="shared" si="16"/>
        <v>0</v>
      </c>
      <c r="AC52" s="503">
        <f t="shared" si="16"/>
        <v>0</v>
      </c>
      <c r="AD52" s="503">
        <f t="shared" si="16"/>
        <v>0</v>
      </c>
      <c r="AE52" s="503">
        <f t="shared" si="16"/>
        <v>0</v>
      </c>
      <c r="AF52" s="503">
        <f t="shared" si="16"/>
        <v>0</v>
      </c>
      <c r="AG52" s="503">
        <f t="shared" si="16"/>
        <v>0</v>
      </c>
      <c r="AH52" s="503">
        <f t="shared" si="16"/>
        <v>0</v>
      </c>
      <c r="AI52" s="529"/>
      <c r="AJ52" s="529"/>
      <c r="AK52" s="397"/>
      <c r="AL52" s="529"/>
      <c r="AM52" s="529"/>
      <c r="AN52" s="529"/>
      <c r="AO52" s="529"/>
      <c r="AP52" s="529"/>
      <c r="AQ52" s="529"/>
      <c r="AR52" s="400"/>
      <c r="AS52" s="529"/>
      <c r="AT52" s="529"/>
      <c r="AU52" s="400"/>
      <c r="AV52" s="382"/>
      <c r="AW52" s="382"/>
      <c r="AX52" s="382"/>
      <c r="AY52" s="382"/>
    </row>
    <row r="53" spans="1:56" ht="31.5" customHeight="1">
      <c r="A53" s="388">
        <v>1</v>
      </c>
      <c r="B53" s="389">
        <v>243</v>
      </c>
      <c r="C53" s="402" t="s">
        <v>286</v>
      </c>
      <c r="D53" s="389" t="s">
        <v>73</v>
      </c>
      <c r="E53" s="389"/>
      <c r="F53" s="505">
        <v>0.2</v>
      </c>
      <c r="G53" s="505"/>
      <c r="H53" s="506">
        <v>0.2</v>
      </c>
      <c r="I53" s="507">
        <v>0.12</v>
      </c>
      <c r="J53" s="507">
        <v>0.08</v>
      </c>
      <c r="K53" s="506">
        <f>I53+J53</f>
        <v>0.2</v>
      </c>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f t="shared" si="2"/>
        <v>0</v>
      </c>
      <c r="AI53" s="389" t="s">
        <v>245</v>
      </c>
      <c r="AJ53" s="389"/>
      <c r="AK53" s="402" t="s">
        <v>1014</v>
      </c>
      <c r="AL53" s="389">
        <v>376</v>
      </c>
      <c r="AM53" s="389" t="s">
        <v>1415</v>
      </c>
      <c r="AN53" s="389" t="s">
        <v>1435</v>
      </c>
      <c r="AO53" s="389"/>
      <c r="AP53" s="389" t="s">
        <v>1432</v>
      </c>
      <c r="AQ53" s="395" t="s">
        <v>1433</v>
      </c>
      <c r="AR53" s="395"/>
      <c r="AS53" s="395"/>
      <c r="AT53" s="395"/>
      <c r="AU53" s="395" t="s">
        <v>1434</v>
      </c>
      <c r="AV53" s="388">
        <v>2</v>
      </c>
      <c r="AW53" s="388">
        <v>36</v>
      </c>
      <c r="AX53" s="388"/>
      <c r="AY53" s="388" t="s">
        <v>1931</v>
      </c>
    </row>
    <row r="54" spans="1:56" ht="31.5" customHeight="1">
      <c r="A54" s="388">
        <v>2</v>
      </c>
      <c r="B54" s="389">
        <v>209</v>
      </c>
      <c r="C54" s="402" t="s">
        <v>286</v>
      </c>
      <c r="D54" s="394" t="s">
        <v>73</v>
      </c>
      <c r="E54" s="394"/>
      <c r="F54" s="505">
        <v>0.02</v>
      </c>
      <c r="G54" s="511"/>
      <c r="H54" s="506">
        <v>0.02</v>
      </c>
      <c r="I54" s="507">
        <v>0.02</v>
      </c>
      <c r="J54" s="507"/>
      <c r="K54" s="506">
        <f>I54+J54</f>
        <v>0.02</v>
      </c>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f t="shared" si="2"/>
        <v>0</v>
      </c>
      <c r="AI54" s="394" t="s">
        <v>243</v>
      </c>
      <c r="AJ54" s="394"/>
      <c r="AK54" s="402" t="s">
        <v>1015</v>
      </c>
      <c r="AL54" s="389">
        <v>373</v>
      </c>
      <c r="AM54" s="389" t="s">
        <v>1415</v>
      </c>
      <c r="AN54" s="389" t="s">
        <v>1435</v>
      </c>
      <c r="AO54" s="389"/>
      <c r="AP54" s="389" t="s">
        <v>1432</v>
      </c>
      <c r="AQ54" s="395" t="s">
        <v>1433</v>
      </c>
      <c r="AR54" s="395"/>
      <c r="AS54" s="395"/>
      <c r="AT54" s="395"/>
      <c r="AU54" s="395" t="s">
        <v>1434</v>
      </c>
      <c r="AV54" s="388">
        <v>2</v>
      </c>
      <c r="AW54" s="388">
        <v>37</v>
      </c>
      <c r="AX54" s="388"/>
      <c r="AY54" s="388" t="s">
        <v>1931</v>
      </c>
    </row>
    <row r="55" spans="1:56" s="384" customFormat="1" ht="15.75" customHeight="1">
      <c r="A55" s="382" t="s">
        <v>16</v>
      </c>
      <c r="B55" s="529"/>
      <c r="C55" s="397" t="s">
        <v>1076</v>
      </c>
      <c r="D55" s="399"/>
      <c r="E55" s="399"/>
      <c r="F55" s="502">
        <f>SUM(F56:F165)</f>
        <v>43.519999999999996</v>
      </c>
      <c r="G55" s="502">
        <f t="shared" ref="G55:AH55" si="17">SUM(G56:G165)</f>
        <v>0</v>
      </c>
      <c r="H55" s="503">
        <f t="shared" si="17"/>
        <v>43.519999999999996</v>
      </c>
      <c r="I55" s="504">
        <f t="shared" si="17"/>
        <v>29.899999999999995</v>
      </c>
      <c r="J55" s="504">
        <f t="shared" si="17"/>
        <v>1.86</v>
      </c>
      <c r="K55" s="503">
        <f t="shared" si="17"/>
        <v>31.809999999999992</v>
      </c>
      <c r="L55" s="503">
        <f t="shared" si="17"/>
        <v>0</v>
      </c>
      <c r="M55" s="503">
        <f t="shared" si="17"/>
        <v>0</v>
      </c>
      <c r="N55" s="503">
        <f t="shared" si="17"/>
        <v>0.87999999999999989</v>
      </c>
      <c r="O55" s="503">
        <f t="shared" si="17"/>
        <v>4.8899999999999997</v>
      </c>
      <c r="P55" s="503">
        <f t="shared" si="17"/>
        <v>1.29</v>
      </c>
      <c r="Q55" s="503">
        <f t="shared" si="17"/>
        <v>0.42999999999999994</v>
      </c>
      <c r="R55" s="503">
        <f t="shared" si="17"/>
        <v>0</v>
      </c>
      <c r="S55" s="503">
        <f t="shared" si="17"/>
        <v>0</v>
      </c>
      <c r="T55" s="503">
        <f t="shared" si="17"/>
        <v>0</v>
      </c>
      <c r="U55" s="503">
        <f t="shared" si="17"/>
        <v>0</v>
      </c>
      <c r="V55" s="503">
        <f t="shared" si="17"/>
        <v>0</v>
      </c>
      <c r="W55" s="503">
        <f t="shared" si="17"/>
        <v>0.06</v>
      </c>
      <c r="X55" s="503">
        <f t="shared" si="17"/>
        <v>0</v>
      </c>
      <c r="Y55" s="503">
        <f t="shared" si="17"/>
        <v>0</v>
      </c>
      <c r="Z55" s="503">
        <f t="shared" si="17"/>
        <v>0.33</v>
      </c>
      <c r="AA55" s="503">
        <f t="shared" si="17"/>
        <v>1.6300000000000003</v>
      </c>
      <c r="AB55" s="503">
        <f t="shared" si="17"/>
        <v>0</v>
      </c>
      <c r="AC55" s="503">
        <f t="shared" si="17"/>
        <v>0</v>
      </c>
      <c r="AD55" s="503">
        <f t="shared" si="17"/>
        <v>0</v>
      </c>
      <c r="AE55" s="503">
        <f t="shared" si="17"/>
        <v>0.2</v>
      </c>
      <c r="AF55" s="503">
        <f t="shared" si="17"/>
        <v>1.9400000000000004</v>
      </c>
      <c r="AG55" s="503">
        <f t="shared" si="17"/>
        <v>0</v>
      </c>
      <c r="AH55" s="503">
        <f t="shared" si="17"/>
        <v>11.709999999999999</v>
      </c>
      <c r="AI55" s="399"/>
      <c r="AJ55" s="399"/>
      <c r="AK55" s="404"/>
      <c r="AL55" s="529"/>
      <c r="AM55" s="529"/>
      <c r="AN55" s="529"/>
      <c r="AO55" s="529"/>
      <c r="AP55" s="529"/>
      <c r="AQ55" s="400"/>
      <c r="AR55" s="400"/>
      <c r="AS55" s="400"/>
      <c r="AT55" s="400"/>
      <c r="AU55" s="400"/>
      <c r="AV55" s="382"/>
      <c r="AW55" s="382"/>
      <c r="AX55" s="382"/>
      <c r="AY55" s="382"/>
      <c r="AZ55" s="498"/>
      <c r="BA55" s="498"/>
    </row>
    <row r="56" spans="1:56" ht="38.25" customHeight="1">
      <c r="A56" s="388">
        <v>1</v>
      </c>
      <c r="B56" s="389">
        <v>406</v>
      </c>
      <c r="C56" s="390" t="s">
        <v>1076</v>
      </c>
      <c r="D56" s="389" t="s">
        <v>96</v>
      </c>
      <c r="E56" s="389"/>
      <c r="F56" s="505">
        <v>0.03</v>
      </c>
      <c r="G56" s="505"/>
      <c r="H56" s="506">
        <v>0.03</v>
      </c>
      <c r="I56" s="507"/>
      <c r="J56" s="507">
        <v>0.03</v>
      </c>
      <c r="K56" s="506">
        <f t="shared" ref="K56:K119" si="18">I56+J56</f>
        <v>0.03</v>
      </c>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f t="shared" si="2"/>
        <v>0</v>
      </c>
      <c r="AI56" s="394" t="s">
        <v>1482</v>
      </c>
      <c r="AJ56" s="394"/>
      <c r="AK56" s="402" t="s">
        <v>1483</v>
      </c>
      <c r="AL56" s="389">
        <v>210</v>
      </c>
      <c r="AM56" s="389" t="s">
        <v>1484</v>
      </c>
      <c r="AN56" s="389"/>
      <c r="AO56" s="389">
        <v>8</v>
      </c>
      <c r="AP56" s="389"/>
      <c r="AQ56" s="395"/>
      <c r="AR56" s="395"/>
      <c r="AS56" s="395"/>
      <c r="AT56" s="395"/>
      <c r="AU56" s="395" t="s">
        <v>1436</v>
      </c>
      <c r="AV56" s="388">
        <v>2</v>
      </c>
      <c r="AW56" s="388">
        <v>38</v>
      </c>
      <c r="AX56" s="388" t="s">
        <v>1931</v>
      </c>
      <c r="AY56" s="388" t="s">
        <v>1931</v>
      </c>
    </row>
    <row r="57" spans="1:56" ht="36" customHeight="1">
      <c r="A57" s="388">
        <v>2</v>
      </c>
      <c r="B57" s="389">
        <v>405</v>
      </c>
      <c r="C57" s="390" t="s">
        <v>1076</v>
      </c>
      <c r="D57" s="389" t="s">
        <v>96</v>
      </c>
      <c r="E57" s="389"/>
      <c r="F57" s="505">
        <v>0.1</v>
      </c>
      <c r="G57" s="505"/>
      <c r="H57" s="506">
        <v>0.1</v>
      </c>
      <c r="I57" s="507"/>
      <c r="J57" s="507">
        <v>0.1</v>
      </c>
      <c r="K57" s="506">
        <f t="shared" si="18"/>
        <v>0.1</v>
      </c>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f t="shared" si="2"/>
        <v>0</v>
      </c>
      <c r="AI57" s="394" t="s">
        <v>1482</v>
      </c>
      <c r="AJ57" s="394"/>
      <c r="AK57" s="402" t="s">
        <v>1485</v>
      </c>
      <c r="AL57" s="389">
        <v>209</v>
      </c>
      <c r="AM57" s="389" t="s">
        <v>1486</v>
      </c>
      <c r="AN57" s="389"/>
      <c r="AO57" s="389"/>
      <c r="AP57" s="389"/>
      <c r="AQ57" s="395"/>
      <c r="AR57" s="395"/>
      <c r="AS57" s="395"/>
      <c r="AT57" s="395"/>
      <c r="AU57" s="395" t="s">
        <v>1436</v>
      </c>
      <c r="AV57" s="388">
        <v>2</v>
      </c>
      <c r="AW57" s="388">
        <v>39</v>
      </c>
      <c r="AX57" s="388" t="s">
        <v>1931</v>
      </c>
      <c r="AY57" s="388" t="s">
        <v>1931</v>
      </c>
    </row>
    <row r="58" spans="1:56" s="384" customFormat="1" ht="83.25" customHeight="1">
      <c r="A58" s="388">
        <v>3</v>
      </c>
      <c r="B58" s="389">
        <v>393</v>
      </c>
      <c r="C58" s="390" t="s">
        <v>1076</v>
      </c>
      <c r="D58" s="389" t="s">
        <v>96</v>
      </c>
      <c r="E58" s="389"/>
      <c r="F58" s="505">
        <v>0.3</v>
      </c>
      <c r="G58" s="505"/>
      <c r="H58" s="506">
        <v>0.3</v>
      </c>
      <c r="I58" s="507"/>
      <c r="J58" s="507"/>
      <c r="K58" s="506">
        <f t="shared" si="18"/>
        <v>0</v>
      </c>
      <c r="L58" s="506"/>
      <c r="M58" s="506"/>
      <c r="N58" s="506"/>
      <c r="O58" s="506"/>
      <c r="P58" s="506"/>
      <c r="Q58" s="506"/>
      <c r="R58" s="506"/>
      <c r="S58" s="506"/>
      <c r="T58" s="506"/>
      <c r="U58" s="506"/>
      <c r="V58" s="506"/>
      <c r="W58" s="506"/>
      <c r="X58" s="506"/>
      <c r="Y58" s="506"/>
      <c r="Z58" s="506"/>
      <c r="AA58" s="506">
        <v>0.3</v>
      </c>
      <c r="AB58" s="506"/>
      <c r="AC58" s="506"/>
      <c r="AD58" s="506"/>
      <c r="AE58" s="506"/>
      <c r="AF58" s="506"/>
      <c r="AG58" s="506"/>
      <c r="AH58" s="506">
        <f t="shared" si="2"/>
        <v>0.3</v>
      </c>
      <c r="AI58" s="389" t="s">
        <v>254</v>
      </c>
      <c r="AJ58" s="389"/>
      <c r="AK58" s="402" t="s">
        <v>1487</v>
      </c>
      <c r="AL58" s="389">
        <v>478</v>
      </c>
      <c r="AM58" s="389" t="s">
        <v>1488</v>
      </c>
      <c r="AN58" s="389" t="s">
        <v>1489</v>
      </c>
      <c r="AO58" s="389">
        <v>17</v>
      </c>
      <c r="AP58" s="389"/>
      <c r="AQ58" s="390" t="s">
        <v>1490</v>
      </c>
      <c r="AR58" s="389" t="s">
        <v>1491</v>
      </c>
      <c r="AS58" s="389">
        <v>478</v>
      </c>
      <c r="AT58" s="395"/>
      <c r="AU58" s="389" t="s">
        <v>1434</v>
      </c>
      <c r="AV58" s="388">
        <v>2</v>
      </c>
      <c r="AW58" s="388">
        <v>40</v>
      </c>
      <c r="AX58" s="388"/>
      <c r="AY58" s="388" t="s">
        <v>1931</v>
      </c>
      <c r="AZ58" s="396"/>
      <c r="BA58" s="396"/>
      <c r="BB58" s="396"/>
      <c r="BC58" s="396"/>
      <c r="BD58" s="396"/>
    </row>
    <row r="59" spans="1:56" s="384" customFormat="1" ht="31.5" customHeight="1">
      <c r="A59" s="388">
        <v>4</v>
      </c>
      <c r="B59" s="389">
        <v>391</v>
      </c>
      <c r="C59" s="390" t="s">
        <v>1076</v>
      </c>
      <c r="D59" s="389" t="s">
        <v>96</v>
      </c>
      <c r="E59" s="389"/>
      <c r="F59" s="505">
        <v>0.8</v>
      </c>
      <c r="G59" s="505"/>
      <c r="H59" s="506">
        <v>0.8</v>
      </c>
      <c r="I59" s="507">
        <v>0.5</v>
      </c>
      <c r="J59" s="507"/>
      <c r="K59" s="506">
        <f t="shared" si="18"/>
        <v>0.5</v>
      </c>
      <c r="L59" s="506"/>
      <c r="M59" s="506"/>
      <c r="N59" s="506"/>
      <c r="O59" s="506"/>
      <c r="P59" s="506"/>
      <c r="Q59" s="506"/>
      <c r="R59" s="506"/>
      <c r="S59" s="506"/>
      <c r="T59" s="506"/>
      <c r="U59" s="506"/>
      <c r="V59" s="506"/>
      <c r="W59" s="506"/>
      <c r="X59" s="506"/>
      <c r="Y59" s="506"/>
      <c r="Z59" s="506"/>
      <c r="AA59" s="506"/>
      <c r="AB59" s="506"/>
      <c r="AC59" s="506"/>
      <c r="AD59" s="506"/>
      <c r="AE59" s="506"/>
      <c r="AF59" s="506">
        <v>0.3</v>
      </c>
      <c r="AG59" s="506"/>
      <c r="AH59" s="506">
        <f t="shared" si="2"/>
        <v>0.3</v>
      </c>
      <c r="AI59" s="389" t="s">
        <v>254</v>
      </c>
      <c r="AJ59" s="389"/>
      <c r="AK59" s="402" t="s">
        <v>1438</v>
      </c>
      <c r="AL59" s="389">
        <v>479</v>
      </c>
      <c r="AM59" s="389" t="s">
        <v>1415</v>
      </c>
      <c r="AN59" s="389"/>
      <c r="AO59" s="389">
        <v>15</v>
      </c>
      <c r="AP59" s="389" t="s">
        <v>1417</v>
      </c>
      <c r="AQ59" s="389" t="s">
        <v>1492</v>
      </c>
      <c r="AR59" s="395"/>
      <c r="AS59" s="389">
        <v>479</v>
      </c>
      <c r="AT59" s="389" t="s">
        <v>1417</v>
      </c>
      <c r="AU59" s="389" t="s">
        <v>1436</v>
      </c>
      <c r="AV59" s="388">
        <v>2</v>
      </c>
      <c r="AW59" s="388">
        <v>41</v>
      </c>
      <c r="AX59" s="388" t="s">
        <v>1931</v>
      </c>
      <c r="AY59" s="388" t="s">
        <v>1931</v>
      </c>
      <c r="AZ59" s="396"/>
      <c r="BA59" s="396"/>
      <c r="BB59" s="396"/>
      <c r="BC59" s="396"/>
      <c r="BD59" s="396"/>
    </row>
    <row r="60" spans="1:56" s="384" customFormat="1" ht="32.25" customHeight="1">
      <c r="A60" s="388">
        <v>5</v>
      </c>
      <c r="B60" s="389">
        <v>390</v>
      </c>
      <c r="C60" s="390" t="s">
        <v>1076</v>
      </c>
      <c r="D60" s="389" t="s">
        <v>96</v>
      </c>
      <c r="E60" s="389"/>
      <c r="F60" s="505">
        <v>0.7</v>
      </c>
      <c r="G60" s="505"/>
      <c r="H60" s="506">
        <v>0.7</v>
      </c>
      <c r="I60" s="507">
        <v>0.7</v>
      </c>
      <c r="J60" s="507"/>
      <c r="K60" s="506">
        <f t="shared" si="18"/>
        <v>0.7</v>
      </c>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506">
        <f t="shared" si="2"/>
        <v>0</v>
      </c>
      <c r="AI60" s="389" t="s">
        <v>254</v>
      </c>
      <c r="AJ60" s="389"/>
      <c r="AK60" s="402" t="s">
        <v>1493</v>
      </c>
      <c r="AL60" s="389">
        <v>477</v>
      </c>
      <c r="AM60" s="389" t="s">
        <v>1415</v>
      </c>
      <c r="AN60" s="389" t="s">
        <v>1494</v>
      </c>
      <c r="AO60" s="389">
        <v>14</v>
      </c>
      <c r="AP60" s="389" t="s">
        <v>1417</v>
      </c>
      <c r="AQ60" s="389" t="s">
        <v>1492</v>
      </c>
      <c r="AR60" s="395"/>
      <c r="AS60" s="389">
        <v>477</v>
      </c>
      <c r="AT60" s="389" t="s">
        <v>1417</v>
      </c>
      <c r="AU60" s="389" t="s">
        <v>1436</v>
      </c>
      <c r="AV60" s="388">
        <v>2</v>
      </c>
      <c r="AW60" s="388">
        <v>42</v>
      </c>
      <c r="AX60" s="388" t="s">
        <v>1931</v>
      </c>
      <c r="AY60" s="388" t="s">
        <v>1931</v>
      </c>
      <c r="AZ60" s="412"/>
      <c r="BA60" s="412"/>
      <c r="BB60" s="412"/>
      <c r="BC60" s="396"/>
      <c r="BD60" s="396"/>
    </row>
    <row r="61" spans="1:56" s="384" customFormat="1" ht="30.75" customHeight="1">
      <c r="A61" s="388">
        <v>6</v>
      </c>
      <c r="B61" s="389">
        <v>383</v>
      </c>
      <c r="C61" s="390" t="s">
        <v>1076</v>
      </c>
      <c r="D61" s="394" t="s">
        <v>96</v>
      </c>
      <c r="E61" s="394"/>
      <c r="F61" s="505">
        <v>0.24000000000000002</v>
      </c>
      <c r="G61" s="511"/>
      <c r="H61" s="506">
        <v>0.24000000000000002</v>
      </c>
      <c r="I61" s="507">
        <v>0.1</v>
      </c>
      <c r="J61" s="507"/>
      <c r="K61" s="506">
        <f t="shared" si="18"/>
        <v>0.1</v>
      </c>
      <c r="L61" s="506"/>
      <c r="M61" s="506"/>
      <c r="N61" s="506"/>
      <c r="O61" s="506"/>
      <c r="P61" s="506"/>
      <c r="Q61" s="506"/>
      <c r="R61" s="506"/>
      <c r="S61" s="506"/>
      <c r="T61" s="506"/>
      <c r="U61" s="506"/>
      <c r="V61" s="506"/>
      <c r="W61" s="506"/>
      <c r="X61" s="506"/>
      <c r="Y61" s="506"/>
      <c r="Z61" s="506"/>
      <c r="AA61" s="506"/>
      <c r="AB61" s="506"/>
      <c r="AC61" s="506"/>
      <c r="AD61" s="506"/>
      <c r="AE61" s="506"/>
      <c r="AF61" s="506">
        <v>0.14000000000000001</v>
      </c>
      <c r="AG61" s="506"/>
      <c r="AH61" s="506">
        <f t="shared" si="2"/>
        <v>0.14000000000000001</v>
      </c>
      <c r="AI61" s="394" t="s">
        <v>254</v>
      </c>
      <c r="AJ61" s="394"/>
      <c r="AK61" s="402" t="s">
        <v>1078</v>
      </c>
      <c r="AL61" s="389">
        <v>202</v>
      </c>
      <c r="AM61" s="389" t="s">
        <v>1415</v>
      </c>
      <c r="AN61" s="389" t="s">
        <v>1494</v>
      </c>
      <c r="AO61" s="389">
        <v>5</v>
      </c>
      <c r="AP61" s="389" t="s">
        <v>1432</v>
      </c>
      <c r="AQ61" s="395" t="s">
        <v>1454</v>
      </c>
      <c r="AR61" s="395"/>
      <c r="AS61" s="395"/>
      <c r="AT61" s="395"/>
      <c r="AU61" s="389" t="s">
        <v>1436</v>
      </c>
      <c r="AV61" s="388">
        <v>2</v>
      </c>
      <c r="AW61" s="388">
        <v>43</v>
      </c>
      <c r="AX61" s="388" t="s">
        <v>1931</v>
      </c>
      <c r="AY61" s="388" t="s">
        <v>1931</v>
      </c>
      <c r="AZ61" s="396"/>
      <c r="BA61" s="396"/>
      <c r="BB61" s="396"/>
      <c r="BC61" s="396"/>
      <c r="BD61" s="396"/>
    </row>
    <row r="62" spans="1:56" s="384" customFormat="1" ht="32.25" customHeight="1">
      <c r="A62" s="388">
        <v>7</v>
      </c>
      <c r="B62" s="389">
        <v>382</v>
      </c>
      <c r="C62" s="390" t="s">
        <v>1076</v>
      </c>
      <c r="D62" s="394" t="s">
        <v>96</v>
      </c>
      <c r="E62" s="394"/>
      <c r="F62" s="505">
        <v>0.27</v>
      </c>
      <c r="G62" s="511"/>
      <c r="H62" s="506">
        <v>0.27</v>
      </c>
      <c r="I62" s="507">
        <v>0.1</v>
      </c>
      <c r="J62" s="507"/>
      <c r="K62" s="506">
        <f t="shared" si="18"/>
        <v>0.1</v>
      </c>
      <c r="L62" s="506"/>
      <c r="M62" s="506"/>
      <c r="N62" s="506"/>
      <c r="O62" s="506"/>
      <c r="P62" s="506"/>
      <c r="Q62" s="506"/>
      <c r="R62" s="506"/>
      <c r="S62" s="506"/>
      <c r="T62" s="506"/>
      <c r="U62" s="506"/>
      <c r="V62" s="506"/>
      <c r="W62" s="506"/>
      <c r="X62" s="506"/>
      <c r="Y62" s="506"/>
      <c r="Z62" s="506"/>
      <c r="AA62" s="506"/>
      <c r="AB62" s="506"/>
      <c r="AC62" s="506"/>
      <c r="AD62" s="506"/>
      <c r="AE62" s="506"/>
      <c r="AF62" s="506">
        <v>0.17</v>
      </c>
      <c r="AG62" s="506"/>
      <c r="AH62" s="506">
        <f t="shared" si="2"/>
        <v>0.17</v>
      </c>
      <c r="AI62" s="394" t="s">
        <v>254</v>
      </c>
      <c r="AJ62" s="394"/>
      <c r="AK62" s="402" t="s">
        <v>1079</v>
      </c>
      <c r="AL62" s="389">
        <v>201</v>
      </c>
      <c r="AM62" s="389" t="s">
        <v>1415</v>
      </c>
      <c r="AN62" s="389" t="s">
        <v>1494</v>
      </c>
      <c r="AO62" s="389">
        <v>4</v>
      </c>
      <c r="AP62" s="389" t="s">
        <v>1432</v>
      </c>
      <c r="AQ62" s="395" t="s">
        <v>1454</v>
      </c>
      <c r="AR62" s="395"/>
      <c r="AS62" s="395"/>
      <c r="AT62" s="395"/>
      <c r="AU62" s="389" t="s">
        <v>1436</v>
      </c>
      <c r="AV62" s="388">
        <v>2</v>
      </c>
      <c r="AW62" s="388">
        <v>44</v>
      </c>
      <c r="AX62" s="388" t="s">
        <v>1931</v>
      </c>
      <c r="AY62" s="388" t="s">
        <v>1931</v>
      </c>
      <c r="AZ62" s="396"/>
      <c r="BA62" s="396"/>
      <c r="BB62" s="396"/>
      <c r="BC62" s="396"/>
      <c r="BD62" s="396"/>
    </row>
    <row r="63" spans="1:56" s="384" customFormat="1" ht="31.5" customHeight="1">
      <c r="A63" s="388">
        <v>8</v>
      </c>
      <c r="B63" s="389">
        <v>372</v>
      </c>
      <c r="C63" s="390" t="s">
        <v>1076</v>
      </c>
      <c r="D63" s="389" t="s">
        <v>96</v>
      </c>
      <c r="E63" s="389"/>
      <c r="F63" s="505">
        <v>0.13</v>
      </c>
      <c r="G63" s="505"/>
      <c r="H63" s="506">
        <v>0.13</v>
      </c>
      <c r="I63" s="507"/>
      <c r="J63" s="507"/>
      <c r="K63" s="506">
        <f t="shared" si="18"/>
        <v>0</v>
      </c>
      <c r="L63" s="506"/>
      <c r="M63" s="506"/>
      <c r="N63" s="506"/>
      <c r="O63" s="506"/>
      <c r="P63" s="506"/>
      <c r="Q63" s="506"/>
      <c r="R63" s="506"/>
      <c r="S63" s="506"/>
      <c r="T63" s="506"/>
      <c r="U63" s="506"/>
      <c r="V63" s="506"/>
      <c r="W63" s="506"/>
      <c r="X63" s="506"/>
      <c r="Y63" s="506"/>
      <c r="Z63" s="506"/>
      <c r="AA63" s="506">
        <v>0.1</v>
      </c>
      <c r="AB63" s="506"/>
      <c r="AC63" s="506"/>
      <c r="AD63" s="506"/>
      <c r="AE63" s="506"/>
      <c r="AF63" s="506">
        <v>0.03</v>
      </c>
      <c r="AG63" s="506"/>
      <c r="AH63" s="506">
        <f t="shared" si="2"/>
        <v>0.13</v>
      </c>
      <c r="AI63" s="389" t="s">
        <v>253</v>
      </c>
      <c r="AJ63" s="389"/>
      <c r="AK63" s="390" t="s">
        <v>1495</v>
      </c>
      <c r="AL63" s="389">
        <v>471</v>
      </c>
      <c r="AM63" s="389" t="s">
        <v>1415</v>
      </c>
      <c r="AN63" s="389" t="s">
        <v>1494</v>
      </c>
      <c r="AO63" s="389">
        <v>13</v>
      </c>
      <c r="AP63" s="529"/>
      <c r="AQ63" s="389">
        <v>1</v>
      </c>
      <c r="AR63" s="395" t="s">
        <v>1496</v>
      </c>
      <c r="AS63" s="389">
        <v>471</v>
      </c>
      <c r="AT63" s="400"/>
      <c r="AU63" s="389" t="s">
        <v>1434</v>
      </c>
      <c r="AV63" s="388">
        <v>2</v>
      </c>
      <c r="AW63" s="388">
        <v>45</v>
      </c>
      <c r="AX63" s="388"/>
      <c r="AY63" s="388" t="s">
        <v>1931</v>
      </c>
      <c r="AZ63" s="396"/>
      <c r="BA63" s="396"/>
      <c r="BB63" s="396"/>
      <c r="BC63" s="396"/>
      <c r="BD63" s="396"/>
    </row>
    <row r="64" spans="1:56" s="384" customFormat="1" ht="30.75" customHeight="1">
      <c r="A64" s="388">
        <v>9</v>
      </c>
      <c r="B64" s="389">
        <v>359</v>
      </c>
      <c r="C64" s="390" t="s">
        <v>1076</v>
      </c>
      <c r="D64" s="421" t="s">
        <v>96</v>
      </c>
      <c r="E64" s="421"/>
      <c r="F64" s="505">
        <v>0.15</v>
      </c>
      <c r="G64" s="512"/>
      <c r="H64" s="506">
        <v>0.15</v>
      </c>
      <c r="I64" s="507">
        <v>0.15</v>
      </c>
      <c r="J64" s="507"/>
      <c r="K64" s="506">
        <f t="shared" si="18"/>
        <v>0.15</v>
      </c>
      <c r="L64" s="506"/>
      <c r="M64" s="506"/>
      <c r="N64" s="506"/>
      <c r="O64" s="506"/>
      <c r="P64" s="506"/>
      <c r="Q64" s="506"/>
      <c r="R64" s="506"/>
      <c r="S64" s="506"/>
      <c r="T64" s="506"/>
      <c r="U64" s="506"/>
      <c r="V64" s="506"/>
      <c r="W64" s="506"/>
      <c r="X64" s="506"/>
      <c r="Y64" s="506"/>
      <c r="Z64" s="506"/>
      <c r="AA64" s="506"/>
      <c r="AB64" s="506"/>
      <c r="AC64" s="506"/>
      <c r="AD64" s="506"/>
      <c r="AE64" s="506"/>
      <c r="AF64" s="506"/>
      <c r="AG64" s="506"/>
      <c r="AH64" s="506">
        <f t="shared" si="2"/>
        <v>0</v>
      </c>
      <c r="AI64" s="389" t="s">
        <v>253</v>
      </c>
      <c r="AJ64" s="389"/>
      <c r="AK64" s="402" t="s">
        <v>1083</v>
      </c>
      <c r="AL64" s="389">
        <v>194</v>
      </c>
      <c r="AM64" s="389" t="s">
        <v>1415</v>
      </c>
      <c r="AN64" s="389" t="s">
        <v>1494</v>
      </c>
      <c r="AO64" s="389">
        <v>2</v>
      </c>
      <c r="AP64" s="389" t="s">
        <v>1432</v>
      </c>
      <c r="AQ64" s="395" t="s">
        <v>1454</v>
      </c>
      <c r="AR64" s="395"/>
      <c r="AS64" s="395"/>
      <c r="AT64" s="395"/>
      <c r="AU64" s="395" t="s">
        <v>1419</v>
      </c>
      <c r="AV64" s="388">
        <v>2</v>
      </c>
      <c r="AW64" s="388">
        <v>46</v>
      </c>
      <c r="AX64" s="388" t="s">
        <v>1931</v>
      </c>
      <c r="AY64" s="388" t="s">
        <v>1931</v>
      </c>
      <c r="AZ64" s="396"/>
      <c r="BA64" s="396"/>
      <c r="BB64" s="396"/>
      <c r="BC64" s="396"/>
      <c r="BD64" s="396"/>
    </row>
    <row r="65" spans="1:56" ht="32.25" customHeight="1">
      <c r="A65" s="388">
        <v>10</v>
      </c>
      <c r="B65" s="389">
        <v>358</v>
      </c>
      <c r="C65" s="390" t="s">
        <v>1076</v>
      </c>
      <c r="D65" s="421" t="s">
        <v>96</v>
      </c>
      <c r="E65" s="421"/>
      <c r="F65" s="505">
        <v>0.1</v>
      </c>
      <c r="G65" s="512"/>
      <c r="H65" s="506">
        <v>0.1</v>
      </c>
      <c r="I65" s="507">
        <v>0.1</v>
      </c>
      <c r="J65" s="507"/>
      <c r="K65" s="506">
        <f t="shared" si="18"/>
        <v>0.1</v>
      </c>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f t="shared" si="2"/>
        <v>0</v>
      </c>
      <c r="AI65" s="389" t="s">
        <v>253</v>
      </c>
      <c r="AJ65" s="389"/>
      <c r="AK65" s="402" t="s">
        <v>1084</v>
      </c>
      <c r="AL65" s="389">
        <v>193</v>
      </c>
      <c r="AM65" s="389" t="s">
        <v>1415</v>
      </c>
      <c r="AN65" s="389" t="s">
        <v>1494</v>
      </c>
      <c r="AO65" s="389">
        <v>1</v>
      </c>
      <c r="AP65" s="389" t="s">
        <v>1432</v>
      </c>
      <c r="AQ65" s="395" t="s">
        <v>1454</v>
      </c>
      <c r="AR65" s="395"/>
      <c r="AS65" s="395"/>
      <c r="AT65" s="395"/>
      <c r="AU65" s="395" t="s">
        <v>1436</v>
      </c>
      <c r="AV65" s="388">
        <v>2</v>
      </c>
      <c r="AW65" s="388">
        <v>47</v>
      </c>
      <c r="AX65" s="388" t="s">
        <v>1931</v>
      </c>
      <c r="AY65" s="388" t="s">
        <v>1931</v>
      </c>
    </row>
    <row r="66" spans="1:56" ht="48" customHeight="1">
      <c r="A66" s="388">
        <v>11</v>
      </c>
      <c r="B66" s="389">
        <v>340</v>
      </c>
      <c r="C66" s="390" t="s">
        <v>1076</v>
      </c>
      <c r="D66" s="389" t="s">
        <v>96</v>
      </c>
      <c r="E66" s="389"/>
      <c r="F66" s="505">
        <v>0.2</v>
      </c>
      <c r="G66" s="505"/>
      <c r="H66" s="506">
        <v>0.2</v>
      </c>
      <c r="I66" s="507"/>
      <c r="J66" s="507"/>
      <c r="K66" s="506">
        <f t="shared" si="18"/>
        <v>0</v>
      </c>
      <c r="L66" s="506"/>
      <c r="M66" s="506"/>
      <c r="N66" s="506"/>
      <c r="O66" s="506">
        <v>0.2</v>
      </c>
      <c r="P66" s="506"/>
      <c r="Q66" s="506"/>
      <c r="R66" s="506"/>
      <c r="S66" s="506"/>
      <c r="T66" s="506"/>
      <c r="U66" s="506"/>
      <c r="V66" s="506"/>
      <c r="W66" s="506"/>
      <c r="X66" s="506"/>
      <c r="Y66" s="506"/>
      <c r="Z66" s="506"/>
      <c r="AA66" s="506"/>
      <c r="AB66" s="506"/>
      <c r="AC66" s="506"/>
      <c r="AD66" s="506"/>
      <c r="AE66" s="506"/>
      <c r="AF66" s="506"/>
      <c r="AG66" s="506"/>
      <c r="AH66" s="506">
        <f t="shared" si="2"/>
        <v>0.2</v>
      </c>
      <c r="AI66" s="389" t="s">
        <v>251</v>
      </c>
      <c r="AJ66" s="389"/>
      <c r="AK66" s="402" t="s">
        <v>1497</v>
      </c>
      <c r="AL66" s="389">
        <v>465</v>
      </c>
      <c r="AM66" s="389" t="s">
        <v>1415</v>
      </c>
      <c r="AN66" s="389"/>
      <c r="AO66" s="389"/>
      <c r="AP66" s="389"/>
      <c r="AQ66" s="389">
        <v>1</v>
      </c>
      <c r="AR66" s="395" t="s">
        <v>1498</v>
      </c>
      <c r="AS66" s="389">
        <v>465</v>
      </c>
      <c r="AT66" s="395"/>
      <c r="AU66" s="389" t="s">
        <v>1434</v>
      </c>
      <c r="AV66" s="388">
        <v>2</v>
      </c>
      <c r="AW66" s="388">
        <v>48</v>
      </c>
      <c r="AX66" s="388"/>
      <c r="AY66" s="388" t="s">
        <v>1931</v>
      </c>
    </row>
    <row r="67" spans="1:56" ht="32.25" customHeight="1">
      <c r="A67" s="388">
        <v>12</v>
      </c>
      <c r="B67" s="389">
        <v>318</v>
      </c>
      <c r="C67" s="390" t="s">
        <v>1076</v>
      </c>
      <c r="D67" s="389" t="s">
        <v>96</v>
      </c>
      <c r="E67" s="389"/>
      <c r="F67" s="505">
        <v>0.03</v>
      </c>
      <c r="G67" s="505"/>
      <c r="H67" s="506">
        <v>0.03</v>
      </c>
      <c r="I67" s="507"/>
      <c r="J67" s="507">
        <v>0.03</v>
      </c>
      <c r="K67" s="506">
        <f t="shared" si="18"/>
        <v>0.03</v>
      </c>
      <c r="L67" s="506"/>
      <c r="M67" s="506"/>
      <c r="N67" s="506"/>
      <c r="O67" s="506"/>
      <c r="P67" s="506"/>
      <c r="Q67" s="506"/>
      <c r="R67" s="506"/>
      <c r="S67" s="506"/>
      <c r="T67" s="506"/>
      <c r="U67" s="506"/>
      <c r="V67" s="506"/>
      <c r="W67" s="506"/>
      <c r="X67" s="506"/>
      <c r="Y67" s="506"/>
      <c r="Z67" s="506"/>
      <c r="AA67" s="506"/>
      <c r="AB67" s="506"/>
      <c r="AC67" s="506"/>
      <c r="AD67" s="506"/>
      <c r="AE67" s="506"/>
      <c r="AF67" s="506"/>
      <c r="AG67" s="506"/>
      <c r="AH67" s="506">
        <f t="shared" si="2"/>
        <v>0</v>
      </c>
      <c r="AI67" s="389" t="s">
        <v>250</v>
      </c>
      <c r="AJ67" s="389"/>
      <c r="AK67" s="402" t="s">
        <v>1090</v>
      </c>
      <c r="AL67" s="389">
        <v>174</v>
      </c>
      <c r="AM67" s="389" t="s">
        <v>1415</v>
      </c>
      <c r="AN67" s="389"/>
      <c r="AO67" s="389">
        <v>1</v>
      </c>
      <c r="AP67" s="389" t="s">
        <v>1432</v>
      </c>
      <c r="AQ67" s="395" t="s">
        <v>1454</v>
      </c>
      <c r="AR67" s="400"/>
      <c r="AS67" s="400"/>
      <c r="AT67" s="400"/>
      <c r="AU67" s="395" t="s">
        <v>1436</v>
      </c>
      <c r="AV67" s="388">
        <v>2</v>
      </c>
      <c r="AW67" s="388">
        <v>49</v>
      </c>
      <c r="AX67" s="388" t="s">
        <v>1931</v>
      </c>
      <c r="AY67" s="388" t="s">
        <v>1931</v>
      </c>
    </row>
    <row r="68" spans="1:56" ht="31.5" customHeight="1">
      <c r="A68" s="388">
        <v>13</v>
      </c>
      <c r="B68" s="389">
        <v>311</v>
      </c>
      <c r="C68" s="390" t="s">
        <v>1076</v>
      </c>
      <c r="D68" s="421" t="s">
        <v>96</v>
      </c>
      <c r="E68" s="421"/>
      <c r="F68" s="505">
        <v>0.56999999999999995</v>
      </c>
      <c r="G68" s="505"/>
      <c r="H68" s="506">
        <v>0.56999999999999995</v>
      </c>
      <c r="I68" s="507"/>
      <c r="J68" s="507">
        <v>0.47</v>
      </c>
      <c r="K68" s="506">
        <f t="shared" si="18"/>
        <v>0.47</v>
      </c>
      <c r="L68" s="506"/>
      <c r="M68" s="506"/>
      <c r="N68" s="506"/>
      <c r="O68" s="506">
        <v>0.1</v>
      </c>
      <c r="P68" s="506"/>
      <c r="Q68" s="506"/>
      <c r="R68" s="506"/>
      <c r="S68" s="506"/>
      <c r="T68" s="506"/>
      <c r="U68" s="506"/>
      <c r="V68" s="506"/>
      <c r="W68" s="506"/>
      <c r="X68" s="506"/>
      <c r="Y68" s="506"/>
      <c r="Z68" s="506"/>
      <c r="AA68" s="506"/>
      <c r="AB68" s="506"/>
      <c r="AC68" s="506"/>
      <c r="AD68" s="506"/>
      <c r="AE68" s="506"/>
      <c r="AF68" s="506"/>
      <c r="AG68" s="506"/>
      <c r="AH68" s="506">
        <f t="shared" si="2"/>
        <v>0.1</v>
      </c>
      <c r="AI68" s="389" t="s">
        <v>249</v>
      </c>
      <c r="AJ68" s="389"/>
      <c r="AK68" s="402" t="s">
        <v>1499</v>
      </c>
      <c r="AL68" s="389">
        <v>458</v>
      </c>
      <c r="AM68" s="389" t="s">
        <v>1415</v>
      </c>
      <c r="AN68" s="389" t="s">
        <v>1494</v>
      </c>
      <c r="AO68" s="389">
        <v>7</v>
      </c>
      <c r="AP68" s="389" t="s">
        <v>1417</v>
      </c>
      <c r="AQ68" s="389" t="s">
        <v>1418</v>
      </c>
      <c r="AR68" s="395"/>
      <c r="AS68" s="389">
        <v>458</v>
      </c>
      <c r="AT68" s="389" t="s">
        <v>1417</v>
      </c>
      <c r="AU68" s="389" t="s">
        <v>1436</v>
      </c>
      <c r="AV68" s="388">
        <v>2</v>
      </c>
      <c r="AW68" s="388">
        <v>50</v>
      </c>
      <c r="AX68" s="388" t="s">
        <v>1931</v>
      </c>
      <c r="AY68" s="388" t="s">
        <v>1931</v>
      </c>
    </row>
    <row r="69" spans="1:56" ht="32.25" customHeight="1">
      <c r="A69" s="388">
        <v>14</v>
      </c>
      <c r="B69" s="389">
        <v>309</v>
      </c>
      <c r="C69" s="390" t="s">
        <v>1076</v>
      </c>
      <c r="D69" s="421" t="s">
        <v>96</v>
      </c>
      <c r="E69" s="421"/>
      <c r="F69" s="505">
        <v>0.95</v>
      </c>
      <c r="G69" s="505"/>
      <c r="H69" s="506">
        <v>0.95</v>
      </c>
      <c r="I69" s="507">
        <v>0.95</v>
      </c>
      <c r="J69" s="507"/>
      <c r="K69" s="506">
        <f t="shared" si="18"/>
        <v>0.95</v>
      </c>
      <c r="L69" s="506"/>
      <c r="M69" s="506"/>
      <c r="N69" s="506"/>
      <c r="O69" s="506"/>
      <c r="P69" s="506"/>
      <c r="Q69" s="506"/>
      <c r="R69" s="506"/>
      <c r="S69" s="506"/>
      <c r="T69" s="506"/>
      <c r="U69" s="506"/>
      <c r="V69" s="506"/>
      <c r="W69" s="506"/>
      <c r="X69" s="506"/>
      <c r="Y69" s="506"/>
      <c r="Z69" s="506"/>
      <c r="AA69" s="506"/>
      <c r="AB69" s="506"/>
      <c r="AC69" s="506"/>
      <c r="AD69" s="506"/>
      <c r="AE69" s="506"/>
      <c r="AF69" s="506"/>
      <c r="AG69" s="506"/>
      <c r="AH69" s="506">
        <f t="shared" si="2"/>
        <v>0</v>
      </c>
      <c r="AI69" s="389" t="s">
        <v>249</v>
      </c>
      <c r="AJ69" s="389"/>
      <c r="AK69" s="402" t="s">
        <v>1500</v>
      </c>
      <c r="AL69" s="389">
        <v>460</v>
      </c>
      <c r="AM69" s="389" t="s">
        <v>1415</v>
      </c>
      <c r="AN69" s="389"/>
      <c r="AO69" s="389"/>
      <c r="AP69" s="389" t="s">
        <v>1417</v>
      </c>
      <c r="AQ69" s="389" t="s">
        <v>1492</v>
      </c>
      <c r="AR69" s="395" t="s">
        <v>1501</v>
      </c>
      <c r="AS69" s="389">
        <v>460</v>
      </c>
      <c r="AT69" s="389" t="s">
        <v>1417</v>
      </c>
      <c r="AU69" s="389" t="s">
        <v>1502</v>
      </c>
      <c r="AV69" s="388">
        <v>2</v>
      </c>
      <c r="AW69" s="388">
        <v>51</v>
      </c>
      <c r="AX69" s="388" t="s">
        <v>1931</v>
      </c>
      <c r="AY69" s="388" t="s">
        <v>1931</v>
      </c>
    </row>
    <row r="70" spans="1:56" ht="27.75" customHeight="1">
      <c r="A70" s="388">
        <v>15</v>
      </c>
      <c r="B70" s="389">
        <v>292</v>
      </c>
      <c r="C70" s="390" t="s">
        <v>1503</v>
      </c>
      <c r="D70" s="389" t="s">
        <v>96</v>
      </c>
      <c r="E70" s="389"/>
      <c r="F70" s="505">
        <v>1</v>
      </c>
      <c r="G70" s="505"/>
      <c r="H70" s="506">
        <v>1</v>
      </c>
      <c r="I70" s="507">
        <v>0.6</v>
      </c>
      <c r="J70" s="507"/>
      <c r="K70" s="506">
        <f t="shared" si="18"/>
        <v>0.6</v>
      </c>
      <c r="L70" s="506"/>
      <c r="M70" s="506"/>
      <c r="N70" s="506"/>
      <c r="O70" s="506"/>
      <c r="P70" s="506">
        <v>0.4</v>
      </c>
      <c r="Q70" s="506"/>
      <c r="R70" s="506"/>
      <c r="S70" s="506"/>
      <c r="T70" s="506"/>
      <c r="U70" s="506"/>
      <c r="V70" s="506"/>
      <c r="W70" s="506"/>
      <c r="X70" s="506"/>
      <c r="Y70" s="506"/>
      <c r="Z70" s="506"/>
      <c r="AA70" s="506"/>
      <c r="AB70" s="506"/>
      <c r="AC70" s="506"/>
      <c r="AD70" s="506"/>
      <c r="AE70" s="506"/>
      <c r="AF70" s="506"/>
      <c r="AG70" s="506"/>
      <c r="AH70" s="506">
        <f t="shared" si="2"/>
        <v>0.4</v>
      </c>
      <c r="AI70" s="389" t="s">
        <v>247</v>
      </c>
      <c r="AJ70" s="389"/>
      <c r="AK70" s="402" t="s">
        <v>1504</v>
      </c>
      <c r="AL70" s="389">
        <v>501</v>
      </c>
      <c r="AM70" s="389"/>
      <c r="AN70" s="389" t="s">
        <v>1505</v>
      </c>
      <c r="AO70" s="389"/>
      <c r="AP70" s="389"/>
      <c r="AQ70" s="389"/>
      <c r="AR70" s="395"/>
      <c r="AS70" s="389">
        <v>501</v>
      </c>
      <c r="AT70" s="389"/>
      <c r="AU70" s="389" t="s">
        <v>1436</v>
      </c>
      <c r="AV70" s="388">
        <v>2</v>
      </c>
      <c r="AW70" s="388">
        <v>52</v>
      </c>
      <c r="AX70" s="388" t="s">
        <v>1931</v>
      </c>
      <c r="AY70" s="388" t="s">
        <v>1931</v>
      </c>
    </row>
    <row r="71" spans="1:56" ht="32.25" customHeight="1">
      <c r="A71" s="388">
        <v>16</v>
      </c>
      <c r="B71" s="389">
        <v>288</v>
      </c>
      <c r="C71" s="390" t="s">
        <v>1076</v>
      </c>
      <c r="D71" s="394" t="s">
        <v>96</v>
      </c>
      <c r="E71" s="394"/>
      <c r="F71" s="505">
        <v>0.15</v>
      </c>
      <c r="G71" s="511"/>
      <c r="H71" s="506">
        <v>0.15</v>
      </c>
      <c r="I71" s="507"/>
      <c r="J71" s="507"/>
      <c r="K71" s="506">
        <f t="shared" si="18"/>
        <v>0</v>
      </c>
      <c r="L71" s="506"/>
      <c r="M71" s="506"/>
      <c r="N71" s="506"/>
      <c r="O71" s="506"/>
      <c r="P71" s="506"/>
      <c r="Q71" s="506">
        <v>0.09</v>
      </c>
      <c r="R71" s="506"/>
      <c r="S71" s="506"/>
      <c r="T71" s="506"/>
      <c r="U71" s="506"/>
      <c r="V71" s="506"/>
      <c r="W71" s="506"/>
      <c r="X71" s="506"/>
      <c r="Y71" s="506"/>
      <c r="Z71" s="506"/>
      <c r="AA71" s="506"/>
      <c r="AB71" s="506"/>
      <c r="AC71" s="506"/>
      <c r="AD71" s="506"/>
      <c r="AE71" s="506"/>
      <c r="AF71" s="506">
        <v>0.06</v>
      </c>
      <c r="AG71" s="506"/>
      <c r="AH71" s="506">
        <f t="shared" si="2"/>
        <v>0.15</v>
      </c>
      <c r="AI71" s="394" t="s">
        <v>247</v>
      </c>
      <c r="AJ71" s="394"/>
      <c r="AK71" s="402" t="s">
        <v>1506</v>
      </c>
      <c r="AL71" s="389">
        <v>446</v>
      </c>
      <c r="AM71" s="389" t="s">
        <v>1415</v>
      </c>
      <c r="AN71" s="389" t="s">
        <v>1507</v>
      </c>
      <c r="AO71" s="389">
        <v>9</v>
      </c>
      <c r="AP71" s="389"/>
      <c r="AQ71" s="389">
        <v>1</v>
      </c>
      <c r="AR71" s="395"/>
      <c r="AS71" s="389">
        <v>446</v>
      </c>
      <c r="AT71" s="395"/>
      <c r="AU71" s="389" t="s">
        <v>1434</v>
      </c>
      <c r="AV71" s="388">
        <v>2</v>
      </c>
      <c r="AW71" s="388">
        <v>53</v>
      </c>
      <c r="AX71" s="388"/>
      <c r="AY71" s="388" t="s">
        <v>1931</v>
      </c>
    </row>
    <row r="72" spans="1:56" s="384" customFormat="1" ht="27.75" customHeight="1">
      <c r="A72" s="388">
        <v>17</v>
      </c>
      <c r="B72" s="389">
        <v>285</v>
      </c>
      <c r="C72" s="390" t="s">
        <v>1076</v>
      </c>
      <c r="D72" s="389" t="s">
        <v>96</v>
      </c>
      <c r="E72" s="389"/>
      <c r="F72" s="505">
        <v>2</v>
      </c>
      <c r="G72" s="505"/>
      <c r="H72" s="506">
        <v>2</v>
      </c>
      <c r="I72" s="507">
        <v>0.9</v>
      </c>
      <c r="J72" s="507"/>
      <c r="K72" s="506">
        <f t="shared" si="18"/>
        <v>0.9</v>
      </c>
      <c r="L72" s="506"/>
      <c r="M72" s="506"/>
      <c r="N72" s="506"/>
      <c r="O72" s="506">
        <v>0.09</v>
      </c>
      <c r="P72" s="506">
        <v>0.84</v>
      </c>
      <c r="Q72" s="506">
        <v>0.17</v>
      </c>
      <c r="R72" s="506"/>
      <c r="S72" s="506"/>
      <c r="T72" s="506"/>
      <c r="U72" s="506"/>
      <c r="V72" s="506"/>
      <c r="W72" s="506"/>
      <c r="X72" s="506"/>
      <c r="Y72" s="506"/>
      <c r="Z72" s="506"/>
      <c r="AA72" s="506"/>
      <c r="AB72" s="506"/>
      <c r="AC72" s="506"/>
      <c r="AD72" s="506"/>
      <c r="AE72" s="506"/>
      <c r="AF72" s="506"/>
      <c r="AG72" s="506"/>
      <c r="AH72" s="506">
        <f t="shared" ref="AH72:AH135" si="19">SUM(N72:AG72)</f>
        <v>1.0999999999999999</v>
      </c>
      <c r="AI72" s="389" t="s">
        <v>247</v>
      </c>
      <c r="AJ72" s="389"/>
      <c r="AK72" s="390" t="s">
        <v>247</v>
      </c>
      <c r="AL72" s="389">
        <v>500</v>
      </c>
      <c r="AM72" s="389"/>
      <c r="AN72" s="389" t="s">
        <v>1505</v>
      </c>
      <c r="AO72" s="389"/>
      <c r="AP72" s="389" t="s">
        <v>1417</v>
      </c>
      <c r="AQ72" s="389" t="s">
        <v>1418</v>
      </c>
      <c r="AR72" s="395"/>
      <c r="AS72" s="389">
        <v>500</v>
      </c>
      <c r="AT72" s="389" t="s">
        <v>1417</v>
      </c>
      <c r="AU72" s="389" t="s">
        <v>1436</v>
      </c>
      <c r="AV72" s="388">
        <v>2</v>
      </c>
      <c r="AW72" s="388">
        <v>54</v>
      </c>
      <c r="AX72" s="388" t="s">
        <v>1931</v>
      </c>
      <c r="AY72" s="388" t="s">
        <v>1931</v>
      </c>
      <c r="AZ72" s="396"/>
      <c r="BA72" s="396"/>
      <c r="BB72" s="396"/>
      <c r="BC72" s="396"/>
      <c r="BD72" s="396"/>
    </row>
    <row r="73" spans="1:56" s="384" customFormat="1" ht="46.5" customHeight="1">
      <c r="A73" s="388">
        <v>18</v>
      </c>
      <c r="B73" s="389">
        <v>273</v>
      </c>
      <c r="C73" s="390" t="s">
        <v>1076</v>
      </c>
      <c r="D73" s="394" t="s">
        <v>96</v>
      </c>
      <c r="E73" s="394"/>
      <c r="F73" s="505">
        <v>0.9</v>
      </c>
      <c r="G73" s="505"/>
      <c r="H73" s="506">
        <v>0.9</v>
      </c>
      <c r="I73" s="507">
        <v>0.9</v>
      </c>
      <c r="J73" s="507"/>
      <c r="K73" s="506">
        <f t="shared" si="18"/>
        <v>0.9</v>
      </c>
      <c r="L73" s="506"/>
      <c r="M73" s="506"/>
      <c r="N73" s="506"/>
      <c r="O73" s="506"/>
      <c r="P73" s="506"/>
      <c r="Q73" s="506"/>
      <c r="R73" s="506"/>
      <c r="S73" s="506"/>
      <c r="T73" s="506"/>
      <c r="U73" s="506"/>
      <c r="V73" s="506"/>
      <c r="W73" s="506"/>
      <c r="X73" s="506"/>
      <c r="Y73" s="506"/>
      <c r="Z73" s="506"/>
      <c r="AA73" s="506"/>
      <c r="AB73" s="506"/>
      <c r="AC73" s="506"/>
      <c r="AD73" s="506"/>
      <c r="AE73" s="506"/>
      <c r="AF73" s="506"/>
      <c r="AG73" s="506"/>
      <c r="AH73" s="506">
        <f t="shared" si="19"/>
        <v>0</v>
      </c>
      <c r="AI73" s="408" t="s">
        <v>246</v>
      </c>
      <c r="AJ73" s="408"/>
      <c r="AK73" s="402" t="s">
        <v>1508</v>
      </c>
      <c r="AL73" s="389">
        <v>434</v>
      </c>
      <c r="AM73" s="389" t="s">
        <v>1415</v>
      </c>
      <c r="AN73" s="389" t="s">
        <v>1494</v>
      </c>
      <c r="AO73" s="389"/>
      <c r="AP73" s="389" t="s">
        <v>1417</v>
      </c>
      <c r="AQ73" s="389" t="s">
        <v>1418</v>
      </c>
      <c r="AR73" s="389"/>
      <c r="AS73" s="389">
        <v>434</v>
      </c>
      <c r="AT73" s="389" t="s">
        <v>1417</v>
      </c>
      <c r="AU73" s="395" t="s">
        <v>1502</v>
      </c>
      <c r="AV73" s="388">
        <v>2</v>
      </c>
      <c r="AW73" s="388">
        <v>55</v>
      </c>
      <c r="AX73" s="388" t="s">
        <v>1931</v>
      </c>
      <c r="AY73" s="388" t="s">
        <v>1931</v>
      </c>
      <c r="AZ73" s="396"/>
      <c r="BA73" s="396"/>
      <c r="BB73" s="396"/>
      <c r="BC73" s="396"/>
      <c r="BD73" s="396"/>
    </row>
    <row r="74" spans="1:56" s="384" customFormat="1" ht="48.75" customHeight="1">
      <c r="A74" s="388">
        <v>19</v>
      </c>
      <c r="B74" s="389">
        <v>271</v>
      </c>
      <c r="C74" s="390" t="s">
        <v>1076</v>
      </c>
      <c r="D74" s="394" t="s">
        <v>96</v>
      </c>
      <c r="E74" s="394"/>
      <c r="F74" s="505">
        <v>0.7</v>
      </c>
      <c r="G74" s="505"/>
      <c r="H74" s="506">
        <v>0.7</v>
      </c>
      <c r="I74" s="507">
        <v>0.5</v>
      </c>
      <c r="J74" s="507"/>
      <c r="K74" s="506">
        <f t="shared" si="18"/>
        <v>0.5</v>
      </c>
      <c r="L74" s="506"/>
      <c r="M74" s="506"/>
      <c r="N74" s="506"/>
      <c r="O74" s="506"/>
      <c r="P74" s="506"/>
      <c r="Q74" s="506"/>
      <c r="R74" s="506"/>
      <c r="S74" s="506"/>
      <c r="T74" s="506"/>
      <c r="U74" s="506"/>
      <c r="V74" s="506"/>
      <c r="W74" s="506"/>
      <c r="X74" s="506"/>
      <c r="Y74" s="506"/>
      <c r="Z74" s="506"/>
      <c r="AA74" s="506"/>
      <c r="AB74" s="506"/>
      <c r="AC74" s="506"/>
      <c r="AD74" s="506"/>
      <c r="AE74" s="506"/>
      <c r="AF74" s="506">
        <v>0.2</v>
      </c>
      <c r="AG74" s="506"/>
      <c r="AH74" s="506">
        <f t="shared" si="19"/>
        <v>0.2</v>
      </c>
      <c r="AI74" s="408" t="s">
        <v>246</v>
      </c>
      <c r="AJ74" s="408"/>
      <c r="AK74" s="402" t="s">
        <v>1509</v>
      </c>
      <c r="AL74" s="389">
        <v>433</v>
      </c>
      <c r="AM74" s="389" t="s">
        <v>1415</v>
      </c>
      <c r="AN74" s="389" t="s">
        <v>1510</v>
      </c>
      <c r="AO74" s="389"/>
      <c r="AP74" s="389" t="s">
        <v>1417</v>
      </c>
      <c r="AQ74" s="389" t="s">
        <v>1492</v>
      </c>
      <c r="AR74" s="389"/>
      <c r="AS74" s="389">
        <v>433</v>
      </c>
      <c r="AT74" s="389" t="s">
        <v>1417</v>
      </c>
      <c r="AU74" s="395" t="s">
        <v>1436</v>
      </c>
      <c r="AV74" s="388">
        <v>2</v>
      </c>
      <c r="AW74" s="388">
        <v>56</v>
      </c>
      <c r="AX74" s="388" t="s">
        <v>1931</v>
      </c>
      <c r="AY74" s="388" t="s">
        <v>1931</v>
      </c>
      <c r="AZ74" s="412"/>
      <c r="BA74" s="412"/>
      <c r="BB74" s="412"/>
      <c r="BC74" s="412"/>
      <c r="BD74" s="396"/>
    </row>
    <row r="75" spans="1:56" ht="31.5" customHeight="1">
      <c r="A75" s="388">
        <v>20</v>
      </c>
      <c r="B75" s="389">
        <v>264</v>
      </c>
      <c r="C75" s="390" t="s">
        <v>1076</v>
      </c>
      <c r="D75" s="389" t="s">
        <v>96</v>
      </c>
      <c r="E75" s="389"/>
      <c r="F75" s="505">
        <v>0.25</v>
      </c>
      <c r="G75" s="505"/>
      <c r="H75" s="506">
        <v>0.25</v>
      </c>
      <c r="I75" s="507">
        <v>0.15</v>
      </c>
      <c r="J75" s="507"/>
      <c r="K75" s="506">
        <f t="shared" si="18"/>
        <v>0.15</v>
      </c>
      <c r="L75" s="506"/>
      <c r="M75" s="506"/>
      <c r="N75" s="506"/>
      <c r="O75" s="506">
        <v>0.1</v>
      </c>
      <c r="P75" s="506"/>
      <c r="Q75" s="506"/>
      <c r="R75" s="506"/>
      <c r="S75" s="506"/>
      <c r="T75" s="506"/>
      <c r="U75" s="506"/>
      <c r="V75" s="506"/>
      <c r="W75" s="506"/>
      <c r="X75" s="506"/>
      <c r="Y75" s="506"/>
      <c r="Z75" s="506"/>
      <c r="AA75" s="506"/>
      <c r="AB75" s="506"/>
      <c r="AC75" s="506"/>
      <c r="AD75" s="506"/>
      <c r="AE75" s="506"/>
      <c r="AF75" s="506"/>
      <c r="AG75" s="506"/>
      <c r="AH75" s="506">
        <f t="shared" si="19"/>
        <v>0.1</v>
      </c>
      <c r="AI75" s="394" t="s">
        <v>246</v>
      </c>
      <c r="AJ75" s="394"/>
      <c r="AK75" s="402" t="s">
        <v>1244</v>
      </c>
      <c r="AL75" s="389">
        <v>154</v>
      </c>
      <c r="AM75" s="389" t="s">
        <v>1415</v>
      </c>
      <c r="AN75" s="389" t="s">
        <v>1445</v>
      </c>
      <c r="AO75" s="389"/>
      <c r="AP75" s="389" t="s">
        <v>1432</v>
      </c>
      <c r="AQ75" s="395" t="s">
        <v>1433</v>
      </c>
      <c r="AR75" s="395"/>
      <c r="AS75" s="395"/>
      <c r="AT75" s="395"/>
      <c r="AU75" s="395" t="s">
        <v>1436</v>
      </c>
      <c r="AV75" s="388">
        <v>2</v>
      </c>
      <c r="AW75" s="388">
        <v>57</v>
      </c>
      <c r="AX75" s="388" t="s">
        <v>1931</v>
      </c>
      <c r="AY75" s="388" t="s">
        <v>1931</v>
      </c>
    </row>
    <row r="76" spans="1:56" ht="34.5" customHeight="1">
      <c r="A76" s="388">
        <v>21</v>
      </c>
      <c r="B76" s="389">
        <v>263</v>
      </c>
      <c r="C76" s="390" t="s">
        <v>1076</v>
      </c>
      <c r="D76" s="389" t="s">
        <v>96</v>
      </c>
      <c r="E76" s="389"/>
      <c r="F76" s="505">
        <v>0.1</v>
      </c>
      <c r="G76" s="505"/>
      <c r="H76" s="506">
        <v>0.1</v>
      </c>
      <c r="I76" s="507"/>
      <c r="J76" s="507"/>
      <c r="K76" s="506">
        <f t="shared" si="18"/>
        <v>0</v>
      </c>
      <c r="L76" s="506"/>
      <c r="M76" s="506"/>
      <c r="N76" s="506"/>
      <c r="O76" s="506">
        <v>0.1</v>
      </c>
      <c r="P76" s="506"/>
      <c r="Q76" s="506"/>
      <c r="R76" s="506"/>
      <c r="S76" s="506"/>
      <c r="T76" s="506"/>
      <c r="U76" s="506"/>
      <c r="V76" s="506"/>
      <c r="W76" s="506"/>
      <c r="X76" s="506"/>
      <c r="Y76" s="506"/>
      <c r="Z76" s="506"/>
      <c r="AA76" s="506"/>
      <c r="AB76" s="506"/>
      <c r="AC76" s="506"/>
      <c r="AD76" s="506"/>
      <c r="AE76" s="506"/>
      <c r="AF76" s="506"/>
      <c r="AG76" s="506"/>
      <c r="AH76" s="506">
        <f t="shared" si="19"/>
        <v>0.1</v>
      </c>
      <c r="AI76" s="389" t="s">
        <v>246</v>
      </c>
      <c r="AJ76" s="389"/>
      <c r="AK76" s="402" t="s">
        <v>1100</v>
      </c>
      <c r="AL76" s="389">
        <v>153</v>
      </c>
      <c r="AM76" s="389" t="s">
        <v>1415</v>
      </c>
      <c r="AN76" s="389" t="s">
        <v>1494</v>
      </c>
      <c r="AO76" s="389"/>
      <c r="AP76" s="389" t="s">
        <v>1432</v>
      </c>
      <c r="AQ76" s="395" t="s">
        <v>1433</v>
      </c>
      <c r="AR76" s="395"/>
      <c r="AS76" s="395"/>
      <c r="AT76" s="395"/>
      <c r="AU76" s="395" t="s">
        <v>1434</v>
      </c>
      <c r="AV76" s="388">
        <v>2</v>
      </c>
      <c r="AW76" s="388">
        <v>58</v>
      </c>
      <c r="AX76" s="388"/>
      <c r="AY76" s="388" t="s">
        <v>1931</v>
      </c>
    </row>
    <row r="77" spans="1:56" ht="30.75" customHeight="1">
      <c r="A77" s="388">
        <v>22</v>
      </c>
      <c r="B77" s="389">
        <v>258</v>
      </c>
      <c r="C77" s="390" t="s">
        <v>1076</v>
      </c>
      <c r="D77" s="389" t="s">
        <v>96</v>
      </c>
      <c r="E77" s="389"/>
      <c r="F77" s="505">
        <v>0.09</v>
      </c>
      <c r="G77" s="505"/>
      <c r="H77" s="506">
        <v>0.09</v>
      </c>
      <c r="I77" s="507"/>
      <c r="J77" s="507"/>
      <c r="K77" s="506">
        <f t="shared" si="18"/>
        <v>0</v>
      </c>
      <c r="L77" s="506"/>
      <c r="M77" s="506"/>
      <c r="N77" s="506"/>
      <c r="O77" s="506">
        <v>0.09</v>
      </c>
      <c r="P77" s="506"/>
      <c r="Q77" s="506"/>
      <c r="R77" s="506"/>
      <c r="S77" s="506"/>
      <c r="T77" s="506"/>
      <c r="U77" s="506"/>
      <c r="V77" s="506"/>
      <c r="W77" s="506"/>
      <c r="X77" s="506"/>
      <c r="Y77" s="506"/>
      <c r="Z77" s="506"/>
      <c r="AA77" s="506"/>
      <c r="AB77" s="506"/>
      <c r="AC77" s="506"/>
      <c r="AD77" s="506"/>
      <c r="AE77" s="506"/>
      <c r="AF77" s="506"/>
      <c r="AG77" s="506"/>
      <c r="AH77" s="506">
        <f t="shared" si="19"/>
        <v>0.09</v>
      </c>
      <c r="AI77" s="394" t="s">
        <v>245</v>
      </c>
      <c r="AJ77" s="394"/>
      <c r="AK77" s="402" t="s">
        <v>1511</v>
      </c>
      <c r="AL77" s="389">
        <v>426</v>
      </c>
      <c r="AM77" s="389" t="s">
        <v>1512</v>
      </c>
      <c r="AN77" s="389"/>
      <c r="AO77" s="389">
        <v>10</v>
      </c>
      <c r="AP77" s="389"/>
      <c r="AQ77" s="389">
        <v>1</v>
      </c>
      <c r="AR77" s="395" t="s">
        <v>1513</v>
      </c>
      <c r="AS77" s="389">
        <v>426</v>
      </c>
      <c r="AT77" s="395"/>
      <c r="AU77" s="395" t="s">
        <v>1434</v>
      </c>
      <c r="AV77" s="388">
        <v>2</v>
      </c>
      <c r="AW77" s="388">
        <v>59</v>
      </c>
      <c r="AX77" s="388"/>
      <c r="AY77" s="388" t="s">
        <v>1931</v>
      </c>
    </row>
    <row r="78" spans="1:56" ht="30.75" customHeight="1">
      <c r="A78" s="388">
        <v>23</v>
      </c>
      <c r="B78" s="389">
        <v>256</v>
      </c>
      <c r="C78" s="390" t="s">
        <v>1076</v>
      </c>
      <c r="D78" s="389" t="s">
        <v>96</v>
      </c>
      <c r="E78" s="389"/>
      <c r="F78" s="505">
        <v>0.2</v>
      </c>
      <c r="G78" s="505"/>
      <c r="H78" s="506">
        <v>0.2</v>
      </c>
      <c r="I78" s="507">
        <v>0.2</v>
      </c>
      <c r="J78" s="507"/>
      <c r="K78" s="506">
        <f t="shared" si="18"/>
        <v>0.2</v>
      </c>
      <c r="L78" s="506"/>
      <c r="M78" s="506"/>
      <c r="N78" s="506"/>
      <c r="O78" s="506"/>
      <c r="P78" s="506"/>
      <c r="Q78" s="506"/>
      <c r="R78" s="506"/>
      <c r="S78" s="506"/>
      <c r="T78" s="506"/>
      <c r="U78" s="506"/>
      <c r="V78" s="506"/>
      <c r="W78" s="506"/>
      <c r="X78" s="506"/>
      <c r="Y78" s="506"/>
      <c r="Z78" s="506"/>
      <c r="AA78" s="506"/>
      <c r="AB78" s="506"/>
      <c r="AC78" s="506"/>
      <c r="AD78" s="506"/>
      <c r="AE78" s="506"/>
      <c r="AF78" s="506"/>
      <c r="AG78" s="506"/>
      <c r="AH78" s="506">
        <f t="shared" si="19"/>
        <v>0</v>
      </c>
      <c r="AI78" s="394" t="s">
        <v>245</v>
      </c>
      <c r="AJ78" s="394"/>
      <c r="AK78" s="402" t="s">
        <v>1514</v>
      </c>
      <c r="AL78" s="389">
        <v>428</v>
      </c>
      <c r="AM78" s="389" t="s">
        <v>1415</v>
      </c>
      <c r="AN78" s="389" t="s">
        <v>1494</v>
      </c>
      <c r="AO78" s="389">
        <v>8</v>
      </c>
      <c r="AP78" s="389" t="s">
        <v>1417</v>
      </c>
      <c r="AQ78" s="389" t="s">
        <v>1492</v>
      </c>
      <c r="AR78" s="395"/>
      <c r="AS78" s="389">
        <v>428</v>
      </c>
      <c r="AT78" s="389" t="s">
        <v>1417</v>
      </c>
      <c r="AU78" s="395" t="s">
        <v>1436</v>
      </c>
      <c r="AV78" s="388">
        <v>2</v>
      </c>
      <c r="AW78" s="388">
        <v>60</v>
      </c>
      <c r="AX78" s="388" t="s">
        <v>1931</v>
      </c>
      <c r="AY78" s="388" t="s">
        <v>1931</v>
      </c>
    </row>
    <row r="79" spans="1:56" ht="32.25" customHeight="1">
      <c r="A79" s="388">
        <v>24</v>
      </c>
      <c r="B79" s="389">
        <v>248</v>
      </c>
      <c r="C79" s="390" t="s">
        <v>1076</v>
      </c>
      <c r="D79" s="389" t="s">
        <v>96</v>
      </c>
      <c r="E79" s="389"/>
      <c r="F79" s="505">
        <v>0.1</v>
      </c>
      <c r="G79" s="505"/>
      <c r="H79" s="506">
        <v>0.1</v>
      </c>
      <c r="I79" s="507"/>
      <c r="J79" s="507">
        <v>0.1</v>
      </c>
      <c r="K79" s="506">
        <f t="shared" si="18"/>
        <v>0.1</v>
      </c>
      <c r="L79" s="506"/>
      <c r="M79" s="506"/>
      <c r="N79" s="506"/>
      <c r="O79" s="506"/>
      <c r="P79" s="506"/>
      <c r="Q79" s="506"/>
      <c r="R79" s="506"/>
      <c r="S79" s="506"/>
      <c r="T79" s="506"/>
      <c r="U79" s="506"/>
      <c r="V79" s="506"/>
      <c r="W79" s="506"/>
      <c r="X79" s="506"/>
      <c r="Y79" s="506"/>
      <c r="Z79" s="506"/>
      <c r="AA79" s="506"/>
      <c r="AB79" s="506"/>
      <c r="AC79" s="506"/>
      <c r="AD79" s="506"/>
      <c r="AE79" s="506"/>
      <c r="AF79" s="506"/>
      <c r="AG79" s="506"/>
      <c r="AH79" s="506">
        <f t="shared" si="19"/>
        <v>0</v>
      </c>
      <c r="AI79" s="389" t="s">
        <v>245</v>
      </c>
      <c r="AJ79" s="389"/>
      <c r="AK79" s="402" t="s">
        <v>1103</v>
      </c>
      <c r="AL79" s="389">
        <v>151</v>
      </c>
      <c r="AM79" s="389" t="s">
        <v>1415</v>
      </c>
      <c r="AN79" s="389" t="s">
        <v>1494</v>
      </c>
      <c r="AO79" s="389"/>
      <c r="AP79" s="389" t="s">
        <v>1432</v>
      </c>
      <c r="AQ79" s="395" t="s">
        <v>1454</v>
      </c>
      <c r="AR79" s="400"/>
      <c r="AS79" s="400"/>
      <c r="AT79" s="400"/>
      <c r="AU79" s="395" t="s">
        <v>1436</v>
      </c>
      <c r="AV79" s="388">
        <v>2</v>
      </c>
      <c r="AW79" s="388">
        <v>61</v>
      </c>
      <c r="AX79" s="388" t="s">
        <v>1931</v>
      </c>
      <c r="AY79" s="388" t="s">
        <v>1931</v>
      </c>
    </row>
    <row r="80" spans="1:56" ht="32.25" customHeight="1">
      <c r="A80" s="388">
        <v>25</v>
      </c>
      <c r="B80" s="389">
        <v>247</v>
      </c>
      <c r="C80" s="390" t="s">
        <v>1076</v>
      </c>
      <c r="D80" s="389" t="s">
        <v>96</v>
      </c>
      <c r="E80" s="389"/>
      <c r="F80" s="505">
        <v>0.1</v>
      </c>
      <c r="G80" s="505"/>
      <c r="H80" s="506">
        <v>0.1</v>
      </c>
      <c r="I80" s="507">
        <v>0.1</v>
      </c>
      <c r="J80" s="507"/>
      <c r="K80" s="506">
        <f t="shared" si="18"/>
        <v>0.1</v>
      </c>
      <c r="L80" s="506"/>
      <c r="M80" s="506"/>
      <c r="N80" s="506"/>
      <c r="O80" s="506"/>
      <c r="P80" s="506"/>
      <c r="Q80" s="506"/>
      <c r="R80" s="506"/>
      <c r="S80" s="506"/>
      <c r="T80" s="506"/>
      <c r="U80" s="506"/>
      <c r="V80" s="506"/>
      <c r="W80" s="506"/>
      <c r="X80" s="506"/>
      <c r="Y80" s="506"/>
      <c r="Z80" s="506"/>
      <c r="AA80" s="506"/>
      <c r="AB80" s="506"/>
      <c r="AC80" s="506"/>
      <c r="AD80" s="506"/>
      <c r="AE80" s="506"/>
      <c r="AF80" s="506"/>
      <c r="AG80" s="506"/>
      <c r="AH80" s="506">
        <f t="shared" si="19"/>
        <v>0</v>
      </c>
      <c r="AI80" s="389" t="s">
        <v>245</v>
      </c>
      <c r="AJ80" s="389"/>
      <c r="AK80" s="402" t="s">
        <v>1104</v>
      </c>
      <c r="AL80" s="389">
        <v>150</v>
      </c>
      <c r="AM80" s="389" t="s">
        <v>1415</v>
      </c>
      <c r="AN80" s="389" t="s">
        <v>1494</v>
      </c>
      <c r="AO80" s="389">
        <v>4</v>
      </c>
      <c r="AP80" s="389" t="s">
        <v>1432</v>
      </c>
      <c r="AQ80" s="395" t="s">
        <v>1454</v>
      </c>
      <c r="AR80" s="395"/>
      <c r="AS80" s="395"/>
      <c r="AT80" s="395"/>
      <c r="AU80" s="395" t="s">
        <v>1436</v>
      </c>
      <c r="AV80" s="388">
        <v>2</v>
      </c>
      <c r="AW80" s="388">
        <v>62</v>
      </c>
      <c r="AX80" s="388" t="s">
        <v>1931</v>
      </c>
      <c r="AY80" s="388" t="s">
        <v>1931</v>
      </c>
    </row>
    <row r="81" spans="1:56" ht="33.75" customHeight="1">
      <c r="A81" s="388">
        <v>26</v>
      </c>
      <c r="B81" s="389">
        <v>234</v>
      </c>
      <c r="C81" s="390" t="s">
        <v>1076</v>
      </c>
      <c r="D81" s="389" t="s">
        <v>96</v>
      </c>
      <c r="E81" s="389"/>
      <c r="F81" s="505">
        <v>1</v>
      </c>
      <c r="G81" s="505"/>
      <c r="H81" s="506">
        <v>1</v>
      </c>
      <c r="I81" s="507">
        <v>1</v>
      </c>
      <c r="J81" s="507"/>
      <c r="K81" s="506">
        <f t="shared" si="18"/>
        <v>1</v>
      </c>
      <c r="L81" s="506"/>
      <c r="M81" s="506"/>
      <c r="N81" s="506"/>
      <c r="O81" s="506"/>
      <c r="P81" s="506"/>
      <c r="Q81" s="506"/>
      <c r="R81" s="506"/>
      <c r="S81" s="506"/>
      <c r="T81" s="506"/>
      <c r="U81" s="506"/>
      <c r="V81" s="506"/>
      <c r="W81" s="506"/>
      <c r="X81" s="506"/>
      <c r="Y81" s="506"/>
      <c r="Z81" s="506"/>
      <c r="AA81" s="506"/>
      <c r="AB81" s="506"/>
      <c r="AC81" s="506"/>
      <c r="AD81" s="506"/>
      <c r="AE81" s="506"/>
      <c r="AF81" s="506"/>
      <c r="AG81" s="506"/>
      <c r="AH81" s="506">
        <f t="shared" si="19"/>
        <v>0</v>
      </c>
      <c r="AI81" s="389" t="s">
        <v>244</v>
      </c>
      <c r="AJ81" s="389"/>
      <c r="AK81" s="402" t="s">
        <v>1449</v>
      </c>
      <c r="AL81" s="389">
        <v>424</v>
      </c>
      <c r="AM81" s="389" t="s">
        <v>1415</v>
      </c>
      <c r="AN81" s="389" t="s">
        <v>1435</v>
      </c>
      <c r="AO81" s="389"/>
      <c r="AP81" s="389" t="s">
        <v>1417</v>
      </c>
      <c r="AQ81" s="389" t="s">
        <v>1492</v>
      </c>
      <c r="AR81" s="395"/>
      <c r="AS81" s="389">
        <v>424</v>
      </c>
      <c r="AT81" s="389" t="s">
        <v>1417</v>
      </c>
      <c r="AU81" s="389" t="s">
        <v>1436</v>
      </c>
      <c r="AV81" s="388">
        <v>2</v>
      </c>
      <c r="AW81" s="388">
        <v>63</v>
      </c>
      <c r="AX81" s="388" t="s">
        <v>1931</v>
      </c>
      <c r="AY81" s="388" t="s">
        <v>1931</v>
      </c>
    </row>
    <row r="82" spans="1:56" ht="31.5" customHeight="1">
      <c r="A82" s="388">
        <v>27</v>
      </c>
      <c r="B82" s="389">
        <v>233</v>
      </c>
      <c r="C82" s="390" t="s">
        <v>1076</v>
      </c>
      <c r="D82" s="389" t="s">
        <v>96</v>
      </c>
      <c r="E82" s="389"/>
      <c r="F82" s="505">
        <v>0.2</v>
      </c>
      <c r="G82" s="505"/>
      <c r="H82" s="506">
        <v>0.2</v>
      </c>
      <c r="I82" s="507">
        <v>0.1</v>
      </c>
      <c r="J82" s="507"/>
      <c r="K82" s="506">
        <f t="shared" si="18"/>
        <v>0.1</v>
      </c>
      <c r="L82" s="506"/>
      <c r="M82" s="506"/>
      <c r="N82" s="506"/>
      <c r="O82" s="506"/>
      <c r="P82" s="506"/>
      <c r="Q82" s="506"/>
      <c r="R82" s="506"/>
      <c r="S82" s="506"/>
      <c r="T82" s="506"/>
      <c r="U82" s="506"/>
      <c r="V82" s="506"/>
      <c r="W82" s="506"/>
      <c r="X82" s="506"/>
      <c r="Y82" s="506"/>
      <c r="Z82" s="506"/>
      <c r="AA82" s="506"/>
      <c r="AB82" s="506"/>
      <c r="AC82" s="506"/>
      <c r="AD82" s="506"/>
      <c r="AE82" s="506"/>
      <c r="AF82" s="506">
        <v>0.1</v>
      </c>
      <c r="AG82" s="506"/>
      <c r="AH82" s="506">
        <f t="shared" si="19"/>
        <v>0.1</v>
      </c>
      <c r="AI82" s="389" t="s">
        <v>244</v>
      </c>
      <c r="AJ82" s="389"/>
      <c r="AK82" s="402" t="s">
        <v>1106</v>
      </c>
      <c r="AL82" s="389">
        <v>140</v>
      </c>
      <c r="AM82" s="389" t="s">
        <v>1415</v>
      </c>
      <c r="AN82" s="389" t="s">
        <v>1489</v>
      </c>
      <c r="AO82" s="389"/>
      <c r="AP82" s="389" t="s">
        <v>1432</v>
      </c>
      <c r="AQ82" s="395" t="s">
        <v>1433</v>
      </c>
      <c r="AR82" s="395"/>
      <c r="AS82" s="395"/>
      <c r="AT82" s="395"/>
      <c r="AU82" s="395" t="s">
        <v>1436</v>
      </c>
      <c r="AV82" s="388">
        <v>2</v>
      </c>
      <c r="AW82" s="388">
        <v>64</v>
      </c>
      <c r="AX82" s="388" t="s">
        <v>1931</v>
      </c>
      <c r="AY82" s="388" t="s">
        <v>1931</v>
      </c>
    </row>
    <row r="83" spans="1:56" ht="30.75" customHeight="1">
      <c r="A83" s="388">
        <v>28</v>
      </c>
      <c r="B83" s="389">
        <v>230</v>
      </c>
      <c r="C83" s="390" t="s">
        <v>1076</v>
      </c>
      <c r="D83" s="389" t="s">
        <v>96</v>
      </c>
      <c r="E83" s="389"/>
      <c r="F83" s="505">
        <v>0.18</v>
      </c>
      <c r="G83" s="505"/>
      <c r="H83" s="506">
        <v>0.18</v>
      </c>
      <c r="I83" s="507">
        <v>0.18</v>
      </c>
      <c r="J83" s="507"/>
      <c r="K83" s="506">
        <f t="shared" si="18"/>
        <v>0.18</v>
      </c>
      <c r="L83" s="506"/>
      <c r="M83" s="506"/>
      <c r="N83" s="506"/>
      <c r="O83" s="506"/>
      <c r="P83" s="506"/>
      <c r="Q83" s="506"/>
      <c r="R83" s="506"/>
      <c r="S83" s="506"/>
      <c r="T83" s="506"/>
      <c r="U83" s="506"/>
      <c r="V83" s="506"/>
      <c r="W83" s="506"/>
      <c r="X83" s="506"/>
      <c r="Y83" s="506"/>
      <c r="Z83" s="506"/>
      <c r="AA83" s="506"/>
      <c r="AB83" s="506"/>
      <c r="AC83" s="506"/>
      <c r="AD83" s="506"/>
      <c r="AE83" s="506"/>
      <c r="AF83" s="506"/>
      <c r="AG83" s="506"/>
      <c r="AH83" s="506">
        <f t="shared" si="19"/>
        <v>0</v>
      </c>
      <c r="AI83" s="389" t="s">
        <v>244</v>
      </c>
      <c r="AJ83" s="389"/>
      <c r="AK83" s="402" t="s">
        <v>1249</v>
      </c>
      <c r="AL83" s="389">
        <v>142</v>
      </c>
      <c r="AM83" s="389" t="s">
        <v>1415</v>
      </c>
      <c r="AN83" s="389" t="s">
        <v>1489</v>
      </c>
      <c r="AO83" s="389"/>
      <c r="AP83" s="389" t="s">
        <v>1432</v>
      </c>
      <c r="AQ83" s="395" t="s">
        <v>1454</v>
      </c>
      <c r="AR83" s="395"/>
      <c r="AS83" s="395"/>
      <c r="AT83" s="395"/>
      <c r="AU83" s="395" t="s">
        <v>1436</v>
      </c>
      <c r="AV83" s="388">
        <v>2</v>
      </c>
      <c r="AW83" s="388">
        <v>65</v>
      </c>
      <c r="AX83" s="388" t="s">
        <v>1931</v>
      </c>
      <c r="AY83" s="388" t="s">
        <v>1931</v>
      </c>
    </row>
    <row r="84" spans="1:56" ht="49.5" customHeight="1">
      <c r="A84" s="388">
        <v>29</v>
      </c>
      <c r="B84" s="389">
        <v>222</v>
      </c>
      <c r="C84" s="390" t="s">
        <v>1076</v>
      </c>
      <c r="D84" s="394" t="s">
        <v>96</v>
      </c>
      <c r="E84" s="394"/>
      <c r="F84" s="505">
        <v>2.2000000000000002</v>
      </c>
      <c r="G84" s="505"/>
      <c r="H84" s="506">
        <v>2.2000000000000002</v>
      </c>
      <c r="I84" s="507">
        <v>2</v>
      </c>
      <c r="J84" s="507"/>
      <c r="K84" s="506">
        <f t="shared" si="18"/>
        <v>2</v>
      </c>
      <c r="L84" s="506"/>
      <c r="M84" s="506"/>
      <c r="N84" s="506"/>
      <c r="O84" s="506"/>
      <c r="P84" s="506"/>
      <c r="Q84" s="506"/>
      <c r="R84" s="506"/>
      <c r="S84" s="506"/>
      <c r="T84" s="506"/>
      <c r="U84" s="506"/>
      <c r="V84" s="506"/>
      <c r="W84" s="506"/>
      <c r="X84" s="506"/>
      <c r="Y84" s="506"/>
      <c r="Z84" s="506"/>
      <c r="AA84" s="506"/>
      <c r="AB84" s="506"/>
      <c r="AC84" s="506"/>
      <c r="AD84" s="506"/>
      <c r="AE84" s="506">
        <v>0.2</v>
      </c>
      <c r="AF84" s="506"/>
      <c r="AG84" s="506"/>
      <c r="AH84" s="506">
        <f t="shared" si="19"/>
        <v>0.2</v>
      </c>
      <c r="AI84" s="408" t="s">
        <v>243</v>
      </c>
      <c r="AJ84" s="408"/>
      <c r="AK84" s="402" t="s">
        <v>1515</v>
      </c>
      <c r="AL84" s="389">
        <v>419</v>
      </c>
      <c r="AM84" s="389" t="s">
        <v>1415</v>
      </c>
      <c r="AN84" s="389" t="s">
        <v>1427</v>
      </c>
      <c r="AO84" s="389">
        <v>8</v>
      </c>
      <c r="AP84" s="389" t="s">
        <v>1417</v>
      </c>
      <c r="AQ84" s="389" t="s">
        <v>1418</v>
      </c>
      <c r="AR84" s="389"/>
      <c r="AS84" s="389">
        <v>419</v>
      </c>
      <c r="AT84" s="389" t="s">
        <v>1417</v>
      </c>
      <c r="AU84" s="389" t="s">
        <v>1436</v>
      </c>
      <c r="AV84" s="388">
        <v>2</v>
      </c>
      <c r="AW84" s="388">
        <v>66</v>
      </c>
      <c r="AX84" s="388" t="s">
        <v>1931</v>
      </c>
      <c r="AY84" s="388" t="s">
        <v>1931</v>
      </c>
    </row>
    <row r="85" spans="1:56" ht="31.5" customHeight="1">
      <c r="A85" s="388">
        <v>30</v>
      </c>
      <c r="B85" s="389">
        <v>161</v>
      </c>
      <c r="C85" s="390" t="s">
        <v>1076</v>
      </c>
      <c r="D85" s="389" t="s">
        <v>96</v>
      </c>
      <c r="E85" s="389"/>
      <c r="F85" s="505">
        <v>0.1</v>
      </c>
      <c r="G85" s="505"/>
      <c r="H85" s="506">
        <v>0.1</v>
      </c>
      <c r="I85" s="507"/>
      <c r="J85" s="507">
        <v>0.1</v>
      </c>
      <c r="K85" s="506">
        <f t="shared" si="18"/>
        <v>0.1</v>
      </c>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6">
        <f t="shared" si="19"/>
        <v>0</v>
      </c>
      <c r="AI85" s="408" t="s">
        <v>240</v>
      </c>
      <c r="AJ85" s="408"/>
      <c r="AK85" s="402" t="s">
        <v>1260</v>
      </c>
      <c r="AL85" s="389">
        <v>122</v>
      </c>
      <c r="AM85" s="389" t="s">
        <v>1415</v>
      </c>
      <c r="AN85" s="389" t="s">
        <v>1489</v>
      </c>
      <c r="AO85" s="389">
        <v>3</v>
      </c>
      <c r="AP85" s="389" t="s">
        <v>1432</v>
      </c>
      <c r="AQ85" s="395" t="s">
        <v>1454</v>
      </c>
      <c r="AR85" s="395"/>
      <c r="AS85" s="395"/>
      <c r="AT85" s="395"/>
      <c r="AU85" s="395" t="s">
        <v>1436</v>
      </c>
      <c r="AV85" s="388">
        <v>2</v>
      </c>
      <c r="AW85" s="388">
        <v>67</v>
      </c>
      <c r="AX85" s="388" t="s">
        <v>1931</v>
      </c>
      <c r="AY85" s="388" t="s">
        <v>1931</v>
      </c>
    </row>
    <row r="86" spans="1:56" s="384" customFormat="1" ht="45.75" customHeight="1">
      <c r="A86" s="388">
        <v>31</v>
      </c>
      <c r="B86" s="389">
        <v>153</v>
      </c>
      <c r="C86" s="390" t="s">
        <v>1076</v>
      </c>
      <c r="D86" s="389" t="s">
        <v>96</v>
      </c>
      <c r="E86" s="389"/>
      <c r="F86" s="505">
        <v>0.11</v>
      </c>
      <c r="G86" s="505"/>
      <c r="H86" s="506">
        <v>0.11</v>
      </c>
      <c r="I86" s="507"/>
      <c r="J86" s="507">
        <v>0.11</v>
      </c>
      <c r="K86" s="506">
        <f t="shared" si="18"/>
        <v>0.11</v>
      </c>
      <c r="L86" s="506"/>
      <c r="M86" s="506"/>
      <c r="N86" s="506"/>
      <c r="O86" s="506"/>
      <c r="P86" s="506"/>
      <c r="Q86" s="506"/>
      <c r="R86" s="506"/>
      <c r="S86" s="506"/>
      <c r="T86" s="506"/>
      <c r="U86" s="506"/>
      <c r="V86" s="506"/>
      <c r="W86" s="506"/>
      <c r="X86" s="506"/>
      <c r="Y86" s="506"/>
      <c r="Z86" s="506"/>
      <c r="AA86" s="506"/>
      <c r="AB86" s="506"/>
      <c r="AC86" s="506"/>
      <c r="AD86" s="506"/>
      <c r="AE86" s="506"/>
      <c r="AF86" s="506"/>
      <c r="AG86" s="506"/>
      <c r="AH86" s="506">
        <f t="shared" si="19"/>
        <v>0</v>
      </c>
      <c r="AI86" s="389" t="s">
        <v>239</v>
      </c>
      <c r="AJ86" s="389"/>
      <c r="AK86" s="402" t="s">
        <v>1117</v>
      </c>
      <c r="AL86" s="389">
        <v>118</v>
      </c>
      <c r="AM86" s="389" t="s">
        <v>1415</v>
      </c>
      <c r="AN86" s="389" t="s">
        <v>1516</v>
      </c>
      <c r="AO86" s="389"/>
      <c r="AP86" s="389" t="s">
        <v>1432</v>
      </c>
      <c r="AQ86" s="395" t="s">
        <v>1454</v>
      </c>
      <c r="AR86" s="395"/>
      <c r="AS86" s="395"/>
      <c r="AT86" s="395"/>
      <c r="AU86" s="395" t="s">
        <v>1436</v>
      </c>
      <c r="AV86" s="388">
        <v>2</v>
      </c>
      <c r="AW86" s="388">
        <v>68</v>
      </c>
      <c r="AX86" s="388" t="s">
        <v>1931</v>
      </c>
      <c r="AY86" s="388" t="s">
        <v>1931</v>
      </c>
      <c r="AZ86" s="396"/>
      <c r="BA86" s="396"/>
      <c r="BB86" s="396"/>
      <c r="BC86" s="396"/>
      <c r="BD86" s="396"/>
    </row>
    <row r="87" spans="1:56" ht="53.25" customHeight="1">
      <c r="A87" s="388">
        <v>32</v>
      </c>
      <c r="B87" s="389">
        <v>152</v>
      </c>
      <c r="C87" s="390" t="s">
        <v>1076</v>
      </c>
      <c r="D87" s="394" t="s">
        <v>96</v>
      </c>
      <c r="E87" s="394"/>
      <c r="F87" s="505">
        <v>0.08</v>
      </c>
      <c r="G87" s="511"/>
      <c r="H87" s="506">
        <v>0.08</v>
      </c>
      <c r="I87" s="507"/>
      <c r="J87" s="507">
        <v>0.08</v>
      </c>
      <c r="K87" s="506">
        <f t="shared" si="18"/>
        <v>0.08</v>
      </c>
      <c r="L87" s="506"/>
      <c r="M87" s="506"/>
      <c r="N87" s="506"/>
      <c r="O87" s="506"/>
      <c r="P87" s="506"/>
      <c r="Q87" s="506"/>
      <c r="R87" s="506"/>
      <c r="S87" s="506"/>
      <c r="T87" s="506"/>
      <c r="U87" s="506"/>
      <c r="V87" s="506"/>
      <c r="W87" s="506"/>
      <c r="X87" s="506"/>
      <c r="Y87" s="506"/>
      <c r="Z87" s="506"/>
      <c r="AA87" s="506"/>
      <c r="AB87" s="506"/>
      <c r="AC87" s="506"/>
      <c r="AD87" s="506"/>
      <c r="AE87" s="506"/>
      <c r="AF87" s="506"/>
      <c r="AG87" s="506"/>
      <c r="AH87" s="506">
        <f t="shared" si="19"/>
        <v>0</v>
      </c>
      <c r="AI87" s="403" t="s">
        <v>239</v>
      </c>
      <c r="AJ87" s="403"/>
      <c r="AK87" s="402" t="s">
        <v>1118</v>
      </c>
      <c r="AL87" s="389">
        <v>117</v>
      </c>
      <c r="AM87" s="389" t="s">
        <v>1415</v>
      </c>
      <c r="AN87" s="389" t="s">
        <v>1516</v>
      </c>
      <c r="AO87" s="389"/>
      <c r="AP87" s="389" t="s">
        <v>1432</v>
      </c>
      <c r="AQ87" s="395" t="s">
        <v>1454</v>
      </c>
      <c r="AR87" s="395"/>
      <c r="AS87" s="395"/>
      <c r="AT87" s="395"/>
      <c r="AU87" s="395" t="s">
        <v>1434</v>
      </c>
      <c r="AV87" s="388">
        <v>2</v>
      </c>
      <c r="AW87" s="388">
        <v>69</v>
      </c>
      <c r="AX87" s="388"/>
      <c r="AY87" s="388" t="s">
        <v>1931</v>
      </c>
    </row>
    <row r="88" spans="1:56" ht="52.5" customHeight="1">
      <c r="A88" s="388">
        <v>33</v>
      </c>
      <c r="B88" s="389">
        <v>150</v>
      </c>
      <c r="C88" s="390" t="s">
        <v>1076</v>
      </c>
      <c r="D88" s="389" t="s">
        <v>96</v>
      </c>
      <c r="E88" s="389"/>
      <c r="F88" s="505">
        <v>0.15000000000000002</v>
      </c>
      <c r="G88" s="505"/>
      <c r="H88" s="506">
        <v>0.15000000000000002</v>
      </c>
      <c r="I88" s="507">
        <v>0.1</v>
      </c>
      <c r="J88" s="507"/>
      <c r="K88" s="506">
        <f t="shared" si="18"/>
        <v>0.1</v>
      </c>
      <c r="L88" s="506"/>
      <c r="M88" s="506"/>
      <c r="N88" s="506"/>
      <c r="O88" s="506">
        <v>0.05</v>
      </c>
      <c r="P88" s="506"/>
      <c r="Q88" s="506"/>
      <c r="R88" s="506"/>
      <c r="S88" s="506"/>
      <c r="T88" s="506"/>
      <c r="U88" s="506"/>
      <c r="V88" s="506"/>
      <c r="W88" s="506"/>
      <c r="X88" s="506"/>
      <c r="Y88" s="506"/>
      <c r="Z88" s="506"/>
      <c r="AA88" s="506"/>
      <c r="AB88" s="506"/>
      <c r="AC88" s="506"/>
      <c r="AD88" s="506"/>
      <c r="AE88" s="506"/>
      <c r="AF88" s="506"/>
      <c r="AG88" s="506"/>
      <c r="AH88" s="506">
        <f t="shared" si="19"/>
        <v>0.05</v>
      </c>
      <c r="AI88" s="389" t="s">
        <v>239</v>
      </c>
      <c r="AJ88" s="389"/>
      <c r="AK88" s="402" t="s">
        <v>1121</v>
      </c>
      <c r="AL88" s="389">
        <v>114</v>
      </c>
      <c r="AM88" s="389" t="s">
        <v>1415</v>
      </c>
      <c r="AN88" s="389" t="s">
        <v>1516</v>
      </c>
      <c r="AO88" s="389"/>
      <c r="AP88" s="389" t="s">
        <v>1432</v>
      </c>
      <c r="AQ88" s="395" t="s">
        <v>1454</v>
      </c>
      <c r="AR88" s="395"/>
      <c r="AS88" s="395"/>
      <c r="AT88" s="395"/>
      <c r="AU88" s="395" t="s">
        <v>1436</v>
      </c>
      <c r="AV88" s="388">
        <v>2</v>
      </c>
      <c r="AW88" s="388">
        <v>70</v>
      </c>
      <c r="AX88" s="388" t="s">
        <v>1931</v>
      </c>
      <c r="AY88" s="388" t="s">
        <v>1931</v>
      </c>
    </row>
    <row r="89" spans="1:56" ht="32.25" customHeight="1">
      <c r="A89" s="388">
        <v>34</v>
      </c>
      <c r="B89" s="389">
        <v>130</v>
      </c>
      <c r="C89" s="390" t="s">
        <v>1076</v>
      </c>
      <c r="D89" s="394" t="s">
        <v>96</v>
      </c>
      <c r="E89" s="394"/>
      <c r="F89" s="505">
        <v>0.6</v>
      </c>
      <c r="G89" s="511"/>
      <c r="H89" s="506">
        <v>0.6</v>
      </c>
      <c r="I89" s="507">
        <v>0.6</v>
      </c>
      <c r="J89" s="507"/>
      <c r="K89" s="506">
        <f t="shared" si="18"/>
        <v>0.6</v>
      </c>
      <c r="L89" s="506"/>
      <c r="M89" s="506"/>
      <c r="N89" s="506"/>
      <c r="O89" s="506"/>
      <c r="P89" s="506"/>
      <c r="Q89" s="506"/>
      <c r="R89" s="506"/>
      <c r="S89" s="506"/>
      <c r="T89" s="506"/>
      <c r="U89" s="506"/>
      <c r="V89" s="506"/>
      <c r="W89" s="506"/>
      <c r="X89" s="506"/>
      <c r="Y89" s="506"/>
      <c r="Z89" s="506"/>
      <c r="AA89" s="506"/>
      <c r="AB89" s="506"/>
      <c r="AC89" s="506"/>
      <c r="AD89" s="506"/>
      <c r="AE89" s="506"/>
      <c r="AF89" s="506"/>
      <c r="AG89" s="506"/>
      <c r="AH89" s="506">
        <f t="shared" si="19"/>
        <v>0</v>
      </c>
      <c r="AI89" s="394" t="s">
        <v>237</v>
      </c>
      <c r="AJ89" s="394"/>
      <c r="AK89" s="402" t="s">
        <v>1517</v>
      </c>
      <c r="AL89" s="389">
        <v>405</v>
      </c>
      <c r="AM89" s="389" t="s">
        <v>1415</v>
      </c>
      <c r="AN89" s="389" t="s">
        <v>1435</v>
      </c>
      <c r="AO89" s="389"/>
      <c r="AP89" s="389" t="s">
        <v>1417</v>
      </c>
      <c r="AQ89" s="389" t="s">
        <v>1492</v>
      </c>
      <c r="AR89" s="395"/>
      <c r="AS89" s="389">
        <v>405</v>
      </c>
      <c r="AT89" s="389" t="s">
        <v>1417</v>
      </c>
      <c r="AU89" s="395" t="s">
        <v>1436</v>
      </c>
      <c r="AV89" s="388">
        <v>2</v>
      </c>
      <c r="AW89" s="388">
        <v>71</v>
      </c>
      <c r="AX89" s="388" t="s">
        <v>1931</v>
      </c>
      <c r="AY89" s="388" t="s">
        <v>1931</v>
      </c>
    </row>
    <row r="90" spans="1:56" ht="56.25" customHeight="1">
      <c r="A90" s="388">
        <v>35</v>
      </c>
      <c r="B90" s="389">
        <v>128</v>
      </c>
      <c r="C90" s="390" t="s">
        <v>1076</v>
      </c>
      <c r="D90" s="389" t="s">
        <v>96</v>
      </c>
      <c r="E90" s="389"/>
      <c r="F90" s="505">
        <v>1.5</v>
      </c>
      <c r="G90" s="505"/>
      <c r="H90" s="506">
        <v>1.5</v>
      </c>
      <c r="I90" s="507">
        <v>1.5</v>
      </c>
      <c r="J90" s="507"/>
      <c r="K90" s="506">
        <f t="shared" si="18"/>
        <v>1.5</v>
      </c>
      <c r="L90" s="506"/>
      <c r="M90" s="506"/>
      <c r="N90" s="506"/>
      <c r="O90" s="506"/>
      <c r="P90" s="506"/>
      <c r="Q90" s="506"/>
      <c r="R90" s="506"/>
      <c r="S90" s="506"/>
      <c r="T90" s="506"/>
      <c r="U90" s="506"/>
      <c r="V90" s="506"/>
      <c r="W90" s="506"/>
      <c r="X90" s="506"/>
      <c r="Y90" s="506"/>
      <c r="Z90" s="506"/>
      <c r="AA90" s="506"/>
      <c r="AB90" s="506"/>
      <c r="AC90" s="506"/>
      <c r="AD90" s="506"/>
      <c r="AE90" s="506"/>
      <c r="AF90" s="506"/>
      <c r="AG90" s="506"/>
      <c r="AH90" s="506">
        <f t="shared" si="19"/>
        <v>0</v>
      </c>
      <c r="AI90" s="389" t="s">
        <v>237</v>
      </c>
      <c r="AJ90" s="389"/>
      <c r="AK90" s="402" t="s">
        <v>1518</v>
      </c>
      <c r="AL90" s="389">
        <v>111</v>
      </c>
      <c r="AM90" s="389" t="s">
        <v>1415</v>
      </c>
      <c r="AN90" s="389" t="s">
        <v>1519</v>
      </c>
      <c r="AO90" s="389"/>
      <c r="AP90" s="389" t="s">
        <v>1432</v>
      </c>
      <c r="AQ90" s="395" t="s">
        <v>1454</v>
      </c>
      <c r="AR90" s="395"/>
      <c r="AS90" s="395"/>
      <c r="AT90" s="395"/>
      <c r="AU90" s="395" t="s">
        <v>1436</v>
      </c>
      <c r="AV90" s="388">
        <v>2</v>
      </c>
      <c r="AW90" s="388">
        <v>72</v>
      </c>
      <c r="AX90" s="388" t="s">
        <v>1931</v>
      </c>
      <c r="AY90" s="388" t="s">
        <v>1931</v>
      </c>
    </row>
    <row r="91" spans="1:56" ht="38.25" customHeight="1">
      <c r="A91" s="388">
        <v>36</v>
      </c>
      <c r="B91" s="389">
        <v>122</v>
      </c>
      <c r="C91" s="390" t="s">
        <v>1076</v>
      </c>
      <c r="D91" s="389" t="s">
        <v>96</v>
      </c>
      <c r="E91" s="389"/>
      <c r="F91" s="505">
        <v>0.02</v>
      </c>
      <c r="G91" s="505"/>
      <c r="H91" s="506">
        <v>0.02</v>
      </c>
      <c r="I91" s="507"/>
      <c r="J91" s="507"/>
      <c r="K91" s="506">
        <f t="shared" si="18"/>
        <v>0</v>
      </c>
      <c r="L91" s="506"/>
      <c r="M91" s="506"/>
      <c r="N91" s="506"/>
      <c r="O91" s="506"/>
      <c r="P91" s="506"/>
      <c r="Q91" s="506"/>
      <c r="R91" s="506"/>
      <c r="S91" s="506"/>
      <c r="T91" s="506"/>
      <c r="U91" s="506"/>
      <c r="V91" s="506"/>
      <c r="W91" s="506"/>
      <c r="X91" s="506"/>
      <c r="Y91" s="506"/>
      <c r="Z91" s="506"/>
      <c r="AA91" s="506">
        <v>0.02</v>
      </c>
      <c r="AB91" s="506"/>
      <c r="AC91" s="506"/>
      <c r="AD91" s="506"/>
      <c r="AE91" s="506"/>
      <c r="AF91" s="506"/>
      <c r="AG91" s="506"/>
      <c r="AH91" s="506">
        <f t="shared" si="19"/>
        <v>0.02</v>
      </c>
      <c r="AI91" s="394" t="s">
        <v>236</v>
      </c>
      <c r="AJ91" s="394"/>
      <c r="AK91" s="402" t="s">
        <v>1520</v>
      </c>
      <c r="AL91" s="389">
        <v>400</v>
      </c>
      <c r="AM91" s="389" t="s">
        <v>1415</v>
      </c>
      <c r="AN91" s="389" t="s">
        <v>1521</v>
      </c>
      <c r="AO91" s="389">
        <v>12</v>
      </c>
      <c r="AP91" s="423"/>
      <c r="AQ91" s="390" t="s">
        <v>1490</v>
      </c>
      <c r="AR91" s="389" t="s">
        <v>1491</v>
      </c>
      <c r="AS91" s="389">
        <v>400</v>
      </c>
      <c r="AT91" s="424"/>
      <c r="AU91" s="423"/>
      <c r="AV91" s="425">
        <v>2</v>
      </c>
      <c r="AW91" s="388">
        <v>73</v>
      </c>
      <c r="AX91" s="388"/>
      <c r="AY91" s="388" t="s">
        <v>1931</v>
      </c>
      <c r="AZ91" s="384"/>
      <c r="BA91" s="384"/>
      <c r="BB91" s="384"/>
      <c r="BC91" s="384"/>
      <c r="BD91" s="384"/>
    </row>
    <row r="92" spans="1:56" ht="38.25" customHeight="1">
      <c r="A92" s="388">
        <v>37</v>
      </c>
      <c r="B92" s="389">
        <v>120</v>
      </c>
      <c r="C92" s="390" t="s">
        <v>1076</v>
      </c>
      <c r="D92" s="389" t="s">
        <v>96</v>
      </c>
      <c r="E92" s="389"/>
      <c r="F92" s="505">
        <v>0.04</v>
      </c>
      <c r="G92" s="505"/>
      <c r="H92" s="506">
        <v>0.04</v>
      </c>
      <c r="I92" s="507"/>
      <c r="J92" s="507"/>
      <c r="K92" s="506">
        <f t="shared" si="18"/>
        <v>0</v>
      </c>
      <c r="L92" s="506"/>
      <c r="M92" s="506"/>
      <c r="N92" s="506"/>
      <c r="O92" s="506"/>
      <c r="P92" s="506"/>
      <c r="Q92" s="506">
        <v>0.04</v>
      </c>
      <c r="R92" s="506"/>
      <c r="S92" s="506"/>
      <c r="T92" s="506"/>
      <c r="U92" s="506"/>
      <c r="V92" s="506"/>
      <c r="W92" s="506"/>
      <c r="X92" s="506"/>
      <c r="Y92" s="506"/>
      <c r="Z92" s="506"/>
      <c r="AA92" s="506"/>
      <c r="AB92" s="506"/>
      <c r="AC92" s="506"/>
      <c r="AD92" s="506"/>
      <c r="AE92" s="506"/>
      <c r="AF92" s="506"/>
      <c r="AG92" s="506"/>
      <c r="AH92" s="506">
        <f t="shared" si="19"/>
        <v>0.04</v>
      </c>
      <c r="AI92" s="394" t="s">
        <v>236</v>
      </c>
      <c r="AJ92" s="394"/>
      <c r="AK92" s="402" t="s">
        <v>1522</v>
      </c>
      <c r="AL92" s="389">
        <v>404</v>
      </c>
      <c r="AM92" s="389" t="s">
        <v>1415</v>
      </c>
      <c r="AN92" s="389" t="s">
        <v>1427</v>
      </c>
      <c r="AO92" s="389">
        <v>9</v>
      </c>
      <c r="AP92" s="389" t="s">
        <v>1417</v>
      </c>
      <c r="AQ92" s="389" t="s">
        <v>1466</v>
      </c>
      <c r="AR92" s="395"/>
      <c r="AS92" s="389">
        <v>404</v>
      </c>
      <c r="AT92" s="389" t="s">
        <v>1417</v>
      </c>
      <c r="AU92" s="389" t="s">
        <v>1434</v>
      </c>
      <c r="AV92" s="388">
        <v>2</v>
      </c>
      <c r="AW92" s="388">
        <v>74</v>
      </c>
      <c r="AX92" s="388"/>
      <c r="AY92" s="388" t="s">
        <v>1931</v>
      </c>
    </row>
    <row r="93" spans="1:56" ht="38.25" customHeight="1">
      <c r="A93" s="388">
        <v>38</v>
      </c>
      <c r="B93" s="389">
        <v>119</v>
      </c>
      <c r="C93" s="390" t="s">
        <v>1076</v>
      </c>
      <c r="D93" s="389" t="s">
        <v>96</v>
      </c>
      <c r="E93" s="389"/>
      <c r="F93" s="505">
        <v>0.03</v>
      </c>
      <c r="G93" s="505"/>
      <c r="H93" s="506">
        <v>0.03</v>
      </c>
      <c r="I93" s="507"/>
      <c r="J93" s="507"/>
      <c r="K93" s="506">
        <f t="shared" si="18"/>
        <v>0</v>
      </c>
      <c r="L93" s="506"/>
      <c r="M93" s="506"/>
      <c r="N93" s="506"/>
      <c r="O93" s="506"/>
      <c r="P93" s="506"/>
      <c r="Q93" s="506">
        <v>0.03</v>
      </c>
      <c r="R93" s="506"/>
      <c r="S93" s="506"/>
      <c r="T93" s="506"/>
      <c r="U93" s="506"/>
      <c r="V93" s="506"/>
      <c r="W93" s="506"/>
      <c r="X93" s="506"/>
      <c r="Y93" s="506"/>
      <c r="Z93" s="506"/>
      <c r="AA93" s="506"/>
      <c r="AB93" s="506"/>
      <c r="AC93" s="506"/>
      <c r="AD93" s="506"/>
      <c r="AE93" s="506"/>
      <c r="AF93" s="506"/>
      <c r="AG93" s="506"/>
      <c r="AH93" s="506">
        <f t="shared" si="19"/>
        <v>0.03</v>
      </c>
      <c r="AI93" s="394" t="s">
        <v>236</v>
      </c>
      <c r="AJ93" s="394"/>
      <c r="AK93" s="402" t="s">
        <v>1523</v>
      </c>
      <c r="AL93" s="389">
        <v>401</v>
      </c>
      <c r="AM93" s="389" t="s">
        <v>1415</v>
      </c>
      <c r="AN93" s="389" t="s">
        <v>1427</v>
      </c>
      <c r="AO93" s="389">
        <v>8</v>
      </c>
      <c r="AP93" s="389" t="s">
        <v>1417</v>
      </c>
      <c r="AQ93" s="389" t="s">
        <v>1466</v>
      </c>
      <c r="AR93" s="395"/>
      <c r="AS93" s="389">
        <v>401</v>
      </c>
      <c r="AT93" s="389" t="s">
        <v>1417</v>
      </c>
      <c r="AU93" s="389" t="s">
        <v>1434</v>
      </c>
      <c r="AV93" s="388">
        <v>2</v>
      </c>
      <c r="AW93" s="388">
        <v>75</v>
      </c>
      <c r="AX93" s="388"/>
      <c r="AY93" s="388" t="s">
        <v>1931</v>
      </c>
    </row>
    <row r="94" spans="1:56" ht="51.75" customHeight="1">
      <c r="A94" s="388">
        <v>39</v>
      </c>
      <c r="B94" s="389">
        <v>114</v>
      </c>
      <c r="C94" s="390" t="s">
        <v>1076</v>
      </c>
      <c r="D94" s="389" t="s">
        <v>96</v>
      </c>
      <c r="E94" s="389"/>
      <c r="F94" s="505">
        <v>0.3</v>
      </c>
      <c r="G94" s="505"/>
      <c r="H94" s="506">
        <v>0.3</v>
      </c>
      <c r="I94" s="507">
        <v>0.3</v>
      </c>
      <c r="J94" s="507"/>
      <c r="K94" s="506">
        <f t="shared" si="18"/>
        <v>0.3</v>
      </c>
      <c r="L94" s="506"/>
      <c r="M94" s="506"/>
      <c r="N94" s="506"/>
      <c r="O94" s="506"/>
      <c r="P94" s="506"/>
      <c r="Q94" s="506"/>
      <c r="R94" s="506"/>
      <c r="S94" s="506"/>
      <c r="T94" s="506"/>
      <c r="U94" s="506"/>
      <c r="V94" s="506"/>
      <c r="W94" s="506"/>
      <c r="X94" s="506"/>
      <c r="Y94" s="506"/>
      <c r="Z94" s="506"/>
      <c r="AA94" s="506"/>
      <c r="AB94" s="506"/>
      <c r="AC94" s="506"/>
      <c r="AD94" s="506"/>
      <c r="AE94" s="506"/>
      <c r="AF94" s="506"/>
      <c r="AG94" s="506"/>
      <c r="AH94" s="506">
        <f t="shared" si="19"/>
        <v>0</v>
      </c>
      <c r="AI94" s="394" t="s">
        <v>236</v>
      </c>
      <c r="AJ94" s="394"/>
      <c r="AK94" s="402" t="s">
        <v>1263</v>
      </c>
      <c r="AL94" s="389">
        <v>109</v>
      </c>
      <c r="AM94" s="389" t="s">
        <v>1415</v>
      </c>
      <c r="AN94" s="389" t="s">
        <v>1489</v>
      </c>
      <c r="AO94" s="389">
        <v>3</v>
      </c>
      <c r="AP94" s="389" t="s">
        <v>1432</v>
      </c>
      <c r="AQ94" s="395" t="s">
        <v>1454</v>
      </c>
      <c r="AR94" s="395"/>
      <c r="AS94" s="395"/>
      <c r="AT94" s="395"/>
      <c r="AU94" s="395" t="s">
        <v>1434</v>
      </c>
      <c r="AV94" s="388">
        <v>2</v>
      </c>
      <c r="AW94" s="388">
        <v>76</v>
      </c>
      <c r="AX94" s="388" t="s">
        <v>1931</v>
      </c>
      <c r="AY94" s="388" t="s">
        <v>1931</v>
      </c>
    </row>
    <row r="95" spans="1:56" ht="42" customHeight="1">
      <c r="A95" s="388">
        <v>40</v>
      </c>
      <c r="B95" s="389">
        <v>102</v>
      </c>
      <c r="C95" s="390" t="s">
        <v>1076</v>
      </c>
      <c r="D95" s="421" t="s">
        <v>96</v>
      </c>
      <c r="E95" s="421"/>
      <c r="F95" s="505">
        <v>0.1</v>
      </c>
      <c r="G95" s="505"/>
      <c r="H95" s="506">
        <v>0.1</v>
      </c>
      <c r="I95" s="507"/>
      <c r="J95" s="507"/>
      <c r="K95" s="506">
        <f t="shared" si="18"/>
        <v>0</v>
      </c>
      <c r="L95" s="506"/>
      <c r="M95" s="506"/>
      <c r="N95" s="506"/>
      <c r="O95" s="506">
        <v>0.1</v>
      </c>
      <c r="P95" s="506"/>
      <c r="Q95" s="506"/>
      <c r="R95" s="506"/>
      <c r="S95" s="506"/>
      <c r="T95" s="506"/>
      <c r="U95" s="506"/>
      <c r="V95" s="506"/>
      <c r="W95" s="506"/>
      <c r="X95" s="506"/>
      <c r="Y95" s="506"/>
      <c r="Z95" s="506"/>
      <c r="AA95" s="506"/>
      <c r="AB95" s="506"/>
      <c r="AC95" s="506"/>
      <c r="AD95" s="506"/>
      <c r="AE95" s="506"/>
      <c r="AF95" s="506"/>
      <c r="AG95" s="506"/>
      <c r="AH95" s="506">
        <f t="shared" si="19"/>
        <v>0.1</v>
      </c>
      <c r="AI95" s="421" t="s">
        <v>234</v>
      </c>
      <c r="AJ95" s="421"/>
      <c r="AK95" s="402" t="s">
        <v>1524</v>
      </c>
      <c r="AL95" s="389">
        <v>397</v>
      </c>
      <c r="AM95" s="389" t="s">
        <v>1415</v>
      </c>
      <c r="AN95" s="389" t="s">
        <v>1525</v>
      </c>
      <c r="AO95" s="389"/>
      <c r="AP95" s="389"/>
      <c r="AQ95" s="389">
        <v>1</v>
      </c>
      <c r="AR95" s="395" t="s">
        <v>1513</v>
      </c>
      <c r="AS95" s="389">
        <v>397</v>
      </c>
      <c r="AT95" s="395"/>
      <c r="AU95" s="389" t="s">
        <v>1434</v>
      </c>
      <c r="AV95" s="388">
        <v>2</v>
      </c>
      <c r="AW95" s="388">
        <v>77</v>
      </c>
      <c r="AX95" s="388"/>
      <c r="AY95" s="388" t="s">
        <v>1931</v>
      </c>
    </row>
    <row r="96" spans="1:56" ht="31.5">
      <c r="A96" s="388">
        <v>41</v>
      </c>
      <c r="B96" s="389">
        <v>101</v>
      </c>
      <c r="C96" s="390" t="s">
        <v>1076</v>
      </c>
      <c r="D96" s="421" t="s">
        <v>96</v>
      </c>
      <c r="E96" s="421"/>
      <c r="F96" s="505">
        <v>0.1</v>
      </c>
      <c r="G96" s="505"/>
      <c r="H96" s="506">
        <v>0.1</v>
      </c>
      <c r="I96" s="507"/>
      <c r="J96" s="507"/>
      <c r="K96" s="506">
        <f t="shared" si="18"/>
        <v>0</v>
      </c>
      <c r="L96" s="506"/>
      <c r="M96" s="506"/>
      <c r="N96" s="506"/>
      <c r="O96" s="506">
        <v>0.1</v>
      </c>
      <c r="P96" s="506"/>
      <c r="Q96" s="506"/>
      <c r="R96" s="506"/>
      <c r="S96" s="506"/>
      <c r="T96" s="506"/>
      <c r="U96" s="506"/>
      <c r="V96" s="506"/>
      <c r="W96" s="506"/>
      <c r="X96" s="506"/>
      <c r="Y96" s="506"/>
      <c r="Z96" s="506"/>
      <c r="AA96" s="506"/>
      <c r="AB96" s="506"/>
      <c r="AC96" s="506"/>
      <c r="AD96" s="506"/>
      <c r="AE96" s="506"/>
      <c r="AF96" s="506"/>
      <c r="AG96" s="506"/>
      <c r="AH96" s="506">
        <f t="shared" si="19"/>
        <v>0.1</v>
      </c>
      <c r="AI96" s="421" t="s">
        <v>234</v>
      </c>
      <c r="AJ96" s="421"/>
      <c r="AK96" s="402" t="s">
        <v>1526</v>
      </c>
      <c r="AL96" s="389">
        <v>396</v>
      </c>
      <c r="AM96" s="389" t="s">
        <v>1415</v>
      </c>
      <c r="AN96" s="389" t="s">
        <v>1527</v>
      </c>
      <c r="AO96" s="389">
        <v>8</v>
      </c>
      <c r="AP96" s="389"/>
      <c r="AQ96" s="389">
        <v>1</v>
      </c>
      <c r="AR96" s="395" t="s">
        <v>1513</v>
      </c>
      <c r="AS96" s="389">
        <v>396</v>
      </c>
      <c r="AT96" s="395"/>
      <c r="AU96" s="389" t="s">
        <v>1434</v>
      </c>
      <c r="AV96" s="388">
        <v>2</v>
      </c>
      <c r="AW96" s="388">
        <v>78</v>
      </c>
      <c r="AX96" s="388"/>
      <c r="AY96" s="388" t="s">
        <v>1931</v>
      </c>
    </row>
    <row r="97" spans="1:56" ht="30.75" customHeight="1">
      <c r="A97" s="388">
        <v>42</v>
      </c>
      <c r="B97" s="389">
        <v>99</v>
      </c>
      <c r="C97" s="390" t="s">
        <v>1076</v>
      </c>
      <c r="D97" s="389" t="s">
        <v>96</v>
      </c>
      <c r="E97" s="389"/>
      <c r="F97" s="505">
        <v>0.2</v>
      </c>
      <c r="G97" s="505"/>
      <c r="H97" s="506">
        <v>0.2</v>
      </c>
      <c r="I97" s="507"/>
      <c r="J97" s="507">
        <v>0.09</v>
      </c>
      <c r="K97" s="506">
        <f t="shared" si="18"/>
        <v>0.09</v>
      </c>
      <c r="L97" s="506"/>
      <c r="M97" s="506"/>
      <c r="N97" s="506"/>
      <c r="O97" s="506">
        <v>0.11</v>
      </c>
      <c r="P97" s="506"/>
      <c r="Q97" s="506"/>
      <c r="R97" s="506"/>
      <c r="S97" s="506"/>
      <c r="T97" s="506"/>
      <c r="U97" s="506"/>
      <c r="V97" s="506"/>
      <c r="W97" s="506"/>
      <c r="X97" s="506"/>
      <c r="Y97" s="506"/>
      <c r="Z97" s="506"/>
      <c r="AA97" s="506"/>
      <c r="AB97" s="506"/>
      <c r="AC97" s="506"/>
      <c r="AD97" s="506"/>
      <c r="AE97" s="506"/>
      <c r="AF97" s="506"/>
      <c r="AG97" s="506"/>
      <c r="AH97" s="506">
        <f t="shared" si="19"/>
        <v>0.11</v>
      </c>
      <c r="AI97" s="389" t="s">
        <v>234</v>
      </c>
      <c r="AJ97" s="389"/>
      <c r="AK97" s="402" t="s">
        <v>1271</v>
      </c>
      <c r="AL97" s="389">
        <v>101</v>
      </c>
      <c r="AM97" s="389" t="s">
        <v>1415</v>
      </c>
      <c r="AN97" s="389" t="s">
        <v>1494</v>
      </c>
      <c r="AO97" s="389"/>
      <c r="AP97" s="389" t="s">
        <v>1432</v>
      </c>
      <c r="AQ97" s="395" t="s">
        <v>1454</v>
      </c>
      <c r="AR97" s="395"/>
      <c r="AS97" s="395"/>
      <c r="AT97" s="395"/>
      <c r="AU97" s="395" t="s">
        <v>1528</v>
      </c>
      <c r="AV97" s="388">
        <v>2</v>
      </c>
      <c r="AW97" s="388">
        <v>79</v>
      </c>
      <c r="AX97" s="388" t="s">
        <v>1931</v>
      </c>
      <c r="AY97" s="388" t="s">
        <v>1931</v>
      </c>
    </row>
    <row r="98" spans="1:56" ht="36" customHeight="1">
      <c r="A98" s="388">
        <v>43</v>
      </c>
      <c r="B98" s="389">
        <v>86</v>
      </c>
      <c r="C98" s="390" t="s">
        <v>1076</v>
      </c>
      <c r="D98" s="389" t="s">
        <v>96</v>
      </c>
      <c r="E98" s="389"/>
      <c r="F98" s="505">
        <v>0.09</v>
      </c>
      <c r="G98" s="505"/>
      <c r="H98" s="506">
        <v>0.09</v>
      </c>
      <c r="I98" s="507">
        <v>0.03</v>
      </c>
      <c r="J98" s="507"/>
      <c r="K98" s="506">
        <f t="shared" si="18"/>
        <v>0.03</v>
      </c>
      <c r="L98" s="506"/>
      <c r="M98" s="506"/>
      <c r="N98" s="506"/>
      <c r="O98" s="506">
        <v>0.06</v>
      </c>
      <c r="P98" s="506"/>
      <c r="Q98" s="506"/>
      <c r="R98" s="506"/>
      <c r="S98" s="506"/>
      <c r="T98" s="506"/>
      <c r="U98" s="506"/>
      <c r="V98" s="506"/>
      <c r="W98" s="506"/>
      <c r="X98" s="506"/>
      <c r="Y98" s="506"/>
      <c r="Z98" s="506"/>
      <c r="AA98" s="506"/>
      <c r="AB98" s="506"/>
      <c r="AC98" s="506"/>
      <c r="AD98" s="506"/>
      <c r="AE98" s="506"/>
      <c r="AF98" s="506"/>
      <c r="AG98" s="506"/>
      <c r="AH98" s="506">
        <f t="shared" si="19"/>
        <v>0.06</v>
      </c>
      <c r="AI98" s="389" t="s">
        <v>233</v>
      </c>
      <c r="AJ98" s="389"/>
      <c r="AK98" s="402" t="s">
        <v>1135</v>
      </c>
      <c r="AL98" s="389">
        <v>96</v>
      </c>
      <c r="AM98" s="389" t="s">
        <v>1415</v>
      </c>
      <c r="AN98" s="389" t="s">
        <v>1494</v>
      </c>
      <c r="AO98" s="389">
        <v>3</v>
      </c>
      <c r="AP98" s="389" t="s">
        <v>1432</v>
      </c>
      <c r="AQ98" s="395" t="s">
        <v>1454</v>
      </c>
      <c r="AR98" s="395"/>
      <c r="AS98" s="395"/>
      <c r="AT98" s="395"/>
      <c r="AU98" s="395" t="s">
        <v>1436</v>
      </c>
      <c r="AV98" s="388">
        <v>2</v>
      </c>
      <c r="AW98" s="388">
        <v>80</v>
      </c>
      <c r="AX98" s="388" t="s">
        <v>1931</v>
      </c>
      <c r="AY98" s="388" t="s">
        <v>1931</v>
      </c>
    </row>
    <row r="99" spans="1:56" ht="58.5" customHeight="1">
      <c r="A99" s="388">
        <v>44</v>
      </c>
      <c r="B99" s="389">
        <v>85</v>
      </c>
      <c r="C99" s="390" t="s">
        <v>1076</v>
      </c>
      <c r="D99" s="389" t="s">
        <v>96</v>
      </c>
      <c r="E99" s="389"/>
      <c r="F99" s="505">
        <v>0.15</v>
      </c>
      <c r="G99" s="505"/>
      <c r="H99" s="506">
        <v>0.15</v>
      </c>
      <c r="I99" s="507"/>
      <c r="J99" s="507"/>
      <c r="K99" s="506">
        <f t="shared" si="18"/>
        <v>0</v>
      </c>
      <c r="L99" s="506"/>
      <c r="M99" s="506"/>
      <c r="N99" s="506"/>
      <c r="O99" s="506"/>
      <c r="P99" s="506"/>
      <c r="Q99" s="506"/>
      <c r="R99" s="506"/>
      <c r="S99" s="506"/>
      <c r="T99" s="506"/>
      <c r="U99" s="506"/>
      <c r="V99" s="506"/>
      <c r="W99" s="506"/>
      <c r="X99" s="506"/>
      <c r="Y99" s="506"/>
      <c r="Z99" s="506"/>
      <c r="AA99" s="506">
        <v>0.15</v>
      </c>
      <c r="AB99" s="506"/>
      <c r="AC99" s="506"/>
      <c r="AD99" s="506"/>
      <c r="AE99" s="506"/>
      <c r="AF99" s="506"/>
      <c r="AG99" s="506"/>
      <c r="AH99" s="506">
        <f t="shared" si="19"/>
        <v>0.15</v>
      </c>
      <c r="AI99" s="389" t="s">
        <v>233</v>
      </c>
      <c r="AJ99" s="389"/>
      <c r="AK99" s="402" t="s">
        <v>2003</v>
      </c>
      <c r="AL99" s="389">
        <v>95</v>
      </c>
      <c r="AM99" s="389" t="s">
        <v>1415</v>
      </c>
      <c r="AN99" s="389" t="s">
        <v>1529</v>
      </c>
      <c r="AO99" s="389">
        <v>2</v>
      </c>
      <c r="AP99" s="389" t="s">
        <v>1432</v>
      </c>
      <c r="AQ99" s="395" t="s">
        <v>1433</v>
      </c>
      <c r="AR99" s="395"/>
      <c r="AS99" s="395"/>
      <c r="AT99" s="395"/>
      <c r="AU99" s="395" t="s">
        <v>1434</v>
      </c>
      <c r="AV99" s="388">
        <v>2</v>
      </c>
      <c r="AW99" s="388">
        <v>81</v>
      </c>
      <c r="AX99" s="388"/>
      <c r="AY99" s="388" t="s">
        <v>1931</v>
      </c>
      <c r="AZ99" s="384"/>
      <c r="BA99" s="384"/>
      <c r="BB99" s="384"/>
      <c r="BC99" s="384"/>
      <c r="BD99" s="384"/>
    </row>
    <row r="100" spans="1:56" ht="45.75" customHeight="1">
      <c r="A100" s="388">
        <v>45</v>
      </c>
      <c r="B100" s="389">
        <v>84</v>
      </c>
      <c r="C100" s="390" t="s">
        <v>1076</v>
      </c>
      <c r="D100" s="389" t="s">
        <v>96</v>
      </c>
      <c r="E100" s="389"/>
      <c r="F100" s="505">
        <v>0.03</v>
      </c>
      <c r="G100" s="505"/>
      <c r="H100" s="506">
        <v>0.03</v>
      </c>
      <c r="I100" s="507">
        <v>0.03</v>
      </c>
      <c r="J100" s="507"/>
      <c r="K100" s="506">
        <f t="shared" si="18"/>
        <v>0.03</v>
      </c>
      <c r="L100" s="506"/>
      <c r="M100" s="506"/>
      <c r="N100" s="506"/>
      <c r="O100" s="506"/>
      <c r="P100" s="506"/>
      <c r="Q100" s="506"/>
      <c r="R100" s="506"/>
      <c r="S100" s="506"/>
      <c r="T100" s="506"/>
      <c r="U100" s="506"/>
      <c r="V100" s="506"/>
      <c r="W100" s="506"/>
      <c r="X100" s="506"/>
      <c r="Y100" s="506"/>
      <c r="Z100" s="506"/>
      <c r="AA100" s="506"/>
      <c r="AB100" s="506"/>
      <c r="AC100" s="506"/>
      <c r="AD100" s="506"/>
      <c r="AE100" s="506"/>
      <c r="AF100" s="506"/>
      <c r="AG100" s="506"/>
      <c r="AH100" s="506">
        <f t="shared" si="19"/>
        <v>0</v>
      </c>
      <c r="AI100" s="389" t="s">
        <v>233</v>
      </c>
      <c r="AJ100" s="389"/>
      <c r="AK100" s="402" t="s">
        <v>1137</v>
      </c>
      <c r="AL100" s="389">
        <v>91</v>
      </c>
      <c r="AM100" s="389" t="s">
        <v>1415</v>
      </c>
      <c r="AN100" s="389" t="s">
        <v>1427</v>
      </c>
      <c r="AO100" s="389">
        <v>1</v>
      </c>
      <c r="AP100" s="389" t="s">
        <v>1432</v>
      </c>
      <c r="AQ100" s="395" t="s">
        <v>1454</v>
      </c>
      <c r="AR100" s="395"/>
      <c r="AS100" s="395"/>
      <c r="AT100" s="395"/>
      <c r="AU100" s="395" t="s">
        <v>1436</v>
      </c>
      <c r="AV100" s="388">
        <v>2</v>
      </c>
      <c r="AW100" s="388">
        <v>82</v>
      </c>
      <c r="AX100" s="388" t="s">
        <v>1931</v>
      </c>
      <c r="AY100" s="388" t="s">
        <v>1931</v>
      </c>
    </row>
    <row r="101" spans="1:56" ht="45.75" customHeight="1">
      <c r="A101" s="388">
        <v>46</v>
      </c>
      <c r="B101" s="389">
        <v>80</v>
      </c>
      <c r="C101" s="390" t="s">
        <v>1076</v>
      </c>
      <c r="D101" s="389" t="s">
        <v>96</v>
      </c>
      <c r="E101" s="389"/>
      <c r="F101" s="505">
        <v>0.1</v>
      </c>
      <c r="G101" s="505"/>
      <c r="H101" s="506">
        <v>0.1</v>
      </c>
      <c r="I101" s="507">
        <v>0.1</v>
      </c>
      <c r="J101" s="507"/>
      <c r="K101" s="506">
        <f t="shared" si="18"/>
        <v>0.1</v>
      </c>
      <c r="L101" s="506"/>
      <c r="M101" s="506"/>
      <c r="N101" s="506"/>
      <c r="O101" s="506"/>
      <c r="P101" s="506"/>
      <c r="Q101" s="506"/>
      <c r="R101" s="506"/>
      <c r="S101" s="506"/>
      <c r="T101" s="506"/>
      <c r="U101" s="506"/>
      <c r="V101" s="506"/>
      <c r="W101" s="506"/>
      <c r="X101" s="506"/>
      <c r="Y101" s="506"/>
      <c r="Z101" s="506"/>
      <c r="AA101" s="506"/>
      <c r="AB101" s="506"/>
      <c r="AC101" s="506"/>
      <c r="AD101" s="506"/>
      <c r="AE101" s="506"/>
      <c r="AF101" s="506"/>
      <c r="AG101" s="506"/>
      <c r="AH101" s="506">
        <f t="shared" si="19"/>
        <v>0</v>
      </c>
      <c r="AI101" s="389" t="s">
        <v>357</v>
      </c>
      <c r="AJ101" s="389"/>
      <c r="AK101" s="402" t="s">
        <v>1142</v>
      </c>
      <c r="AL101" s="389">
        <v>87</v>
      </c>
      <c r="AM101" s="389" t="s">
        <v>1415</v>
      </c>
      <c r="AN101" s="400"/>
      <c r="AO101" s="389">
        <v>6</v>
      </c>
      <c r="AP101" s="389" t="s">
        <v>1432</v>
      </c>
      <c r="AQ101" s="395" t="s">
        <v>1454</v>
      </c>
      <c r="AR101" s="400"/>
      <c r="AS101" s="400"/>
      <c r="AT101" s="400"/>
      <c r="AU101" s="395" t="s">
        <v>1436</v>
      </c>
      <c r="AV101" s="388">
        <v>2</v>
      </c>
      <c r="AW101" s="388">
        <v>83</v>
      </c>
      <c r="AX101" s="388" t="s">
        <v>1931</v>
      </c>
      <c r="AY101" s="388" t="s">
        <v>1931</v>
      </c>
    </row>
    <row r="102" spans="1:56" ht="47.25">
      <c r="A102" s="388">
        <v>47</v>
      </c>
      <c r="B102" s="389">
        <v>75</v>
      </c>
      <c r="C102" s="390" t="s">
        <v>1076</v>
      </c>
      <c r="D102" s="389" t="s">
        <v>96</v>
      </c>
      <c r="E102" s="389"/>
      <c r="F102" s="505">
        <v>0.2</v>
      </c>
      <c r="G102" s="505"/>
      <c r="H102" s="506">
        <v>0.2</v>
      </c>
      <c r="I102" s="507">
        <v>0.2</v>
      </c>
      <c r="J102" s="507"/>
      <c r="K102" s="506">
        <f t="shared" si="18"/>
        <v>0.2</v>
      </c>
      <c r="L102" s="506"/>
      <c r="M102" s="506"/>
      <c r="N102" s="506"/>
      <c r="O102" s="506"/>
      <c r="P102" s="506"/>
      <c r="Q102" s="506"/>
      <c r="R102" s="506"/>
      <c r="S102" s="506"/>
      <c r="T102" s="506"/>
      <c r="U102" s="506"/>
      <c r="V102" s="506"/>
      <c r="W102" s="506"/>
      <c r="X102" s="506"/>
      <c r="Y102" s="506"/>
      <c r="Z102" s="506"/>
      <c r="AA102" s="506"/>
      <c r="AB102" s="506"/>
      <c r="AC102" s="506"/>
      <c r="AD102" s="506"/>
      <c r="AE102" s="506"/>
      <c r="AF102" s="506"/>
      <c r="AG102" s="506"/>
      <c r="AH102" s="506">
        <f t="shared" si="19"/>
        <v>0</v>
      </c>
      <c r="AI102" s="403" t="s">
        <v>232</v>
      </c>
      <c r="AJ102" s="403"/>
      <c r="AK102" s="402" t="s">
        <v>1530</v>
      </c>
      <c r="AL102" s="389">
        <v>388</v>
      </c>
      <c r="AM102" s="389" t="s">
        <v>1415</v>
      </c>
      <c r="AN102" s="389">
        <v>3</v>
      </c>
      <c r="AO102" s="389"/>
      <c r="AP102" s="389" t="s">
        <v>1417</v>
      </c>
      <c r="AQ102" s="389" t="s">
        <v>1492</v>
      </c>
      <c r="AR102" s="395"/>
      <c r="AS102" s="389">
        <v>388</v>
      </c>
      <c r="AT102" s="389" t="s">
        <v>1417</v>
      </c>
      <c r="AU102" s="395" t="s">
        <v>1436</v>
      </c>
      <c r="AV102" s="388">
        <v>2</v>
      </c>
      <c r="AW102" s="388">
        <v>84</v>
      </c>
      <c r="AX102" s="388" t="s">
        <v>1931</v>
      </c>
      <c r="AY102" s="388" t="s">
        <v>1931</v>
      </c>
      <c r="AZ102" s="384"/>
      <c r="BA102" s="384"/>
      <c r="BB102" s="384"/>
      <c r="BC102" s="384"/>
      <c r="BD102" s="384"/>
    </row>
    <row r="103" spans="1:56" ht="41.25" customHeight="1">
      <c r="A103" s="388">
        <v>48</v>
      </c>
      <c r="B103" s="389">
        <v>74</v>
      </c>
      <c r="C103" s="390" t="s">
        <v>1076</v>
      </c>
      <c r="D103" s="389" t="s">
        <v>96</v>
      </c>
      <c r="E103" s="389"/>
      <c r="F103" s="505">
        <v>0.5</v>
      </c>
      <c r="G103" s="505"/>
      <c r="H103" s="506">
        <v>0.5</v>
      </c>
      <c r="I103" s="507">
        <v>0.5</v>
      </c>
      <c r="J103" s="507"/>
      <c r="K103" s="506">
        <f t="shared" si="18"/>
        <v>0.5</v>
      </c>
      <c r="L103" s="506"/>
      <c r="M103" s="506"/>
      <c r="N103" s="506"/>
      <c r="O103" s="506"/>
      <c r="P103" s="506"/>
      <c r="Q103" s="506"/>
      <c r="R103" s="506"/>
      <c r="S103" s="506"/>
      <c r="T103" s="506"/>
      <c r="U103" s="506"/>
      <c r="V103" s="506"/>
      <c r="W103" s="506"/>
      <c r="X103" s="506"/>
      <c r="Y103" s="506"/>
      <c r="Z103" s="506"/>
      <c r="AA103" s="506"/>
      <c r="AB103" s="506"/>
      <c r="AC103" s="506"/>
      <c r="AD103" s="506"/>
      <c r="AE103" s="506"/>
      <c r="AF103" s="506"/>
      <c r="AG103" s="506"/>
      <c r="AH103" s="506">
        <f t="shared" si="19"/>
        <v>0</v>
      </c>
      <c r="AI103" s="403" t="s">
        <v>232</v>
      </c>
      <c r="AJ103" s="403"/>
      <c r="AK103" s="390" t="s">
        <v>1531</v>
      </c>
      <c r="AL103" s="389">
        <v>387</v>
      </c>
      <c r="AM103" s="389" t="s">
        <v>1415</v>
      </c>
      <c r="AN103" s="389">
        <v>2</v>
      </c>
      <c r="AO103" s="389"/>
      <c r="AP103" s="389" t="s">
        <v>1417</v>
      </c>
      <c r="AQ103" s="389" t="s">
        <v>1492</v>
      </c>
      <c r="AR103" s="395"/>
      <c r="AS103" s="389">
        <v>387</v>
      </c>
      <c r="AT103" s="389" t="s">
        <v>1417</v>
      </c>
      <c r="AU103" s="395" t="s">
        <v>1436</v>
      </c>
      <c r="AV103" s="388">
        <v>2</v>
      </c>
      <c r="AW103" s="388">
        <v>85</v>
      </c>
      <c r="AX103" s="388" t="s">
        <v>1931</v>
      </c>
      <c r="AY103" s="388" t="s">
        <v>1931</v>
      </c>
      <c r="AZ103" s="384"/>
      <c r="BA103" s="384"/>
      <c r="BB103" s="384"/>
      <c r="BC103" s="384"/>
      <c r="BD103" s="384"/>
    </row>
    <row r="104" spans="1:56" ht="49.5" customHeight="1">
      <c r="A104" s="388">
        <v>49</v>
      </c>
      <c r="B104" s="389">
        <v>73</v>
      </c>
      <c r="C104" s="390" t="s">
        <v>1076</v>
      </c>
      <c r="D104" s="389" t="s">
        <v>96</v>
      </c>
      <c r="E104" s="389"/>
      <c r="F104" s="505">
        <v>3</v>
      </c>
      <c r="G104" s="505"/>
      <c r="H104" s="506">
        <v>3</v>
      </c>
      <c r="I104" s="507">
        <v>3</v>
      </c>
      <c r="J104" s="507"/>
      <c r="K104" s="506">
        <f t="shared" si="18"/>
        <v>3</v>
      </c>
      <c r="L104" s="506"/>
      <c r="M104" s="506"/>
      <c r="N104" s="506"/>
      <c r="O104" s="506"/>
      <c r="P104" s="506"/>
      <c r="Q104" s="506"/>
      <c r="R104" s="506"/>
      <c r="S104" s="506"/>
      <c r="T104" s="506"/>
      <c r="U104" s="506"/>
      <c r="V104" s="506"/>
      <c r="W104" s="506"/>
      <c r="X104" s="506"/>
      <c r="Y104" s="506"/>
      <c r="Z104" s="506"/>
      <c r="AA104" s="506"/>
      <c r="AB104" s="506"/>
      <c r="AC104" s="506"/>
      <c r="AD104" s="506"/>
      <c r="AE104" s="506"/>
      <c r="AF104" s="506"/>
      <c r="AG104" s="506"/>
      <c r="AH104" s="506">
        <f t="shared" si="19"/>
        <v>0</v>
      </c>
      <c r="AI104" s="403" t="s">
        <v>232</v>
      </c>
      <c r="AJ104" s="403"/>
      <c r="AK104" s="402" t="s">
        <v>1381</v>
      </c>
      <c r="AL104" s="389">
        <v>386</v>
      </c>
      <c r="AM104" s="389" t="s">
        <v>1415</v>
      </c>
      <c r="AN104" s="389"/>
      <c r="AO104" s="389"/>
      <c r="AP104" s="389" t="s">
        <v>1417</v>
      </c>
      <c r="AQ104" s="389" t="s">
        <v>1492</v>
      </c>
      <c r="AR104" s="395"/>
      <c r="AS104" s="389">
        <v>386</v>
      </c>
      <c r="AT104" s="389" t="s">
        <v>1417</v>
      </c>
      <c r="AU104" s="395" t="s">
        <v>1436</v>
      </c>
      <c r="AV104" s="388">
        <v>2</v>
      </c>
      <c r="AW104" s="388">
        <v>86</v>
      </c>
      <c r="AX104" s="388" t="s">
        <v>1931</v>
      </c>
      <c r="AY104" s="388" t="s">
        <v>1931</v>
      </c>
    </row>
    <row r="105" spans="1:56" ht="31.5" customHeight="1">
      <c r="A105" s="388">
        <v>50</v>
      </c>
      <c r="B105" s="389">
        <v>63</v>
      </c>
      <c r="C105" s="390" t="s">
        <v>1076</v>
      </c>
      <c r="D105" s="389" t="s">
        <v>96</v>
      </c>
      <c r="E105" s="389"/>
      <c r="F105" s="505">
        <v>0.1</v>
      </c>
      <c r="G105" s="505"/>
      <c r="H105" s="506">
        <v>0.1</v>
      </c>
      <c r="I105" s="507"/>
      <c r="J105" s="507"/>
      <c r="K105" s="506">
        <f t="shared" si="18"/>
        <v>0</v>
      </c>
      <c r="L105" s="506"/>
      <c r="M105" s="506"/>
      <c r="N105" s="506"/>
      <c r="O105" s="506">
        <v>0.1</v>
      </c>
      <c r="P105" s="506"/>
      <c r="Q105" s="506"/>
      <c r="R105" s="506"/>
      <c r="S105" s="506"/>
      <c r="T105" s="506"/>
      <c r="U105" s="506"/>
      <c r="V105" s="506"/>
      <c r="W105" s="506"/>
      <c r="X105" s="506"/>
      <c r="Y105" s="506"/>
      <c r="Z105" s="506"/>
      <c r="AA105" s="506"/>
      <c r="AB105" s="506"/>
      <c r="AC105" s="506"/>
      <c r="AD105" s="506"/>
      <c r="AE105" s="506"/>
      <c r="AF105" s="506"/>
      <c r="AG105" s="506"/>
      <c r="AH105" s="506">
        <f t="shared" si="19"/>
        <v>0.1</v>
      </c>
      <c r="AI105" s="389" t="s">
        <v>232</v>
      </c>
      <c r="AJ105" s="389"/>
      <c r="AK105" s="402" t="s">
        <v>1532</v>
      </c>
      <c r="AL105" s="389">
        <v>76</v>
      </c>
      <c r="AM105" s="389" t="s">
        <v>1415</v>
      </c>
      <c r="AN105" s="389" t="s">
        <v>1489</v>
      </c>
      <c r="AO105" s="389"/>
      <c r="AP105" s="389" t="s">
        <v>1432</v>
      </c>
      <c r="AQ105" s="395" t="s">
        <v>1433</v>
      </c>
      <c r="AR105" s="395"/>
      <c r="AS105" s="395"/>
      <c r="AT105" s="395"/>
      <c r="AU105" s="395" t="s">
        <v>1434</v>
      </c>
      <c r="AV105" s="388">
        <v>2</v>
      </c>
      <c r="AW105" s="388">
        <v>87</v>
      </c>
      <c r="AX105" s="388"/>
      <c r="AY105" s="388" t="s">
        <v>1931</v>
      </c>
    </row>
    <row r="106" spans="1:56" ht="64.5" customHeight="1">
      <c r="A106" s="388">
        <v>51</v>
      </c>
      <c r="B106" s="389">
        <v>50</v>
      </c>
      <c r="C106" s="390" t="s">
        <v>1076</v>
      </c>
      <c r="D106" s="394" t="s">
        <v>96</v>
      </c>
      <c r="E106" s="394"/>
      <c r="F106" s="505">
        <v>0.3</v>
      </c>
      <c r="G106" s="511"/>
      <c r="H106" s="506">
        <v>0.3</v>
      </c>
      <c r="I106" s="507">
        <v>0.1</v>
      </c>
      <c r="J106" s="507"/>
      <c r="K106" s="506">
        <f t="shared" si="18"/>
        <v>0.1</v>
      </c>
      <c r="L106" s="506"/>
      <c r="M106" s="506"/>
      <c r="N106" s="506">
        <v>0.1</v>
      </c>
      <c r="O106" s="506">
        <v>0.1</v>
      </c>
      <c r="P106" s="506"/>
      <c r="Q106" s="506"/>
      <c r="R106" s="506"/>
      <c r="S106" s="506"/>
      <c r="T106" s="506"/>
      <c r="U106" s="506"/>
      <c r="V106" s="506"/>
      <c r="W106" s="506"/>
      <c r="X106" s="506"/>
      <c r="Y106" s="506"/>
      <c r="Z106" s="506"/>
      <c r="AA106" s="506"/>
      <c r="AB106" s="506"/>
      <c r="AC106" s="506"/>
      <c r="AD106" s="506"/>
      <c r="AE106" s="506"/>
      <c r="AF106" s="506"/>
      <c r="AG106" s="506"/>
      <c r="AH106" s="506">
        <f t="shared" si="19"/>
        <v>0.2</v>
      </c>
      <c r="AI106" s="394" t="s">
        <v>231</v>
      </c>
      <c r="AJ106" s="394"/>
      <c r="AK106" s="402" t="s">
        <v>1533</v>
      </c>
      <c r="AL106" s="389">
        <v>75</v>
      </c>
      <c r="AM106" s="389" t="s">
        <v>1415</v>
      </c>
      <c r="AN106" s="389" t="s">
        <v>1534</v>
      </c>
      <c r="AO106" s="389">
        <v>2</v>
      </c>
      <c r="AP106" s="389" t="s">
        <v>1432</v>
      </c>
      <c r="AQ106" s="395" t="s">
        <v>1454</v>
      </c>
      <c r="AR106" s="395"/>
      <c r="AS106" s="395"/>
      <c r="AT106" s="395"/>
      <c r="AU106" s="395" t="s">
        <v>1502</v>
      </c>
      <c r="AV106" s="388">
        <v>2</v>
      </c>
      <c r="AW106" s="388">
        <v>88</v>
      </c>
      <c r="AX106" s="388" t="s">
        <v>1931</v>
      </c>
      <c r="AY106" s="388" t="s">
        <v>1931</v>
      </c>
    </row>
    <row r="107" spans="1:56" ht="81.75" customHeight="1">
      <c r="A107" s="388">
        <v>52</v>
      </c>
      <c r="B107" s="389">
        <v>27</v>
      </c>
      <c r="C107" s="390" t="s">
        <v>1076</v>
      </c>
      <c r="D107" s="389" t="s">
        <v>96</v>
      </c>
      <c r="E107" s="389"/>
      <c r="F107" s="505">
        <v>0.17</v>
      </c>
      <c r="G107" s="505"/>
      <c r="H107" s="506">
        <v>0.17</v>
      </c>
      <c r="I107" s="507">
        <v>0.06</v>
      </c>
      <c r="J107" s="507"/>
      <c r="K107" s="506">
        <f t="shared" si="18"/>
        <v>0.06</v>
      </c>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v>0.11</v>
      </c>
      <c r="AG107" s="506"/>
      <c r="AH107" s="506">
        <f t="shared" si="19"/>
        <v>0.11</v>
      </c>
      <c r="AI107" s="389" t="s">
        <v>229</v>
      </c>
      <c r="AJ107" s="389"/>
      <c r="AK107" s="402" t="s">
        <v>1276</v>
      </c>
      <c r="AL107" s="389">
        <v>63</v>
      </c>
      <c r="AM107" s="389" t="s">
        <v>1415</v>
      </c>
      <c r="AN107" s="389" t="s">
        <v>1535</v>
      </c>
      <c r="AO107" s="389">
        <v>2</v>
      </c>
      <c r="AP107" s="389" t="s">
        <v>1432</v>
      </c>
      <c r="AQ107" s="395" t="s">
        <v>1454</v>
      </c>
      <c r="AR107" s="395"/>
      <c r="AS107" s="395"/>
      <c r="AT107" s="395"/>
      <c r="AU107" s="395" t="s">
        <v>1436</v>
      </c>
      <c r="AV107" s="388">
        <v>2</v>
      </c>
      <c r="AW107" s="388">
        <v>89</v>
      </c>
      <c r="AX107" s="388" t="s">
        <v>1931</v>
      </c>
      <c r="AY107" s="388" t="s">
        <v>1931</v>
      </c>
    </row>
    <row r="108" spans="1:56" ht="48" customHeight="1">
      <c r="A108" s="388">
        <v>53</v>
      </c>
      <c r="B108" s="389">
        <v>23</v>
      </c>
      <c r="C108" s="390" t="s">
        <v>1076</v>
      </c>
      <c r="D108" s="389" t="s">
        <v>96</v>
      </c>
      <c r="E108" s="389"/>
      <c r="F108" s="505">
        <v>0.6</v>
      </c>
      <c r="G108" s="505"/>
      <c r="H108" s="506">
        <v>0.6</v>
      </c>
      <c r="I108" s="507"/>
      <c r="J108" s="507"/>
      <c r="K108" s="506">
        <f t="shared" si="18"/>
        <v>0</v>
      </c>
      <c r="L108" s="506"/>
      <c r="M108" s="506"/>
      <c r="N108" s="506">
        <v>0.6</v>
      </c>
      <c r="O108" s="506"/>
      <c r="P108" s="506"/>
      <c r="Q108" s="506"/>
      <c r="R108" s="506"/>
      <c r="S108" s="506"/>
      <c r="T108" s="506"/>
      <c r="U108" s="506"/>
      <c r="V108" s="506"/>
      <c r="W108" s="506"/>
      <c r="X108" s="506"/>
      <c r="Y108" s="506"/>
      <c r="Z108" s="506"/>
      <c r="AA108" s="506"/>
      <c r="AB108" s="506"/>
      <c r="AC108" s="506"/>
      <c r="AD108" s="506"/>
      <c r="AE108" s="506"/>
      <c r="AF108" s="506"/>
      <c r="AG108" s="506"/>
      <c r="AH108" s="506">
        <f t="shared" si="19"/>
        <v>0.6</v>
      </c>
      <c r="AI108" s="389" t="s">
        <v>228</v>
      </c>
      <c r="AJ108" s="389"/>
      <c r="AK108" s="402" t="s">
        <v>1536</v>
      </c>
      <c r="AL108" s="389">
        <v>495</v>
      </c>
      <c r="AM108" s="389" t="s">
        <v>1415</v>
      </c>
      <c r="AN108" s="389" t="s">
        <v>1537</v>
      </c>
      <c r="AO108" s="389">
        <v>15</v>
      </c>
      <c r="AP108" s="389" t="s">
        <v>1538</v>
      </c>
      <c r="AQ108" s="389">
        <v>1</v>
      </c>
      <c r="AR108" s="395"/>
      <c r="AS108" s="389">
        <v>495</v>
      </c>
      <c r="AT108" s="389" t="s">
        <v>1417</v>
      </c>
      <c r="AU108" s="395" t="s">
        <v>1434</v>
      </c>
      <c r="AV108" s="388">
        <v>2</v>
      </c>
      <c r="AW108" s="388">
        <v>90</v>
      </c>
      <c r="AX108" s="388"/>
      <c r="AY108" s="388" t="s">
        <v>1931</v>
      </c>
    </row>
    <row r="109" spans="1:56" ht="48.75" customHeight="1">
      <c r="A109" s="388">
        <v>54</v>
      </c>
      <c r="B109" s="389">
        <v>21</v>
      </c>
      <c r="C109" s="390" t="s">
        <v>1076</v>
      </c>
      <c r="D109" s="389" t="s">
        <v>96</v>
      </c>
      <c r="E109" s="389"/>
      <c r="F109" s="505">
        <v>0.09</v>
      </c>
      <c r="G109" s="505"/>
      <c r="H109" s="506">
        <v>0.09</v>
      </c>
      <c r="I109" s="507">
        <v>0.09</v>
      </c>
      <c r="J109" s="507"/>
      <c r="K109" s="506">
        <f t="shared" si="18"/>
        <v>0.09</v>
      </c>
      <c r="L109" s="506"/>
      <c r="M109" s="506"/>
      <c r="N109" s="506"/>
      <c r="O109" s="506"/>
      <c r="P109" s="506"/>
      <c r="Q109" s="506"/>
      <c r="R109" s="506"/>
      <c r="S109" s="506"/>
      <c r="T109" s="506"/>
      <c r="U109" s="506"/>
      <c r="V109" s="506"/>
      <c r="W109" s="506"/>
      <c r="X109" s="506"/>
      <c r="Y109" s="506"/>
      <c r="Z109" s="506"/>
      <c r="AA109" s="506"/>
      <c r="AB109" s="506"/>
      <c r="AC109" s="506"/>
      <c r="AD109" s="506"/>
      <c r="AE109" s="506"/>
      <c r="AF109" s="506"/>
      <c r="AG109" s="506"/>
      <c r="AH109" s="506">
        <f t="shared" si="19"/>
        <v>0</v>
      </c>
      <c r="AI109" s="389" t="s">
        <v>228</v>
      </c>
      <c r="AJ109" s="389"/>
      <c r="AK109" s="402" t="s">
        <v>1165</v>
      </c>
      <c r="AL109" s="389">
        <v>62</v>
      </c>
      <c r="AM109" s="389" t="s">
        <v>1415</v>
      </c>
      <c r="AN109" s="389" t="s">
        <v>1427</v>
      </c>
      <c r="AO109" s="389">
        <v>13</v>
      </c>
      <c r="AP109" s="389" t="s">
        <v>1432</v>
      </c>
      <c r="AQ109" s="395" t="s">
        <v>1454</v>
      </c>
      <c r="AR109" s="395"/>
      <c r="AS109" s="395"/>
      <c r="AT109" s="395"/>
      <c r="AU109" s="395" t="s">
        <v>1436</v>
      </c>
      <c r="AV109" s="388">
        <v>2</v>
      </c>
      <c r="AW109" s="388">
        <v>91</v>
      </c>
      <c r="AX109" s="388" t="s">
        <v>1931</v>
      </c>
      <c r="AY109" s="388" t="s">
        <v>1931</v>
      </c>
    </row>
    <row r="110" spans="1:56" ht="40.5" customHeight="1">
      <c r="A110" s="388">
        <v>55</v>
      </c>
      <c r="B110" s="389">
        <v>16</v>
      </c>
      <c r="C110" s="390" t="s">
        <v>1076</v>
      </c>
      <c r="D110" s="389" t="s">
        <v>96</v>
      </c>
      <c r="E110" s="389"/>
      <c r="F110" s="505">
        <v>0.11</v>
      </c>
      <c r="G110" s="505"/>
      <c r="H110" s="506">
        <v>0.11</v>
      </c>
      <c r="I110" s="507">
        <v>0.11</v>
      </c>
      <c r="J110" s="507"/>
      <c r="K110" s="506">
        <f t="shared" si="18"/>
        <v>0.11</v>
      </c>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f t="shared" si="19"/>
        <v>0</v>
      </c>
      <c r="AI110" s="389" t="s">
        <v>228</v>
      </c>
      <c r="AJ110" s="389"/>
      <c r="AK110" s="402" t="s">
        <v>1166</v>
      </c>
      <c r="AL110" s="389">
        <v>61</v>
      </c>
      <c r="AM110" s="389" t="s">
        <v>1415</v>
      </c>
      <c r="AN110" s="389" t="s">
        <v>1539</v>
      </c>
      <c r="AO110" s="389">
        <v>7</v>
      </c>
      <c r="AP110" s="389" t="s">
        <v>1432</v>
      </c>
      <c r="AQ110" s="395" t="s">
        <v>1454</v>
      </c>
      <c r="AR110" s="395"/>
      <c r="AS110" s="395"/>
      <c r="AT110" s="395"/>
      <c r="AU110" s="395" t="s">
        <v>1436</v>
      </c>
      <c r="AV110" s="388">
        <v>2</v>
      </c>
      <c r="AW110" s="388">
        <v>92</v>
      </c>
      <c r="AX110" s="388" t="s">
        <v>1931</v>
      </c>
      <c r="AY110" s="388" t="s">
        <v>1931</v>
      </c>
    </row>
    <row r="111" spans="1:56" ht="31.5" customHeight="1">
      <c r="A111" s="388">
        <v>56</v>
      </c>
      <c r="B111" s="389">
        <v>15</v>
      </c>
      <c r="C111" s="390" t="s">
        <v>1076</v>
      </c>
      <c r="D111" s="389" t="s">
        <v>96</v>
      </c>
      <c r="E111" s="389"/>
      <c r="F111" s="505">
        <v>0.15</v>
      </c>
      <c r="G111" s="505"/>
      <c r="H111" s="506">
        <v>0.15</v>
      </c>
      <c r="I111" s="507"/>
      <c r="J111" s="507"/>
      <c r="K111" s="506">
        <f t="shared" si="18"/>
        <v>0</v>
      </c>
      <c r="L111" s="506"/>
      <c r="M111" s="506"/>
      <c r="N111" s="506"/>
      <c r="O111" s="506"/>
      <c r="P111" s="506"/>
      <c r="Q111" s="506"/>
      <c r="R111" s="506"/>
      <c r="S111" s="506"/>
      <c r="T111" s="506"/>
      <c r="U111" s="506"/>
      <c r="V111" s="506"/>
      <c r="W111" s="506"/>
      <c r="X111" s="506"/>
      <c r="Y111" s="506"/>
      <c r="Z111" s="506"/>
      <c r="AA111" s="506">
        <v>0.15</v>
      </c>
      <c r="AB111" s="506"/>
      <c r="AC111" s="506"/>
      <c r="AD111" s="506"/>
      <c r="AE111" s="506"/>
      <c r="AF111" s="506"/>
      <c r="AG111" s="506"/>
      <c r="AH111" s="506">
        <f t="shared" si="19"/>
        <v>0.15</v>
      </c>
      <c r="AI111" s="389" t="s">
        <v>228</v>
      </c>
      <c r="AJ111" s="389"/>
      <c r="AK111" s="402" t="s">
        <v>2001</v>
      </c>
      <c r="AL111" s="389">
        <v>60</v>
      </c>
      <c r="AM111" s="389" t="s">
        <v>1415</v>
      </c>
      <c r="AN111" s="389" t="s">
        <v>1527</v>
      </c>
      <c r="AO111" s="389">
        <v>6</v>
      </c>
      <c r="AP111" s="389" t="s">
        <v>1432</v>
      </c>
      <c r="AQ111" s="395" t="s">
        <v>1433</v>
      </c>
      <c r="AR111" s="395"/>
      <c r="AS111" s="395"/>
      <c r="AT111" s="395"/>
      <c r="AU111" s="395" t="s">
        <v>1434</v>
      </c>
      <c r="AV111" s="388">
        <v>2</v>
      </c>
      <c r="AW111" s="388">
        <v>93</v>
      </c>
      <c r="AX111" s="388"/>
      <c r="AY111" s="388" t="s">
        <v>1931</v>
      </c>
    </row>
    <row r="112" spans="1:56" ht="30.75" customHeight="1">
      <c r="A112" s="388">
        <v>57</v>
      </c>
      <c r="B112" s="389">
        <v>14</v>
      </c>
      <c r="C112" s="390" t="s">
        <v>1076</v>
      </c>
      <c r="D112" s="389" t="s">
        <v>96</v>
      </c>
      <c r="E112" s="389"/>
      <c r="F112" s="505">
        <v>0.06</v>
      </c>
      <c r="G112" s="505"/>
      <c r="H112" s="506">
        <v>0.06</v>
      </c>
      <c r="I112" s="507">
        <v>0.06</v>
      </c>
      <c r="J112" s="507"/>
      <c r="K112" s="506">
        <f t="shared" si="18"/>
        <v>0.06</v>
      </c>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f t="shared" si="19"/>
        <v>0</v>
      </c>
      <c r="AI112" s="389" t="s">
        <v>228</v>
      </c>
      <c r="AJ112" s="389"/>
      <c r="AK112" s="402" t="s">
        <v>2002</v>
      </c>
      <c r="AL112" s="389">
        <v>58</v>
      </c>
      <c r="AM112" s="389" t="s">
        <v>1415</v>
      </c>
      <c r="AN112" s="389" t="s">
        <v>1540</v>
      </c>
      <c r="AO112" s="389">
        <v>5</v>
      </c>
      <c r="AP112" s="389" t="s">
        <v>1432</v>
      </c>
      <c r="AQ112" s="395" t="s">
        <v>1454</v>
      </c>
      <c r="AR112" s="395"/>
      <c r="AS112" s="395"/>
      <c r="AT112" s="395"/>
      <c r="AU112" s="395" t="s">
        <v>1436</v>
      </c>
      <c r="AV112" s="388">
        <v>2</v>
      </c>
      <c r="AW112" s="388">
        <v>94</v>
      </c>
      <c r="AX112" s="388" t="s">
        <v>1931</v>
      </c>
      <c r="AY112" s="388" t="s">
        <v>1931</v>
      </c>
    </row>
    <row r="113" spans="1:56" ht="32.25" customHeight="1">
      <c r="A113" s="388">
        <v>58</v>
      </c>
      <c r="B113" s="389">
        <v>13</v>
      </c>
      <c r="C113" s="390" t="s">
        <v>1076</v>
      </c>
      <c r="D113" s="389" t="s">
        <v>96</v>
      </c>
      <c r="E113" s="389"/>
      <c r="F113" s="505">
        <v>7.0000000000000007E-2</v>
      </c>
      <c r="G113" s="505"/>
      <c r="H113" s="506">
        <v>7.0000000000000007E-2</v>
      </c>
      <c r="I113" s="507">
        <v>7.0000000000000007E-2</v>
      </c>
      <c r="J113" s="507"/>
      <c r="K113" s="506">
        <f t="shared" si="18"/>
        <v>7.0000000000000007E-2</v>
      </c>
      <c r="L113" s="506"/>
      <c r="M113" s="506"/>
      <c r="N113" s="506"/>
      <c r="O113" s="506"/>
      <c r="P113" s="506"/>
      <c r="Q113" s="506"/>
      <c r="R113" s="506"/>
      <c r="S113" s="506"/>
      <c r="T113" s="506"/>
      <c r="U113" s="506"/>
      <c r="V113" s="506"/>
      <c r="W113" s="506"/>
      <c r="X113" s="506"/>
      <c r="Y113" s="506"/>
      <c r="Z113" s="506"/>
      <c r="AA113" s="506"/>
      <c r="AB113" s="506"/>
      <c r="AC113" s="506"/>
      <c r="AD113" s="506"/>
      <c r="AE113" s="506"/>
      <c r="AF113" s="506"/>
      <c r="AG113" s="506"/>
      <c r="AH113" s="506">
        <f t="shared" si="19"/>
        <v>0</v>
      </c>
      <c r="AI113" s="389" t="s">
        <v>228</v>
      </c>
      <c r="AJ113" s="389"/>
      <c r="AK113" s="402" t="s">
        <v>1169</v>
      </c>
      <c r="AL113" s="389">
        <v>57</v>
      </c>
      <c r="AM113" s="389" t="s">
        <v>1415</v>
      </c>
      <c r="AN113" s="389" t="s">
        <v>1540</v>
      </c>
      <c r="AO113" s="389">
        <v>4</v>
      </c>
      <c r="AP113" s="389" t="s">
        <v>1432</v>
      </c>
      <c r="AQ113" s="395" t="s">
        <v>1454</v>
      </c>
      <c r="AR113" s="395"/>
      <c r="AS113" s="395"/>
      <c r="AT113" s="395"/>
      <c r="AU113" s="395" t="s">
        <v>1436</v>
      </c>
      <c r="AV113" s="388">
        <v>2</v>
      </c>
      <c r="AW113" s="388">
        <v>95</v>
      </c>
      <c r="AX113" s="388" t="s">
        <v>1931</v>
      </c>
      <c r="AY113" s="388" t="s">
        <v>1931</v>
      </c>
    </row>
    <row r="114" spans="1:56" ht="30" customHeight="1">
      <c r="A114" s="388">
        <v>59</v>
      </c>
      <c r="B114" s="389">
        <v>7</v>
      </c>
      <c r="C114" s="390" t="s">
        <v>1076</v>
      </c>
      <c r="D114" s="389" t="s">
        <v>96</v>
      </c>
      <c r="E114" s="389"/>
      <c r="F114" s="505">
        <v>0.05</v>
      </c>
      <c r="G114" s="505"/>
      <c r="H114" s="506">
        <v>0.05</v>
      </c>
      <c r="I114" s="507"/>
      <c r="J114" s="507"/>
      <c r="K114" s="506">
        <f t="shared" si="18"/>
        <v>0</v>
      </c>
      <c r="L114" s="506"/>
      <c r="M114" s="506"/>
      <c r="N114" s="506"/>
      <c r="O114" s="506"/>
      <c r="P114" s="506"/>
      <c r="Q114" s="506"/>
      <c r="R114" s="506"/>
      <c r="S114" s="506"/>
      <c r="T114" s="506"/>
      <c r="U114" s="506"/>
      <c r="V114" s="506"/>
      <c r="W114" s="506"/>
      <c r="X114" s="506"/>
      <c r="Y114" s="506"/>
      <c r="Z114" s="506"/>
      <c r="AA114" s="506">
        <v>0.05</v>
      </c>
      <c r="AB114" s="506"/>
      <c r="AC114" s="506"/>
      <c r="AD114" s="506"/>
      <c r="AE114" s="506"/>
      <c r="AF114" s="506"/>
      <c r="AG114" s="506"/>
      <c r="AH114" s="506">
        <f t="shared" si="19"/>
        <v>0.05</v>
      </c>
      <c r="AI114" s="389" t="s">
        <v>227</v>
      </c>
      <c r="AJ114" s="389"/>
      <c r="AK114" s="402" t="s">
        <v>1541</v>
      </c>
      <c r="AL114" s="389">
        <v>382</v>
      </c>
      <c r="AM114" s="389" t="s">
        <v>1415</v>
      </c>
      <c r="AN114" s="389" t="s">
        <v>1542</v>
      </c>
      <c r="AO114" s="389"/>
      <c r="AP114" s="389"/>
      <c r="AQ114" s="389" t="s">
        <v>1492</v>
      </c>
      <c r="AR114" s="395"/>
      <c r="AS114" s="389">
        <v>382</v>
      </c>
      <c r="AT114" s="389"/>
      <c r="AU114" s="389" t="s">
        <v>1434</v>
      </c>
      <c r="AV114" s="388">
        <v>2</v>
      </c>
      <c r="AW114" s="388">
        <v>96</v>
      </c>
      <c r="AX114" s="388"/>
      <c r="AY114" s="388" t="s">
        <v>1931</v>
      </c>
    </row>
    <row r="115" spans="1:56" s="412" customFormat="1" ht="36.75" customHeight="1">
      <c r="A115" s="388">
        <v>60</v>
      </c>
      <c r="B115" s="389">
        <v>6</v>
      </c>
      <c r="C115" s="390" t="s">
        <v>1076</v>
      </c>
      <c r="D115" s="389" t="s">
        <v>96</v>
      </c>
      <c r="E115" s="389"/>
      <c r="F115" s="505">
        <v>0.12</v>
      </c>
      <c r="G115" s="505"/>
      <c r="H115" s="506">
        <v>0.12</v>
      </c>
      <c r="I115" s="507"/>
      <c r="J115" s="507"/>
      <c r="K115" s="506">
        <f t="shared" si="18"/>
        <v>0</v>
      </c>
      <c r="L115" s="506"/>
      <c r="M115" s="506"/>
      <c r="N115" s="506"/>
      <c r="O115" s="506">
        <v>0.12</v>
      </c>
      <c r="P115" s="506"/>
      <c r="Q115" s="506"/>
      <c r="R115" s="506"/>
      <c r="S115" s="506"/>
      <c r="T115" s="506"/>
      <c r="U115" s="506"/>
      <c r="V115" s="506"/>
      <c r="W115" s="506"/>
      <c r="X115" s="506"/>
      <c r="Y115" s="506"/>
      <c r="Z115" s="506"/>
      <c r="AA115" s="506"/>
      <c r="AB115" s="506"/>
      <c r="AC115" s="506"/>
      <c r="AD115" s="506"/>
      <c r="AE115" s="506"/>
      <c r="AF115" s="506"/>
      <c r="AG115" s="506"/>
      <c r="AH115" s="506">
        <f t="shared" si="19"/>
        <v>0.12</v>
      </c>
      <c r="AI115" s="389" t="s">
        <v>227</v>
      </c>
      <c r="AJ115" s="389"/>
      <c r="AK115" s="402" t="s">
        <v>1543</v>
      </c>
      <c r="AL115" s="389">
        <v>383</v>
      </c>
      <c r="AM115" s="389" t="s">
        <v>1415</v>
      </c>
      <c r="AN115" s="389" t="s">
        <v>1542</v>
      </c>
      <c r="AO115" s="389"/>
      <c r="AP115" s="389"/>
      <c r="AQ115" s="389">
        <v>1</v>
      </c>
      <c r="AR115" s="395" t="s">
        <v>1513</v>
      </c>
      <c r="AS115" s="389">
        <v>383</v>
      </c>
      <c r="AT115" s="389"/>
      <c r="AU115" s="389" t="s">
        <v>1434</v>
      </c>
      <c r="AV115" s="388">
        <v>2</v>
      </c>
      <c r="AW115" s="388">
        <v>97</v>
      </c>
      <c r="AX115" s="388"/>
      <c r="AY115" s="388" t="s">
        <v>1931</v>
      </c>
      <c r="AZ115" s="396"/>
      <c r="BA115" s="396"/>
      <c r="BB115" s="396"/>
      <c r="BC115" s="396"/>
      <c r="BD115" s="396"/>
    </row>
    <row r="116" spans="1:56" s="412" customFormat="1" ht="63.75" customHeight="1">
      <c r="A116" s="388">
        <v>61</v>
      </c>
      <c r="B116" s="389">
        <v>9</v>
      </c>
      <c r="C116" s="409" t="s">
        <v>1544</v>
      </c>
      <c r="D116" s="389" t="s">
        <v>96</v>
      </c>
      <c r="E116" s="389"/>
      <c r="F116" s="505">
        <v>0.05</v>
      </c>
      <c r="G116" s="505"/>
      <c r="H116" s="506">
        <v>0.05</v>
      </c>
      <c r="I116" s="507"/>
      <c r="J116" s="507"/>
      <c r="K116" s="506">
        <f t="shared" si="18"/>
        <v>0</v>
      </c>
      <c r="L116" s="506"/>
      <c r="M116" s="506"/>
      <c r="N116" s="506"/>
      <c r="O116" s="506"/>
      <c r="P116" s="506"/>
      <c r="Q116" s="506"/>
      <c r="R116" s="506"/>
      <c r="S116" s="506"/>
      <c r="T116" s="506"/>
      <c r="U116" s="506"/>
      <c r="V116" s="506"/>
      <c r="W116" s="506"/>
      <c r="X116" s="506"/>
      <c r="Y116" s="506"/>
      <c r="Z116" s="506"/>
      <c r="AA116" s="506">
        <v>0.05</v>
      </c>
      <c r="AB116" s="506"/>
      <c r="AC116" s="506"/>
      <c r="AD116" s="506"/>
      <c r="AE116" s="506"/>
      <c r="AF116" s="506"/>
      <c r="AG116" s="506"/>
      <c r="AH116" s="506">
        <f t="shared" si="19"/>
        <v>0.05</v>
      </c>
      <c r="AI116" s="389" t="s">
        <v>227</v>
      </c>
      <c r="AJ116" s="389"/>
      <c r="AK116" s="402" t="s">
        <v>1545</v>
      </c>
      <c r="AL116" s="389"/>
      <c r="AM116" s="389" t="s">
        <v>1439</v>
      </c>
      <c r="AN116" s="389"/>
      <c r="AO116" s="389">
        <v>23</v>
      </c>
      <c r="AP116" s="389"/>
      <c r="AQ116" s="389"/>
      <c r="AR116" s="395"/>
      <c r="AS116" s="389"/>
      <c r="AT116" s="389"/>
      <c r="AU116" s="389" t="s">
        <v>1434</v>
      </c>
      <c r="AV116" s="388">
        <v>2</v>
      </c>
      <c r="AW116" s="388">
        <v>98</v>
      </c>
      <c r="AX116" s="388"/>
      <c r="AY116" s="388" t="s">
        <v>1931</v>
      </c>
      <c r="AZ116" s="396"/>
      <c r="BA116" s="396"/>
      <c r="BB116" s="396"/>
      <c r="BC116" s="396"/>
      <c r="BD116" s="396"/>
    </row>
    <row r="117" spans="1:56" s="412" customFormat="1" ht="28.5" customHeight="1">
      <c r="A117" s="388">
        <v>62</v>
      </c>
      <c r="B117" s="389"/>
      <c r="C117" s="390" t="s">
        <v>1076</v>
      </c>
      <c r="D117" s="389" t="s">
        <v>96</v>
      </c>
      <c r="E117" s="389"/>
      <c r="F117" s="505">
        <v>0.16</v>
      </c>
      <c r="G117" s="505"/>
      <c r="H117" s="506">
        <v>0.16</v>
      </c>
      <c r="I117" s="507"/>
      <c r="J117" s="507"/>
      <c r="K117" s="506">
        <f t="shared" si="18"/>
        <v>0</v>
      </c>
      <c r="L117" s="506"/>
      <c r="M117" s="506"/>
      <c r="N117" s="506"/>
      <c r="O117" s="506">
        <v>0.16</v>
      </c>
      <c r="P117" s="506"/>
      <c r="Q117" s="506"/>
      <c r="R117" s="506"/>
      <c r="S117" s="506"/>
      <c r="T117" s="506"/>
      <c r="U117" s="506"/>
      <c r="V117" s="506"/>
      <c r="W117" s="506"/>
      <c r="X117" s="506"/>
      <c r="Y117" s="506"/>
      <c r="Z117" s="506"/>
      <c r="AA117" s="506"/>
      <c r="AB117" s="506"/>
      <c r="AC117" s="506"/>
      <c r="AD117" s="506"/>
      <c r="AE117" s="506"/>
      <c r="AF117" s="506"/>
      <c r="AG117" s="506"/>
      <c r="AH117" s="506">
        <f t="shared" si="19"/>
        <v>0.16</v>
      </c>
      <c r="AI117" s="389" t="s">
        <v>227</v>
      </c>
      <c r="AJ117" s="389"/>
      <c r="AK117" s="390" t="s">
        <v>1543</v>
      </c>
      <c r="AL117" s="395"/>
      <c r="AM117" s="389" t="s">
        <v>1439</v>
      </c>
      <c r="AN117" s="389"/>
      <c r="AO117" s="389"/>
      <c r="AP117" s="389"/>
      <c r="AQ117" s="395"/>
      <c r="AR117" s="395"/>
      <c r="AS117" s="395"/>
      <c r="AT117" s="395"/>
      <c r="AU117" s="395" t="s">
        <v>1434</v>
      </c>
      <c r="AV117" s="388">
        <v>2</v>
      </c>
      <c r="AW117" s="388">
        <v>99</v>
      </c>
      <c r="AX117" s="388"/>
      <c r="AY117" s="388" t="s">
        <v>1931</v>
      </c>
      <c r="AZ117" s="384"/>
      <c r="BA117" s="384"/>
      <c r="BB117" s="384"/>
      <c r="BC117" s="384"/>
      <c r="BD117" s="384"/>
    </row>
    <row r="118" spans="1:56" s="412" customFormat="1" ht="51.75" customHeight="1">
      <c r="A118" s="388">
        <v>63</v>
      </c>
      <c r="B118" s="389">
        <v>34</v>
      </c>
      <c r="C118" s="390" t="s">
        <v>1076</v>
      </c>
      <c r="D118" s="421" t="s">
        <v>96</v>
      </c>
      <c r="E118" s="421"/>
      <c r="F118" s="505">
        <v>0.18</v>
      </c>
      <c r="G118" s="505"/>
      <c r="H118" s="506">
        <v>0.18</v>
      </c>
      <c r="I118" s="507"/>
      <c r="J118" s="507"/>
      <c r="K118" s="506">
        <f t="shared" si="18"/>
        <v>0</v>
      </c>
      <c r="L118" s="506"/>
      <c r="M118" s="506"/>
      <c r="N118" s="506"/>
      <c r="O118" s="506"/>
      <c r="P118" s="506"/>
      <c r="Q118" s="506"/>
      <c r="R118" s="506"/>
      <c r="S118" s="506"/>
      <c r="T118" s="506"/>
      <c r="U118" s="506"/>
      <c r="V118" s="506"/>
      <c r="W118" s="506">
        <v>0.06</v>
      </c>
      <c r="X118" s="506"/>
      <c r="Y118" s="506"/>
      <c r="Z118" s="506"/>
      <c r="AA118" s="506"/>
      <c r="AB118" s="506"/>
      <c r="AC118" s="506"/>
      <c r="AD118" s="506"/>
      <c r="AE118" s="506"/>
      <c r="AF118" s="506">
        <v>0.12</v>
      </c>
      <c r="AG118" s="506"/>
      <c r="AH118" s="506">
        <f t="shared" si="19"/>
        <v>0.18</v>
      </c>
      <c r="AI118" s="394" t="s">
        <v>229</v>
      </c>
      <c r="AJ118" s="394"/>
      <c r="AK118" s="402" t="s">
        <v>1546</v>
      </c>
      <c r="AL118" s="389"/>
      <c r="AM118" s="389" t="s">
        <v>1439</v>
      </c>
      <c r="AN118" s="389"/>
      <c r="AO118" s="389">
        <v>9</v>
      </c>
      <c r="AP118" s="389"/>
      <c r="AQ118" s="395"/>
      <c r="AR118" s="395"/>
      <c r="AS118" s="395"/>
      <c r="AT118" s="395"/>
      <c r="AU118" s="395" t="s">
        <v>1434</v>
      </c>
      <c r="AV118" s="388">
        <v>2</v>
      </c>
      <c r="AW118" s="388">
        <v>100</v>
      </c>
      <c r="AX118" s="388"/>
      <c r="AY118" s="388" t="s">
        <v>1931</v>
      </c>
      <c r="AZ118" s="384"/>
      <c r="BA118" s="384"/>
      <c r="BB118" s="384"/>
      <c r="BC118" s="384"/>
      <c r="BD118" s="384"/>
    </row>
    <row r="119" spans="1:56" s="412" customFormat="1" ht="36.75" customHeight="1">
      <c r="A119" s="388">
        <v>64</v>
      </c>
      <c r="B119" s="389">
        <v>31</v>
      </c>
      <c r="C119" s="390" t="s">
        <v>1076</v>
      </c>
      <c r="D119" s="421" t="s">
        <v>96</v>
      </c>
      <c r="E119" s="421"/>
      <c r="F119" s="505">
        <v>7.0000000000000007E-2</v>
      </c>
      <c r="G119" s="505"/>
      <c r="H119" s="506">
        <v>7.0000000000000007E-2</v>
      </c>
      <c r="I119" s="507"/>
      <c r="J119" s="507"/>
      <c r="K119" s="506">
        <f t="shared" si="18"/>
        <v>0</v>
      </c>
      <c r="L119" s="506"/>
      <c r="M119" s="506"/>
      <c r="N119" s="506"/>
      <c r="O119" s="506">
        <v>7.0000000000000007E-2</v>
      </c>
      <c r="P119" s="506"/>
      <c r="Q119" s="506"/>
      <c r="R119" s="506"/>
      <c r="S119" s="506"/>
      <c r="T119" s="506"/>
      <c r="U119" s="506"/>
      <c r="V119" s="506"/>
      <c r="W119" s="506"/>
      <c r="X119" s="506"/>
      <c r="Y119" s="506"/>
      <c r="Z119" s="506"/>
      <c r="AA119" s="506"/>
      <c r="AB119" s="506"/>
      <c r="AC119" s="506"/>
      <c r="AD119" s="506"/>
      <c r="AE119" s="506"/>
      <c r="AF119" s="506"/>
      <c r="AG119" s="506"/>
      <c r="AH119" s="506">
        <f t="shared" si="19"/>
        <v>7.0000000000000007E-2</v>
      </c>
      <c r="AI119" s="394" t="s">
        <v>229</v>
      </c>
      <c r="AJ119" s="394"/>
      <c r="AK119" s="402" t="s">
        <v>2000</v>
      </c>
      <c r="AL119" s="389"/>
      <c r="AM119" s="389" t="s">
        <v>1439</v>
      </c>
      <c r="AN119" s="389"/>
      <c r="AO119" s="389">
        <v>6</v>
      </c>
      <c r="AP119" s="389"/>
      <c r="AQ119" s="395"/>
      <c r="AR119" s="395"/>
      <c r="AS119" s="395"/>
      <c r="AT119" s="395"/>
      <c r="AU119" s="395" t="s">
        <v>1434</v>
      </c>
      <c r="AV119" s="388">
        <v>2</v>
      </c>
      <c r="AW119" s="388">
        <v>101</v>
      </c>
      <c r="AX119" s="388"/>
      <c r="AY119" s="388" t="s">
        <v>1931</v>
      </c>
      <c r="AZ119" s="384"/>
      <c r="BA119" s="384"/>
      <c r="BB119" s="384"/>
      <c r="BC119" s="384"/>
      <c r="BD119" s="384"/>
    </row>
    <row r="120" spans="1:56" s="412" customFormat="1" ht="45.75" customHeight="1">
      <c r="A120" s="388">
        <v>65</v>
      </c>
      <c r="B120" s="389">
        <v>35</v>
      </c>
      <c r="C120" s="390" t="s">
        <v>1076</v>
      </c>
      <c r="D120" s="421" t="s">
        <v>96</v>
      </c>
      <c r="E120" s="421"/>
      <c r="F120" s="505">
        <v>0.32</v>
      </c>
      <c r="G120" s="505"/>
      <c r="H120" s="506">
        <v>0.32</v>
      </c>
      <c r="I120" s="507"/>
      <c r="J120" s="507"/>
      <c r="K120" s="506">
        <f t="shared" ref="K120:K159" si="20">I120+J120</f>
        <v>0</v>
      </c>
      <c r="L120" s="506"/>
      <c r="M120" s="506"/>
      <c r="N120" s="506"/>
      <c r="O120" s="506"/>
      <c r="P120" s="506"/>
      <c r="Q120" s="506"/>
      <c r="R120" s="506"/>
      <c r="S120" s="506"/>
      <c r="T120" s="506"/>
      <c r="U120" s="506"/>
      <c r="V120" s="506"/>
      <c r="W120" s="506"/>
      <c r="X120" s="506"/>
      <c r="Y120" s="506"/>
      <c r="Z120" s="506"/>
      <c r="AA120" s="506">
        <v>0.32</v>
      </c>
      <c r="AB120" s="506"/>
      <c r="AC120" s="506"/>
      <c r="AD120" s="506"/>
      <c r="AE120" s="506"/>
      <c r="AF120" s="506"/>
      <c r="AG120" s="506"/>
      <c r="AH120" s="506">
        <f t="shared" si="19"/>
        <v>0.32</v>
      </c>
      <c r="AI120" s="394" t="s">
        <v>229</v>
      </c>
      <c r="AJ120" s="394"/>
      <c r="AK120" s="402" t="s">
        <v>1547</v>
      </c>
      <c r="AL120" s="389"/>
      <c r="AM120" s="389" t="s">
        <v>1439</v>
      </c>
      <c r="AN120" s="389"/>
      <c r="AO120" s="389">
        <v>10</v>
      </c>
      <c r="AP120" s="389"/>
      <c r="AQ120" s="395"/>
      <c r="AR120" s="395"/>
      <c r="AS120" s="395"/>
      <c r="AT120" s="395"/>
      <c r="AU120" s="395" t="s">
        <v>1434</v>
      </c>
      <c r="AV120" s="388">
        <v>2</v>
      </c>
      <c r="AW120" s="388">
        <v>102</v>
      </c>
      <c r="AX120" s="388"/>
      <c r="AY120" s="388" t="s">
        <v>1931</v>
      </c>
      <c r="BD120" s="396"/>
    </row>
    <row r="121" spans="1:56" s="412" customFormat="1" ht="45.75" customHeight="1">
      <c r="A121" s="388">
        <v>66</v>
      </c>
      <c r="B121" s="389">
        <v>30</v>
      </c>
      <c r="C121" s="390" t="s">
        <v>1076</v>
      </c>
      <c r="D121" s="421" t="s">
        <v>96</v>
      </c>
      <c r="E121" s="421"/>
      <c r="F121" s="505">
        <v>0.09</v>
      </c>
      <c r="G121" s="505"/>
      <c r="H121" s="506">
        <v>0.09</v>
      </c>
      <c r="I121" s="507"/>
      <c r="J121" s="507"/>
      <c r="K121" s="506">
        <f t="shared" si="20"/>
        <v>0</v>
      </c>
      <c r="L121" s="506"/>
      <c r="M121" s="506"/>
      <c r="N121" s="506"/>
      <c r="O121" s="506">
        <v>0.09</v>
      </c>
      <c r="P121" s="506"/>
      <c r="Q121" s="506"/>
      <c r="R121" s="506"/>
      <c r="S121" s="506"/>
      <c r="T121" s="506"/>
      <c r="U121" s="506"/>
      <c r="V121" s="506"/>
      <c r="W121" s="506"/>
      <c r="X121" s="506"/>
      <c r="Y121" s="506"/>
      <c r="Z121" s="506"/>
      <c r="AA121" s="506"/>
      <c r="AB121" s="506"/>
      <c r="AC121" s="506"/>
      <c r="AD121" s="506"/>
      <c r="AE121" s="506"/>
      <c r="AF121" s="506"/>
      <c r="AG121" s="506"/>
      <c r="AH121" s="506">
        <f t="shared" si="19"/>
        <v>0.09</v>
      </c>
      <c r="AI121" s="394" t="s">
        <v>229</v>
      </c>
      <c r="AJ121" s="394"/>
      <c r="AK121" s="402" t="s">
        <v>1548</v>
      </c>
      <c r="AL121" s="389"/>
      <c r="AM121" s="389" t="s">
        <v>1439</v>
      </c>
      <c r="AN121" s="389"/>
      <c r="AO121" s="389">
        <v>5</v>
      </c>
      <c r="AP121" s="389"/>
      <c r="AQ121" s="395"/>
      <c r="AR121" s="395"/>
      <c r="AS121" s="395"/>
      <c r="AT121" s="395"/>
      <c r="AU121" s="395" t="s">
        <v>1434</v>
      </c>
      <c r="AV121" s="388">
        <v>2</v>
      </c>
      <c r="AW121" s="388">
        <v>103</v>
      </c>
      <c r="AX121" s="388"/>
      <c r="AY121" s="388" t="s">
        <v>1931</v>
      </c>
      <c r="BD121" s="396"/>
    </row>
    <row r="122" spans="1:56" s="412" customFormat="1" ht="35.25" customHeight="1">
      <c r="A122" s="388">
        <v>67</v>
      </c>
      <c r="B122" s="389">
        <v>47</v>
      </c>
      <c r="C122" s="390" t="s">
        <v>1076</v>
      </c>
      <c r="D122" s="389" t="s">
        <v>96</v>
      </c>
      <c r="E122" s="389"/>
      <c r="F122" s="505">
        <v>1.8</v>
      </c>
      <c r="G122" s="505"/>
      <c r="H122" s="506">
        <v>1.8</v>
      </c>
      <c r="I122" s="507">
        <v>1.74</v>
      </c>
      <c r="J122" s="507"/>
      <c r="K122" s="506">
        <f t="shared" si="20"/>
        <v>1.74</v>
      </c>
      <c r="L122" s="506"/>
      <c r="M122" s="506"/>
      <c r="N122" s="506"/>
      <c r="O122" s="506"/>
      <c r="P122" s="506"/>
      <c r="Q122" s="506"/>
      <c r="R122" s="506"/>
      <c r="S122" s="506"/>
      <c r="T122" s="506"/>
      <c r="U122" s="506"/>
      <c r="V122" s="506"/>
      <c r="W122" s="506"/>
      <c r="X122" s="506"/>
      <c r="Y122" s="506"/>
      <c r="Z122" s="506"/>
      <c r="AA122" s="506"/>
      <c r="AB122" s="506"/>
      <c r="AC122" s="506"/>
      <c r="AD122" s="506"/>
      <c r="AE122" s="506"/>
      <c r="AF122" s="506">
        <v>0.06</v>
      </c>
      <c r="AG122" s="506"/>
      <c r="AH122" s="506">
        <f t="shared" si="19"/>
        <v>0.06</v>
      </c>
      <c r="AI122" s="389" t="s">
        <v>230</v>
      </c>
      <c r="AJ122" s="389"/>
      <c r="AK122" s="402" t="s">
        <v>1549</v>
      </c>
      <c r="AL122" s="389"/>
      <c r="AM122" s="389" t="s">
        <v>1439</v>
      </c>
      <c r="AN122" s="389"/>
      <c r="AO122" s="389" t="s">
        <v>1550</v>
      </c>
      <c r="AP122" s="389"/>
      <c r="AQ122" s="389"/>
      <c r="AR122" s="395"/>
      <c r="AS122" s="389"/>
      <c r="AT122" s="395"/>
      <c r="AU122" s="395" t="s">
        <v>1502</v>
      </c>
      <c r="AV122" s="388">
        <v>2</v>
      </c>
      <c r="AW122" s="388">
        <v>104</v>
      </c>
      <c r="AX122" s="388" t="s">
        <v>1931</v>
      </c>
      <c r="AY122" s="388" t="s">
        <v>1931</v>
      </c>
      <c r="AZ122" s="396"/>
      <c r="BA122" s="396"/>
      <c r="BB122" s="396"/>
      <c r="BC122" s="396"/>
      <c r="BD122" s="396"/>
    </row>
    <row r="123" spans="1:56" ht="31.5" customHeight="1">
      <c r="A123" s="388">
        <v>68</v>
      </c>
      <c r="B123" s="389">
        <v>56</v>
      </c>
      <c r="C123" s="390" t="s">
        <v>1551</v>
      </c>
      <c r="D123" s="389" t="s">
        <v>96</v>
      </c>
      <c r="E123" s="389"/>
      <c r="F123" s="505">
        <v>0.15</v>
      </c>
      <c r="G123" s="505"/>
      <c r="H123" s="506">
        <v>0.15</v>
      </c>
      <c r="I123" s="507"/>
      <c r="J123" s="507"/>
      <c r="K123" s="506">
        <f t="shared" si="20"/>
        <v>0</v>
      </c>
      <c r="L123" s="506"/>
      <c r="M123" s="506"/>
      <c r="N123" s="506"/>
      <c r="O123" s="506">
        <v>0.05</v>
      </c>
      <c r="P123" s="506">
        <v>0.05</v>
      </c>
      <c r="Q123" s="506"/>
      <c r="R123" s="506"/>
      <c r="S123" s="506"/>
      <c r="T123" s="506"/>
      <c r="U123" s="506"/>
      <c r="V123" s="506"/>
      <c r="W123" s="506"/>
      <c r="X123" s="506"/>
      <c r="Y123" s="506"/>
      <c r="Z123" s="506"/>
      <c r="AA123" s="506"/>
      <c r="AB123" s="506"/>
      <c r="AC123" s="506"/>
      <c r="AD123" s="506"/>
      <c r="AE123" s="506"/>
      <c r="AF123" s="506">
        <v>0.05</v>
      </c>
      <c r="AG123" s="506"/>
      <c r="AH123" s="506">
        <f t="shared" si="19"/>
        <v>0.15000000000000002</v>
      </c>
      <c r="AI123" s="389" t="s">
        <v>231</v>
      </c>
      <c r="AJ123" s="389"/>
      <c r="AK123" s="402" t="s">
        <v>1552</v>
      </c>
      <c r="AL123" s="389"/>
      <c r="AM123" s="389" t="s">
        <v>1439</v>
      </c>
      <c r="AN123" s="389"/>
      <c r="AO123" s="389">
        <v>6</v>
      </c>
      <c r="AP123" s="389"/>
      <c r="AQ123" s="389"/>
      <c r="AR123" s="395"/>
      <c r="AS123" s="389"/>
      <c r="AT123" s="395"/>
      <c r="AU123" s="395" t="s">
        <v>1434</v>
      </c>
      <c r="AV123" s="388">
        <v>2</v>
      </c>
      <c r="AW123" s="388">
        <v>105</v>
      </c>
      <c r="AX123" s="388"/>
      <c r="AY123" s="388" t="s">
        <v>1931</v>
      </c>
      <c r="AZ123" s="412"/>
      <c r="BA123" s="412"/>
      <c r="BB123" s="412"/>
      <c r="BC123" s="412"/>
    </row>
    <row r="124" spans="1:56" ht="31.5" customHeight="1">
      <c r="A124" s="388">
        <v>69</v>
      </c>
      <c r="B124" s="389">
        <v>59</v>
      </c>
      <c r="C124" s="390" t="s">
        <v>1553</v>
      </c>
      <c r="D124" s="389" t="s">
        <v>96</v>
      </c>
      <c r="E124" s="389"/>
      <c r="F124" s="505">
        <v>0.2</v>
      </c>
      <c r="G124" s="505"/>
      <c r="H124" s="506">
        <v>0.2</v>
      </c>
      <c r="I124" s="507"/>
      <c r="J124" s="507"/>
      <c r="K124" s="506">
        <f t="shared" si="20"/>
        <v>0</v>
      </c>
      <c r="L124" s="506"/>
      <c r="M124" s="506"/>
      <c r="N124" s="506"/>
      <c r="O124" s="506"/>
      <c r="P124" s="506"/>
      <c r="Q124" s="506"/>
      <c r="R124" s="506"/>
      <c r="S124" s="506"/>
      <c r="T124" s="506"/>
      <c r="U124" s="506"/>
      <c r="V124" s="506"/>
      <c r="W124" s="506"/>
      <c r="X124" s="506"/>
      <c r="Y124" s="506"/>
      <c r="Z124" s="506"/>
      <c r="AA124" s="506">
        <v>0.2</v>
      </c>
      <c r="AB124" s="506"/>
      <c r="AC124" s="506"/>
      <c r="AD124" s="506"/>
      <c r="AE124" s="506"/>
      <c r="AF124" s="506"/>
      <c r="AG124" s="506"/>
      <c r="AH124" s="506">
        <f t="shared" si="19"/>
        <v>0.2</v>
      </c>
      <c r="AI124" s="389" t="s">
        <v>231</v>
      </c>
      <c r="AJ124" s="389"/>
      <c r="AK124" s="402" t="s">
        <v>1552</v>
      </c>
      <c r="AL124" s="389"/>
      <c r="AM124" s="389" t="s">
        <v>1439</v>
      </c>
      <c r="AN124" s="389"/>
      <c r="AO124" s="389">
        <v>9</v>
      </c>
      <c r="AP124" s="389"/>
      <c r="AQ124" s="389"/>
      <c r="AR124" s="395"/>
      <c r="AS124" s="389"/>
      <c r="AT124" s="395"/>
      <c r="AU124" s="395" t="s">
        <v>1434</v>
      </c>
      <c r="AV124" s="388">
        <v>2</v>
      </c>
      <c r="AW124" s="388">
        <v>106</v>
      </c>
      <c r="AX124" s="388"/>
      <c r="AY124" s="388" t="s">
        <v>1931</v>
      </c>
      <c r="AZ124" s="412"/>
      <c r="BA124" s="412"/>
      <c r="BB124" s="412"/>
      <c r="BC124" s="412"/>
    </row>
    <row r="125" spans="1:56" ht="32.25" customHeight="1">
      <c r="A125" s="388">
        <v>70</v>
      </c>
      <c r="B125" s="389">
        <v>58</v>
      </c>
      <c r="C125" s="390" t="s">
        <v>1076</v>
      </c>
      <c r="D125" s="389" t="s">
        <v>96</v>
      </c>
      <c r="E125" s="389"/>
      <c r="F125" s="505">
        <v>0.25</v>
      </c>
      <c r="G125" s="505"/>
      <c r="H125" s="506">
        <v>0.25</v>
      </c>
      <c r="I125" s="507"/>
      <c r="J125" s="507"/>
      <c r="K125" s="506">
        <f t="shared" si="20"/>
        <v>0</v>
      </c>
      <c r="L125" s="506"/>
      <c r="M125" s="506"/>
      <c r="N125" s="506"/>
      <c r="O125" s="506">
        <v>0.15</v>
      </c>
      <c r="P125" s="506"/>
      <c r="Q125" s="506"/>
      <c r="R125" s="506"/>
      <c r="S125" s="506"/>
      <c r="T125" s="506"/>
      <c r="U125" s="506"/>
      <c r="V125" s="506"/>
      <c r="W125" s="506"/>
      <c r="X125" s="506"/>
      <c r="Y125" s="506"/>
      <c r="Z125" s="506"/>
      <c r="AA125" s="506"/>
      <c r="AB125" s="506"/>
      <c r="AC125" s="506"/>
      <c r="AD125" s="506"/>
      <c r="AE125" s="506"/>
      <c r="AF125" s="506">
        <v>0.1</v>
      </c>
      <c r="AG125" s="506"/>
      <c r="AH125" s="506">
        <f t="shared" si="19"/>
        <v>0.25</v>
      </c>
      <c r="AI125" s="389" t="s">
        <v>231</v>
      </c>
      <c r="AJ125" s="389"/>
      <c r="AK125" s="402" t="s">
        <v>1554</v>
      </c>
      <c r="AL125" s="389"/>
      <c r="AM125" s="389" t="s">
        <v>1439</v>
      </c>
      <c r="AN125" s="389"/>
      <c r="AO125" s="389">
        <v>8</v>
      </c>
      <c r="AP125" s="389"/>
      <c r="AQ125" s="389"/>
      <c r="AR125" s="395"/>
      <c r="AS125" s="389"/>
      <c r="AT125" s="395"/>
      <c r="AU125" s="395" t="s">
        <v>1434</v>
      </c>
      <c r="AV125" s="388">
        <v>2</v>
      </c>
      <c r="AW125" s="388">
        <v>107</v>
      </c>
      <c r="AX125" s="388"/>
      <c r="AY125" s="388" t="s">
        <v>1931</v>
      </c>
      <c r="AZ125" s="412"/>
      <c r="BA125" s="412"/>
      <c r="BB125" s="412"/>
      <c r="BC125" s="412"/>
    </row>
    <row r="126" spans="1:56" ht="36" customHeight="1">
      <c r="A126" s="388">
        <v>71</v>
      </c>
      <c r="B126" s="389">
        <v>93</v>
      </c>
      <c r="C126" s="390" t="s">
        <v>1076</v>
      </c>
      <c r="D126" s="389" t="s">
        <v>96</v>
      </c>
      <c r="E126" s="389"/>
      <c r="F126" s="505">
        <v>0.15</v>
      </c>
      <c r="G126" s="505"/>
      <c r="H126" s="506">
        <v>0.15</v>
      </c>
      <c r="I126" s="507"/>
      <c r="J126" s="507"/>
      <c r="K126" s="506">
        <f t="shared" si="20"/>
        <v>0</v>
      </c>
      <c r="L126" s="506"/>
      <c r="M126" s="506"/>
      <c r="N126" s="506"/>
      <c r="O126" s="506"/>
      <c r="P126" s="506"/>
      <c r="Q126" s="506"/>
      <c r="R126" s="506"/>
      <c r="S126" s="506"/>
      <c r="T126" s="506"/>
      <c r="U126" s="506"/>
      <c r="V126" s="506"/>
      <c r="W126" s="506"/>
      <c r="X126" s="506"/>
      <c r="Y126" s="506"/>
      <c r="Z126" s="506">
        <v>0.06</v>
      </c>
      <c r="AA126" s="506">
        <v>0.09</v>
      </c>
      <c r="AB126" s="506"/>
      <c r="AC126" s="506"/>
      <c r="AD126" s="506"/>
      <c r="AE126" s="506"/>
      <c r="AF126" s="506"/>
      <c r="AG126" s="506"/>
      <c r="AH126" s="506">
        <f t="shared" si="19"/>
        <v>0.15</v>
      </c>
      <c r="AI126" s="389" t="s">
        <v>233</v>
      </c>
      <c r="AJ126" s="389"/>
      <c r="AK126" s="402" t="s">
        <v>1555</v>
      </c>
      <c r="AL126" s="389"/>
      <c r="AM126" s="389" t="s">
        <v>1439</v>
      </c>
      <c r="AN126" s="389"/>
      <c r="AO126" s="389">
        <v>7</v>
      </c>
      <c r="AP126" s="529"/>
      <c r="AQ126" s="400"/>
      <c r="AR126" s="400"/>
      <c r="AS126" s="400"/>
      <c r="AT126" s="400"/>
      <c r="AU126" s="395" t="s">
        <v>1434</v>
      </c>
      <c r="AV126" s="388">
        <v>2</v>
      </c>
      <c r="AW126" s="388">
        <v>108</v>
      </c>
      <c r="AX126" s="388"/>
      <c r="AY126" s="388" t="s">
        <v>1931</v>
      </c>
    </row>
    <row r="127" spans="1:56" ht="31.5" customHeight="1">
      <c r="A127" s="388">
        <v>72</v>
      </c>
      <c r="B127" s="389">
        <v>94</v>
      </c>
      <c r="C127" s="390" t="s">
        <v>1076</v>
      </c>
      <c r="D127" s="389" t="s">
        <v>96</v>
      </c>
      <c r="E127" s="389"/>
      <c r="F127" s="505">
        <v>0.3</v>
      </c>
      <c r="G127" s="505"/>
      <c r="H127" s="506">
        <v>0.3</v>
      </c>
      <c r="I127" s="507">
        <v>0.18</v>
      </c>
      <c r="J127" s="507"/>
      <c r="K127" s="506">
        <f t="shared" si="20"/>
        <v>0.18</v>
      </c>
      <c r="L127" s="506"/>
      <c r="M127" s="506"/>
      <c r="N127" s="506"/>
      <c r="O127" s="506"/>
      <c r="P127" s="506"/>
      <c r="Q127" s="506"/>
      <c r="R127" s="506"/>
      <c r="S127" s="506"/>
      <c r="T127" s="506"/>
      <c r="U127" s="506"/>
      <c r="V127" s="506"/>
      <c r="W127" s="506"/>
      <c r="X127" s="506"/>
      <c r="Y127" s="506"/>
      <c r="Z127" s="506"/>
      <c r="AA127" s="506"/>
      <c r="AB127" s="506"/>
      <c r="AC127" s="506"/>
      <c r="AD127" s="506"/>
      <c r="AE127" s="506"/>
      <c r="AF127" s="506">
        <v>0.12</v>
      </c>
      <c r="AG127" s="506"/>
      <c r="AH127" s="506">
        <f t="shared" si="19"/>
        <v>0.12</v>
      </c>
      <c r="AI127" s="389" t="s">
        <v>233</v>
      </c>
      <c r="AJ127" s="389"/>
      <c r="AK127" s="402" t="s">
        <v>1273</v>
      </c>
      <c r="AL127" s="389"/>
      <c r="AM127" s="389" t="s">
        <v>1439</v>
      </c>
      <c r="AN127" s="389"/>
      <c r="AO127" s="389">
        <v>8</v>
      </c>
      <c r="AP127" s="529"/>
      <c r="AQ127" s="400"/>
      <c r="AR127" s="400"/>
      <c r="AS127" s="400"/>
      <c r="AT127" s="400"/>
      <c r="AU127" s="395" t="s">
        <v>1419</v>
      </c>
      <c r="AV127" s="388">
        <v>2</v>
      </c>
      <c r="AW127" s="388">
        <v>109</v>
      </c>
      <c r="AX127" s="388" t="s">
        <v>1931</v>
      </c>
      <c r="AY127" s="388" t="s">
        <v>1931</v>
      </c>
      <c r="AZ127" s="412"/>
      <c r="BA127" s="412"/>
      <c r="BB127" s="412"/>
      <c r="BC127" s="412"/>
    </row>
    <row r="128" spans="1:56" ht="27" customHeight="1">
      <c r="A128" s="388">
        <v>73</v>
      </c>
      <c r="B128" s="389">
        <v>106</v>
      </c>
      <c r="C128" s="390" t="s">
        <v>1556</v>
      </c>
      <c r="D128" s="421" t="s">
        <v>96</v>
      </c>
      <c r="E128" s="421"/>
      <c r="F128" s="505">
        <v>0.1</v>
      </c>
      <c r="G128" s="505"/>
      <c r="H128" s="506">
        <v>0.1</v>
      </c>
      <c r="I128" s="507"/>
      <c r="J128" s="507"/>
      <c r="K128" s="506">
        <f t="shared" si="20"/>
        <v>0</v>
      </c>
      <c r="L128" s="506"/>
      <c r="M128" s="506"/>
      <c r="N128" s="506"/>
      <c r="O128" s="506"/>
      <c r="P128" s="506"/>
      <c r="Q128" s="506"/>
      <c r="R128" s="506"/>
      <c r="S128" s="506"/>
      <c r="T128" s="506"/>
      <c r="U128" s="506"/>
      <c r="V128" s="506"/>
      <c r="W128" s="506"/>
      <c r="X128" s="506"/>
      <c r="Y128" s="506"/>
      <c r="Z128" s="506"/>
      <c r="AA128" s="506">
        <v>0.1</v>
      </c>
      <c r="AB128" s="506"/>
      <c r="AC128" s="506"/>
      <c r="AD128" s="506"/>
      <c r="AE128" s="506"/>
      <c r="AF128" s="506"/>
      <c r="AG128" s="506"/>
      <c r="AH128" s="506">
        <f t="shared" si="19"/>
        <v>0.1</v>
      </c>
      <c r="AI128" s="421" t="s">
        <v>234</v>
      </c>
      <c r="AJ128" s="421"/>
      <c r="AK128" s="402" t="s">
        <v>1557</v>
      </c>
      <c r="AL128" s="389"/>
      <c r="AM128" s="389" t="s">
        <v>1439</v>
      </c>
      <c r="AN128" s="389"/>
      <c r="AO128" s="389">
        <v>6</v>
      </c>
      <c r="AP128" s="389"/>
      <c r="AQ128" s="389"/>
      <c r="AR128" s="395"/>
      <c r="AS128" s="389"/>
      <c r="AT128" s="395"/>
      <c r="AU128" s="395" t="s">
        <v>1434</v>
      </c>
      <c r="AV128" s="388">
        <v>2</v>
      </c>
      <c r="AW128" s="388">
        <v>110</v>
      </c>
      <c r="AX128" s="388"/>
      <c r="AY128" s="388" t="s">
        <v>1931</v>
      </c>
    </row>
    <row r="129" spans="1:56" ht="34.5" customHeight="1">
      <c r="A129" s="388">
        <v>74</v>
      </c>
      <c r="B129" s="389">
        <v>112</v>
      </c>
      <c r="C129" s="390" t="s">
        <v>1076</v>
      </c>
      <c r="D129" s="389" t="s">
        <v>96</v>
      </c>
      <c r="E129" s="389"/>
      <c r="F129" s="505">
        <v>0.6</v>
      </c>
      <c r="G129" s="505"/>
      <c r="H129" s="506">
        <v>0.6</v>
      </c>
      <c r="I129" s="507"/>
      <c r="J129" s="507">
        <v>0.5</v>
      </c>
      <c r="K129" s="506">
        <f t="shared" si="20"/>
        <v>0.5</v>
      </c>
      <c r="L129" s="506"/>
      <c r="M129" s="506"/>
      <c r="N129" s="506">
        <v>0.1</v>
      </c>
      <c r="O129" s="506"/>
      <c r="P129" s="506"/>
      <c r="Q129" s="506"/>
      <c r="R129" s="506"/>
      <c r="S129" s="506"/>
      <c r="T129" s="506"/>
      <c r="U129" s="506"/>
      <c r="V129" s="506"/>
      <c r="W129" s="506"/>
      <c r="X129" s="506"/>
      <c r="Y129" s="506"/>
      <c r="Z129" s="506"/>
      <c r="AA129" s="506"/>
      <c r="AB129" s="506"/>
      <c r="AC129" s="506"/>
      <c r="AD129" s="506"/>
      <c r="AE129" s="506"/>
      <c r="AF129" s="506"/>
      <c r="AG129" s="506"/>
      <c r="AH129" s="506">
        <f t="shared" si="19"/>
        <v>0.1</v>
      </c>
      <c r="AI129" s="394" t="s">
        <v>235</v>
      </c>
      <c r="AJ129" s="394"/>
      <c r="AK129" s="402" t="s">
        <v>1558</v>
      </c>
      <c r="AL129" s="389"/>
      <c r="AM129" s="389" t="s">
        <v>1439</v>
      </c>
      <c r="AN129" s="389"/>
      <c r="AO129" s="389">
        <v>1</v>
      </c>
      <c r="AP129" s="389"/>
      <c r="AQ129" s="395"/>
      <c r="AR129" s="395"/>
      <c r="AS129" s="395"/>
      <c r="AT129" s="395"/>
      <c r="AU129" s="395" t="s">
        <v>1436</v>
      </c>
      <c r="AV129" s="388">
        <v>2</v>
      </c>
      <c r="AW129" s="388">
        <v>111</v>
      </c>
      <c r="AX129" s="388" t="s">
        <v>1931</v>
      </c>
      <c r="AY129" s="388" t="s">
        <v>1931</v>
      </c>
    </row>
    <row r="130" spans="1:56" ht="35.25" customHeight="1">
      <c r="A130" s="388">
        <v>75</v>
      </c>
      <c r="B130" s="389">
        <v>113</v>
      </c>
      <c r="C130" s="390" t="s">
        <v>1076</v>
      </c>
      <c r="D130" s="389" t="s">
        <v>96</v>
      </c>
      <c r="E130" s="389"/>
      <c r="F130" s="505">
        <v>0.1</v>
      </c>
      <c r="G130" s="505"/>
      <c r="H130" s="506">
        <v>0.1</v>
      </c>
      <c r="I130" s="507"/>
      <c r="J130" s="507"/>
      <c r="K130" s="506">
        <f t="shared" si="20"/>
        <v>0</v>
      </c>
      <c r="L130" s="506"/>
      <c r="M130" s="506"/>
      <c r="N130" s="506">
        <v>0.02</v>
      </c>
      <c r="O130" s="506">
        <v>0.08</v>
      </c>
      <c r="P130" s="506"/>
      <c r="Q130" s="506"/>
      <c r="R130" s="506"/>
      <c r="S130" s="506"/>
      <c r="T130" s="506"/>
      <c r="U130" s="506"/>
      <c r="V130" s="506"/>
      <c r="W130" s="506"/>
      <c r="X130" s="506"/>
      <c r="Y130" s="506"/>
      <c r="Z130" s="506"/>
      <c r="AA130" s="506"/>
      <c r="AB130" s="506"/>
      <c r="AC130" s="506"/>
      <c r="AD130" s="506"/>
      <c r="AE130" s="506"/>
      <c r="AF130" s="506"/>
      <c r="AG130" s="506"/>
      <c r="AH130" s="506">
        <f t="shared" si="19"/>
        <v>0.1</v>
      </c>
      <c r="AI130" s="394" t="s">
        <v>235</v>
      </c>
      <c r="AJ130" s="394"/>
      <c r="AK130" s="402" t="s">
        <v>1559</v>
      </c>
      <c r="AL130" s="389"/>
      <c r="AM130" s="389" t="s">
        <v>1439</v>
      </c>
      <c r="AN130" s="389"/>
      <c r="AO130" s="389">
        <v>2</v>
      </c>
      <c r="AP130" s="389"/>
      <c r="AQ130" s="395"/>
      <c r="AR130" s="395"/>
      <c r="AS130" s="395"/>
      <c r="AT130" s="395"/>
      <c r="AU130" s="395" t="s">
        <v>1434</v>
      </c>
      <c r="AV130" s="388">
        <v>2</v>
      </c>
      <c r="AW130" s="388">
        <v>112</v>
      </c>
      <c r="AX130" s="388"/>
      <c r="AY130" s="388" t="s">
        <v>1931</v>
      </c>
    </row>
    <row r="131" spans="1:56" ht="32.25" customHeight="1">
      <c r="A131" s="388">
        <v>76</v>
      </c>
      <c r="B131" s="389">
        <v>127</v>
      </c>
      <c r="C131" s="390" t="s">
        <v>1076</v>
      </c>
      <c r="D131" s="389" t="s">
        <v>96</v>
      </c>
      <c r="E131" s="389"/>
      <c r="F131" s="505">
        <v>0.1</v>
      </c>
      <c r="G131" s="511"/>
      <c r="H131" s="506">
        <v>0.1</v>
      </c>
      <c r="I131" s="507"/>
      <c r="J131" s="507"/>
      <c r="K131" s="506">
        <f t="shared" si="20"/>
        <v>0</v>
      </c>
      <c r="L131" s="506"/>
      <c r="M131" s="506"/>
      <c r="N131" s="506"/>
      <c r="O131" s="506"/>
      <c r="P131" s="506"/>
      <c r="Q131" s="506"/>
      <c r="R131" s="506"/>
      <c r="S131" s="506"/>
      <c r="T131" s="506"/>
      <c r="U131" s="506"/>
      <c r="V131" s="506"/>
      <c r="W131" s="506"/>
      <c r="X131" s="506"/>
      <c r="Y131" s="506"/>
      <c r="Z131" s="506">
        <v>0.1</v>
      </c>
      <c r="AA131" s="506"/>
      <c r="AB131" s="506"/>
      <c r="AC131" s="506"/>
      <c r="AD131" s="506"/>
      <c r="AE131" s="506"/>
      <c r="AF131" s="506"/>
      <c r="AG131" s="506"/>
      <c r="AH131" s="506">
        <f t="shared" si="19"/>
        <v>0.1</v>
      </c>
      <c r="AI131" s="394" t="s">
        <v>236</v>
      </c>
      <c r="AJ131" s="394"/>
      <c r="AK131" s="402" t="s">
        <v>1560</v>
      </c>
      <c r="AL131" s="389"/>
      <c r="AM131" s="389" t="s">
        <v>1439</v>
      </c>
      <c r="AN131" s="389"/>
      <c r="AO131" s="389">
        <v>1</v>
      </c>
      <c r="AP131" s="389"/>
      <c r="AQ131" s="389"/>
      <c r="AR131" s="395"/>
      <c r="AS131" s="389"/>
      <c r="AT131" s="389"/>
      <c r="AU131" s="389" t="s">
        <v>1434</v>
      </c>
      <c r="AV131" s="388">
        <v>2</v>
      </c>
      <c r="AW131" s="388">
        <v>113</v>
      </c>
      <c r="AX131" s="388"/>
      <c r="AY131" s="388" t="s">
        <v>1931</v>
      </c>
      <c r="AZ131" s="412"/>
      <c r="BA131" s="412"/>
      <c r="BB131" s="412"/>
      <c r="BC131" s="412"/>
    </row>
    <row r="132" spans="1:56" ht="63" customHeight="1">
      <c r="A132" s="388">
        <v>77</v>
      </c>
      <c r="B132" s="389">
        <v>157</v>
      </c>
      <c r="C132" s="390" t="s">
        <v>1561</v>
      </c>
      <c r="D132" s="389" t="s">
        <v>96</v>
      </c>
      <c r="E132" s="389"/>
      <c r="F132" s="505">
        <v>1</v>
      </c>
      <c r="G132" s="505"/>
      <c r="H132" s="506">
        <v>1</v>
      </c>
      <c r="I132" s="507"/>
      <c r="J132" s="507"/>
      <c r="K132" s="506">
        <f t="shared" si="20"/>
        <v>0</v>
      </c>
      <c r="L132" s="506"/>
      <c r="M132" s="506"/>
      <c r="N132" s="506"/>
      <c r="O132" s="506">
        <v>1</v>
      </c>
      <c r="P132" s="506"/>
      <c r="Q132" s="506"/>
      <c r="R132" s="506"/>
      <c r="S132" s="506"/>
      <c r="T132" s="506"/>
      <c r="U132" s="506"/>
      <c r="V132" s="506"/>
      <c r="W132" s="506"/>
      <c r="X132" s="506"/>
      <c r="Y132" s="506"/>
      <c r="Z132" s="506"/>
      <c r="AA132" s="506"/>
      <c r="AB132" s="506"/>
      <c r="AC132" s="506"/>
      <c r="AD132" s="506"/>
      <c r="AE132" s="506"/>
      <c r="AF132" s="506"/>
      <c r="AG132" s="506"/>
      <c r="AH132" s="506">
        <f t="shared" si="19"/>
        <v>1</v>
      </c>
      <c r="AI132" s="389" t="s">
        <v>239</v>
      </c>
      <c r="AJ132" s="389"/>
      <c r="AK132" s="402" t="s">
        <v>1562</v>
      </c>
      <c r="AL132" s="389"/>
      <c r="AM132" s="389" t="s">
        <v>1439</v>
      </c>
      <c r="AN132" s="389"/>
      <c r="AO132" s="389">
        <v>2</v>
      </c>
      <c r="AP132" s="389"/>
      <c r="AQ132" s="389"/>
      <c r="AR132" s="395"/>
      <c r="AS132" s="389"/>
      <c r="AT132" s="389"/>
      <c r="AU132" s="395" t="s">
        <v>1434</v>
      </c>
      <c r="AV132" s="388">
        <v>2</v>
      </c>
      <c r="AW132" s="388">
        <v>114</v>
      </c>
      <c r="AX132" s="388"/>
      <c r="AY132" s="388" t="s">
        <v>1931</v>
      </c>
      <c r="AZ132" s="426"/>
      <c r="BA132" s="426"/>
    </row>
    <row r="133" spans="1:56" ht="33" customHeight="1">
      <c r="A133" s="388">
        <v>78</v>
      </c>
      <c r="B133" s="389">
        <v>175</v>
      </c>
      <c r="C133" s="390" t="s">
        <v>1076</v>
      </c>
      <c r="D133" s="389" t="s">
        <v>96</v>
      </c>
      <c r="E133" s="389"/>
      <c r="F133" s="505">
        <v>0.2</v>
      </c>
      <c r="G133" s="505"/>
      <c r="H133" s="506">
        <v>0.2</v>
      </c>
      <c r="I133" s="507"/>
      <c r="J133" s="507"/>
      <c r="K133" s="506">
        <f t="shared" si="20"/>
        <v>0</v>
      </c>
      <c r="L133" s="506"/>
      <c r="M133" s="506"/>
      <c r="N133" s="506"/>
      <c r="O133" s="506">
        <v>0.2</v>
      </c>
      <c r="P133" s="506"/>
      <c r="Q133" s="506"/>
      <c r="R133" s="506"/>
      <c r="S133" s="506"/>
      <c r="T133" s="506"/>
      <c r="U133" s="506"/>
      <c r="V133" s="506"/>
      <c r="W133" s="506"/>
      <c r="X133" s="506"/>
      <c r="Y133" s="506"/>
      <c r="Z133" s="506"/>
      <c r="AA133" s="506"/>
      <c r="AB133" s="506"/>
      <c r="AC133" s="506"/>
      <c r="AD133" s="506"/>
      <c r="AE133" s="506"/>
      <c r="AF133" s="506"/>
      <c r="AG133" s="506"/>
      <c r="AH133" s="506">
        <f t="shared" si="19"/>
        <v>0.2</v>
      </c>
      <c r="AI133" s="389" t="s">
        <v>240</v>
      </c>
      <c r="AJ133" s="389"/>
      <c r="AK133" s="390" t="s">
        <v>1563</v>
      </c>
      <c r="AL133" s="389"/>
      <c r="AM133" s="389" t="s">
        <v>1439</v>
      </c>
      <c r="AN133" s="389"/>
      <c r="AO133" s="389">
        <v>17</v>
      </c>
      <c r="AP133" s="389"/>
      <c r="AQ133" s="389"/>
      <c r="AR133" s="395"/>
      <c r="AS133" s="389"/>
      <c r="AT133" s="389"/>
      <c r="AU133" s="395" t="s">
        <v>1434</v>
      </c>
      <c r="AV133" s="388">
        <v>2</v>
      </c>
      <c r="AW133" s="388">
        <v>115</v>
      </c>
      <c r="AX133" s="388"/>
      <c r="AY133" s="388" t="s">
        <v>1931</v>
      </c>
    </row>
    <row r="134" spans="1:56" ht="34.5" customHeight="1">
      <c r="A134" s="388">
        <v>79</v>
      </c>
      <c r="B134" s="389">
        <v>174</v>
      </c>
      <c r="C134" s="390" t="s">
        <v>1076</v>
      </c>
      <c r="D134" s="389" t="s">
        <v>96</v>
      </c>
      <c r="E134" s="389"/>
      <c r="F134" s="505">
        <v>0.9</v>
      </c>
      <c r="G134" s="505"/>
      <c r="H134" s="506">
        <v>0.9</v>
      </c>
      <c r="I134" s="507">
        <v>0.9</v>
      </c>
      <c r="J134" s="507"/>
      <c r="K134" s="506">
        <f t="shared" si="20"/>
        <v>0.9</v>
      </c>
      <c r="L134" s="506"/>
      <c r="M134" s="506"/>
      <c r="N134" s="506"/>
      <c r="O134" s="506"/>
      <c r="P134" s="506"/>
      <c r="Q134" s="506"/>
      <c r="R134" s="506"/>
      <c r="S134" s="506"/>
      <c r="T134" s="506"/>
      <c r="U134" s="506"/>
      <c r="V134" s="506"/>
      <c r="W134" s="506"/>
      <c r="X134" s="506"/>
      <c r="Y134" s="506"/>
      <c r="Z134" s="506"/>
      <c r="AA134" s="506"/>
      <c r="AB134" s="506"/>
      <c r="AC134" s="506"/>
      <c r="AD134" s="506"/>
      <c r="AE134" s="506"/>
      <c r="AF134" s="506"/>
      <c r="AG134" s="506"/>
      <c r="AH134" s="506">
        <f t="shared" si="19"/>
        <v>0</v>
      </c>
      <c r="AI134" s="389" t="s">
        <v>240</v>
      </c>
      <c r="AJ134" s="389"/>
      <c r="AK134" s="390" t="s">
        <v>1261</v>
      </c>
      <c r="AL134" s="389"/>
      <c r="AM134" s="389" t="s">
        <v>1439</v>
      </c>
      <c r="AN134" s="389"/>
      <c r="AO134" s="389">
        <v>16</v>
      </c>
      <c r="AP134" s="389"/>
      <c r="AQ134" s="389"/>
      <c r="AR134" s="395"/>
      <c r="AS134" s="389"/>
      <c r="AT134" s="389"/>
      <c r="AU134" s="395" t="s">
        <v>1502</v>
      </c>
      <c r="AV134" s="388">
        <v>2</v>
      </c>
      <c r="AW134" s="388">
        <v>116</v>
      </c>
      <c r="AX134" s="388" t="s">
        <v>1931</v>
      </c>
      <c r="AY134" s="388" t="s">
        <v>1931</v>
      </c>
    </row>
    <row r="135" spans="1:56" ht="36.75" customHeight="1">
      <c r="A135" s="388">
        <v>80</v>
      </c>
      <c r="B135" s="389">
        <v>172</v>
      </c>
      <c r="C135" s="390" t="s">
        <v>1076</v>
      </c>
      <c r="D135" s="389" t="s">
        <v>96</v>
      </c>
      <c r="E135" s="389"/>
      <c r="F135" s="505">
        <v>0.2</v>
      </c>
      <c r="G135" s="505"/>
      <c r="H135" s="506">
        <v>0.2</v>
      </c>
      <c r="I135" s="507"/>
      <c r="J135" s="507"/>
      <c r="K135" s="506">
        <f t="shared" si="20"/>
        <v>0</v>
      </c>
      <c r="L135" s="506"/>
      <c r="M135" s="506"/>
      <c r="N135" s="506"/>
      <c r="O135" s="506">
        <v>0.2</v>
      </c>
      <c r="P135" s="506"/>
      <c r="Q135" s="506"/>
      <c r="R135" s="506"/>
      <c r="S135" s="506"/>
      <c r="T135" s="506"/>
      <c r="U135" s="506"/>
      <c r="V135" s="506"/>
      <c r="W135" s="506"/>
      <c r="X135" s="506"/>
      <c r="Y135" s="506"/>
      <c r="Z135" s="506"/>
      <c r="AA135" s="506"/>
      <c r="AB135" s="506"/>
      <c r="AC135" s="506"/>
      <c r="AD135" s="506"/>
      <c r="AE135" s="506"/>
      <c r="AF135" s="506"/>
      <c r="AG135" s="506"/>
      <c r="AH135" s="506">
        <f t="shared" si="19"/>
        <v>0.2</v>
      </c>
      <c r="AI135" s="389" t="s">
        <v>240</v>
      </c>
      <c r="AJ135" s="389"/>
      <c r="AK135" s="390" t="s">
        <v>1564</v>
      </c>
      <c r="AL135" s="389"/>
      <c r="AM135" s="389" t="s">
        <v>1439</v>
      </c>
      <c r="AN135" s="389"/>
      <c r="AO135" s="389">
        <v>14</v>
      </c>
      <c r="AP135" s="389"/>
      <c r="AQ135" s="389"/>
      <c r="AR135" s="395"/>
      <c r="AS135" s="389"/>
      <c r="AT135" s="389"/>
      <c r="AU135" s="395" t="s">
        <v>1434</v>
      </c>
      <c r="AV135" s="388">
        <v>2</v>
      </c>
      <c r="AW135" s="388">
        <v>117</v>
      </c>
      <c r="AX135" s="388"/>
      <c r="AY135" s="388" t="s">
        <v>1931</v>
      </c>
      <c r="BD135" s="412"/>
    </row>
    <row r="136" spans="1:56" ht="36.75" customHeight="1">
      <c r="A136" s="388">
        <v>81</v>
      </c>
      <c r="B136" s="389"/>
      <c r="C136" s="390" t="s">
        <v>1076</v>
      </c>
      <c r="D136" s="389" t="s">
        <v>96</v>
      </c>
      <c r="E136" s="389"/>
      <c r="F136" s="505">
        <v>0.17</v>
      </c>
      <c r="G136" s="505"/>
      <c r="H136" s="506">
        <v>0.17</v>
      </c>
      <c r="I136" s="507"/>
      <c r="J136" s="507"/>
      <c r="K136" s="506">
        <f t="shared" si="20"/>
        <v>0</v>
      </c>
      <c r="L136" s="506"/>
      <c r="M136" s="506"/>
      <c r="N136" s="506"/>
      <c r="O136" s="506"/>
      <c r="P136" s="506"/>
      <c r="Q136" s="506"/>
      <c r="R136" s="506"/>
      <c r="S136" s="506"/>
      <c r="T136" s="506"/>
      <c r="U136" s="506"/>
      <c r="V136" s="506"/>
      <c r="W136" s="506"/>
      <c r="X136" s="506"/>
      <c r="Y136" s="506"/>
      <c r="Z136" s="506">
        <v>0.17</v>
      </c>
      <c r="AA136" s="506"/>
      <c r="AB136" s="506"/>
      <c r="AC136" s="506"/>
      <c r="AD136" s="506"/>
      <c r="AE136" s="506"/>
      <c r="AF136" s="506"/>
      <c r="AG136" s="506"/>
      <c r="AH136" s="506">
        <f t="shared" ref="AH136:AH201" si="21">SUM(N136:AG136)</f>
        <v>0.17</v>
      </c>
      <c r="AI136" s="389" t="s">
        <v>241</v>
      </c>
      <c r="AJ136" s="389"/>
      <c r="AK136" s="390" t="s">
        <v>1565</v>
      </c>
      <c r="AL136" s="395"/>
      <c r="AM136" s="389" t="s">
        <v>1439</v>
      </c>
      <c r="AN136" s="389"/>
      <c r="AO136" s="389"/>
      <c r="AP136" s="389"/>
      <c r="AQ136" s="395"/>
      <c r="AR136" s="395"/>
      <c r="AS136" s="395"/>
      <c r="AT136" s="395"/>
      <c r="AU136" s="395" t="s">
        <v>1434</v>
      </c>
      <c r="AV136" s="388">
        <v>2</v>
      </c>
      <c r="AW136" s="388">
        <v>118</v>
      </c>
      <c r="AX136" s="388"/>
      <c r="AY136" s="388" t="s">
        <v>1931</v>
      </c>
    </row>
    <row r="137" spans="1:56" ht="36.75" customHeight="1">
      <c r="A137" s="388">
        <v>82</v>
      </c>
      <c r="B137" s="389">
        <v>226</v>
      </c>
      <c r="C137" s="390" t="s">
        <v>1076</v>
      </c>
      <c r="D137" s="389" t="s">
        <v>96</v>
      </c>
      <c r="E137" s="389"/>
      <c r="F137" s="505">
        <v>0.5</v>
      </c>
      <c r="G137" s="505"/>
      <c r="H137" s="506">
        <v>0.5</v>
      </c>
      <c r="I137" s="507">
        <v>0.5</v>
      </c>
      <c r="J137" s="507"/>
      <c r="K137" s="506">
        <f t="shared" si="20"/>
        <v>0.5</v>
      </c>
      <c r="L137" s="506"/>
      <c r="M137" s="506"/>
      <c r="N137" s="506"/>
      <c r="O137" s="506"/>
      <c r="P137" s="506"/>
      <c r="Q137" s="506"/>
      <c r="R137" s="506"/>
      <c r="S137" s="506"/>
      <c r="T137" s="506"/>
      <c r="U137" s="506"/>
      <c r="V137" s="506"/>
      <c r="W137" s="506"/>
      <c r="X137" s="506"/>
      <c r="Y137" s="506"/>
      <c r="Z137" s="506"/>
      <c r="AA137" s="506"/>
      <c r="AB137" s="506"/>
      <c r="AC137" s="506"/>
      <c r="AD137" s="506"/>
      <c r="AE137" s="506"/>
      <c r="AF137" s="506"/>
      <c r="AG137" s="506"/>
      <c r="AH137" s="506">
        <f t="shared" si="21"/>
        <v>0</v>
      </c>
      <c r="AI137" s="408" t="s">
        <v>243</v>
      </c>
      <c r="AJ137" s="408"/>
      <c r="AK137" s="402" t="s">
        <v>1566</v>
      </c>
      <c r="AL137" s="389"/>
      <c r="AM137" s="389" t="s">
        <v>1439</v>
      </c>
      <c r="AN137" s="389">
        <v>2</v>
      </c>
      <c r="AO137" s="389"/>
      <c r="AP137" s="389"/>
      <c r="AQ137" s="389"/>
      <c r="AR137" s="389"/>
      <c r="AS137" s="389"/>
      <c r="AT137" s="395"/>
      <c r="AU137" s="389" t="s">
        <v>1436</v>
      </c>
      <c r="AV137" s="388">
        <v>2</v>
      </c>
      <c r="AW137" s="388">
        <v>119</v>
      </c>
      <c r="AX137" s="388" t="s">
        <v>1931</v>
      </c>
      <c r="AY137" s="388" t="s">
        <v>1931</v>
      </c>
    </row>
    <row r="138" spans="1:56" ht="45.75" customHeight="1">
      <c r="A138" s="388">
        <v>83</v>
      </c>
      <c r="B138" s="389">
        <v>238</v>
      </c>
      <c r="C138" s="390" t="s">
        <v>1076</v>
      </c>
      <c r="D138" s="389" t="s">
        <v>96</v>
      </c>
      <c r="E138" s="389"/>
      <c r="F138" s="505">
        <v>0.36</v>
      </c>
      <c r="G138" s="511"/>
      <c r="H138" s="506">
        <v>0.36</v>
      </c>
      <c r="I138" s="507">
        <v>0.36</v>
      </c>
      <c r="J138" s="507"/>
      <c r="K138" s="506">
        <f t="shared" si="20"/>
        <v>0.36</v>
      </c>
      <c r="L138" s="506"/>
      <c r="M138" s="506"/>
      <c r="N138" s="506"/>
      <c r="O138" s="506"/>
      <c r="P138" s="506"/>
      <c r="Q138" s="506"/>
      <c r="R138" s="506"/>
      <c r="S138" s="506"/>
      <c r="T138" s="506"/>
      <c r="U138" s="506"/>
      <c r="V138" s="506"/>
      <c r="W138" s="506"/>
      <c r="X138" s="506"/>
      <c r="Y138" s="506"/>
      <c r="Z138" s="506"/>
      <c r="AA138" s="506"/>
      <c r="AB138" s="506"/>
      <c r="AC138" s="506"/>
      <c r="AD138" s="506"/>
      <c r="AE138" s="506"/>
      <c r="AF138" s="506"/>
      <c r="AG138" s="506"/>
      <c r="AH138" s="506">
        <f t="shared" si="21"/>
        <v>0</v>
      </c>
      <c r="AI138" s="394" t="s">
        <v>244</v>
      </c>
      <c r="AJ138" s="394"/>
      <c r="AK138" s="402" t="s">
        <v>1567</v>
      </c>
      <c r="AL138" s="389"/>
      <c r="AM138" s="389" t="s">
        <v>1439</v>
      </c>
      <c r="AN138" s="389"/>
      <c r="AO138" s="389">
        <v>3</v>
      </c>
      <c r="AP138" s="389"/>
      <c r="AQ138" s="395"/>
      <c r="AR138" s="395"/>
      <c r="AS138" s="395"/>
      <c r="AT138" s="395"/>
      <c r="AU138" s="395" t="s">
        <v>1436</v>
      </c>
      <c r="AV138" s="388">
        <v>2</v>
      </c>
      <c r="AW138" s="388">
        <v>120</v>
      </c>
      <c r="AX138" s="388" t="s">
        <v>1931</v>
      </c>
      <c r="AY138" s="388" t="s">
        <v>1931</v>
      </c>
      <c r="BD138" s="412"/>
    </row>
    <row r="139" spans="1:56" ht="36" customHeight="1">
      <c r="A139" s="388">
        <v>84</v>
      </c>
      <c r="B139" s="389">
        <v>237</v>
      </c>
      <c r="C139" s="390" t="s">
        <v>1076</v>
      </c>
      <c r="D139" s="389" t="s">
        <v>96</v>
      </c>
      <c r="E139" s="389"/>
      <c r="F139" s="505">
        <v>0.1</v>
      </c>
      <c r="G139" s="511"/>
      <c r="H139" s="506">
        <v>0.1</v>
      </c>
      <c r="I139" s="507">
        <v>0.1</v>
      </c>
      <c r="J139" s="507"/>
      <c r="K139" s="506">
        <f t="shared" si="20"/>
        <v>0.1</v>
      </c>
      <c r="L139" s="506"/>
      <c r="M139" s="506"/>
      <c r="N139" s="506"/>
      <c r="O139" s="506"/>
      <c r="P139" s="506"/>
      <c r="Q139" s="506"/>
      <c r="R139" s="506"/>
      <c r="S139" s="506"/>
      <c r="T139" s="506"/>
      <c r="U139" s="506"/>
      <c r="V139" s="506"/>
      <c r="W139" s="506"/>
      <c r="X139" s="506"/>
      <c r="Y139" s="506"/>
      <c r="Z139" s="506"/>
      <c r="AA139" s="506"/>
      <c r="AB139" s="506"/>
      <c r="AC139" s="506"/>
      <c r="AD139" s="506"/>
      <c r="AE139" s="506"/>
      <c r="AF139" s="506"/>
      <c r="AG139" s="506"/>
      <c r="AH139" s="506">
        <f t="shared" si="21"/>
        <v>0</v>
      </c>
      <c r="AI139" s="394" t="s">
        <v>244</v>
      </c>
      <c r="AJ139" s="394"/>
      <c r="AK139" s="402" t="s">
        <v>1449</v>
      </c>
      <c r="AL139" s="389"/>
      <c r="AM139" s="389" t="s">
        <v>1439</v>
      </c>
      <c r="AN139" s="389"/>
      <c r="AO139" s="389">
        <v>2</v>
      </c>
      <c r="AP139" s="389"/>
      <c r="AQ139" s="395"/>
      <c r="AR139" s="395"/>
      <c r="AS139" s="395"/>
      <c r="AT139" s="395"/>
      <c r="AU139" s="395" t="s">
        <v>1434</v>
      </c>
      <c r="AV139" s="388">
        <v>2</v>
      </c>
      <c r="AW139" s="388">
        <v>121</v>
      </c>
      <c r="AX139" s="388" t="s">
        <v>1931</v>
      </c>
      <c r="AY139" s="388" t="s">
        <v>1931</v>
      </c>
      <c r="BD139" s="412"/>
    </row>
    <row r="140" spans="1:56" ht="33" customHeight="1">
      <c r="A140" s="388">
        <v>85</v>
      </c>
      <c r="B140" s="389">
        <v>261</v>
      </c>
      <c r="C140" s="390" t="s">
        <v>1076</v>
      </c>
      <c r="D140" s="389" t="s">
        <v>96</v>
      </c>
      <c r="E140" s="389"/>
      <c r="F140" s="505">
        <v>0.18</v>
      </c>
      <c r="G140" s="505"/>
      <c r="H140" s="506">
        <v>0.18</v>
      </c>
      <c r="I140" s="507">
        <v>0.18</v>
      </c>
      <c r="J140" s="507"/>
      <c r="K140" s="506">
        <f t="shared" si="20"/>
        <v>0.18</v>
      </c>
      <c r="L140" s="506"/>
      <c r="M140" s="506"/>
      <c r="N140" s="506"/>
      <c r="O140" s="506"/>
      <c r="P140" s="506"/>
      <c r="Q140" s="506"/>
      <c r="R140" s="506"/>
      <c r="S140" s="506"/>
      <c r="T140" s="506"/>
      <c r="U140" s="506"/>
      <c r="V140" s="506"/>
      <c r="W140" s="506"/>
      <c r="X140" s="506"/>
      <c r="Y140" s="506"/>
      <c r="Z140" s="506"/>
      <c r="AA140" s="506"/>
      <c r="AB140" s="506"/>
      <c r="AC140" s="506"/>
      <c r="AD140" s="506"/>
      <c r="AE140" s="506"/>
      <c r="AF140" s="506"/>
      <c r="AG140" s="506"/>
      <c r="AH140" s="506">
        <f t="shared" si="21"/>
        <v>0</v>
      </c>
      <c r="AI140" s="389" t="s">
        <v>245</v>
      </c>
      <c r="AJ140" s="389"/>
      <c r="AK140" s="402" t="s">
        <v>1568</v>
      </c>
      <c r="AL140" s="389"/>
      <c r="AM140" s="389" t="s">
        <v>1439</v>
      </c>
      <c r="AN140" s="389" t="s">
        <v>1569</v>
      </c>
      <c r="AO140" s="389">
        <v>2</v>
      </c>
      <c r="AP140" s="389"/>
      <c r="AQ140" s="389"/>
      <c r="AR140" s="395"/>
      <c r="AS140" s="389"/>
      <c r="AT140" s="395"/>
      <c r="AU140" s="395" t="s">
        <v>1436</v>
      </c>
      <c r="AV140" s="388">
        <v>2</v>
      </c>
      <c r="AW140" s="388">
        <v>122</v>
      </c>
      <c r="AX140" s="388" t="s">
        <v>1931</v>
      </c>
      <c r="AY140" s="388" t="s">
        <v>1931</v>
      </c>
    </row>
    <row r="141" spans="1:56" ht="64.5" customHeight="1">
      <c r="A141" s="388">
        <v>86</v>
      </c>
      <c r="B141" s="389">
        <v>277</v>
      </c>
      <c r="C141" s="390" t="s">
        <v>1076</v>
      </c>
      <c r="D141" s="389" t="s">
        <v>96</v>
      </c>
      <c r="E141" s="389"/>
      <c r="F141" s="505">
        <v>0.2</v>
      </c>
      <c r="G141" s="505"/>
      <c r="H141" s="506">
        <v>0.2</v>
      </c>
      <c r="I141" s="507"/>
      <c r="J141" s="507"/>
      <c r="K141" s="506">
        <f t="shared" si="20"/>
        <v>0</v>
      </c>
      <c r="L141" s="506"/>
      <c r="M141" s="506"/>
      <c r="N141" s="506"/>
      <c r="O141" s="506">
        <v>0.2</v>
      </c>
      <c r="P141" s="506"/>
      <c r="Q141" s="506"/>
      <c r="R141" s="506"/>
      <c r="S141" s="506"/>
      <c r="T141" s="506"/>
      <c r="U141" s="506"/>
      <c r="V141" s="506"/>
      <c r="W141" s="506"/>
      <c r="X141" s="506"/>
      <c r="Y141" s="506"/>
      <c r="Z141" s="506"/>
      <c r="AA141" s="506"/>
      <c r="AB141" s="506"/>
      <c r="AC141" s="506"/>
      <c r="AD141" s="506"/>
      <c r="AE141" s="506"/>
      <c r="AF141" s="506"/>
      <c r="AG141" s="506"/>
      <c r="AH141" s="506">
        <f t="shared" si="21"/>
        <v>0.2</v>
      </c>
      <c r="AI141" s="408" t="s">
        <v>246</v>
      </c>
      <c r="AJ141" s="408"/>
      <c r="AK141" s="402" t="s">
        <v>1570</v>
      </c>
      <c r="AL141" s="389"/>
      <c r="AM141" s="389" t="s">
        <v>1439</v>
      </c>
      <c r="AN141" s="389"/>
      <c r="AO141" s="389">
        <v>1</v>
      </c>
      <c r="AP141" s="389"/>
      <c r="AQ141" s="389"/>
      <c r="AR141" s="395"/>
      <c r="AS141" s="389"/>
      <c r="AT141" s="395"/>
      <c r="AU141" s="395" t="s">
        <v>1434</v>
      </c>
      <c r="AV141" s="388">
        <v>2</v>
      </c>
      <c r="AW141" s="388">
        <v>123</v>
      </c>
      <c r="AX141" s="388"/>
      <c r="AY141" s="388" t="s">
        <v>1931</v>
      </c>
      <c r="AZ141" s="384"/>
      <c r="BA141" s="384"/>
      <c r="BB141" s="384"/>
      <c r="BC141" s="384"/>
      <c r="BD141" s="384"/>
    </row>
    <row r="142" spans="1:56" s="384" customFormat="1" ht="39.75" customHeight="1">
      <c r="A142" s="388">
        <v>87</v>
      </c>
      <c r="B142" s="389">
        <v>304</v>
      </c>
      <c r="C142" s="390" t="s">
        <v>1076</v>
      </c>
      <c r="D142" s="389" t="s">
        <v>96</v>
      </c>
      <c r="E142" s="389"/>
      <c r="F142" s="505">
        <v>0.24000000000000002</v>
      </c>
      <c r="G142" s="505"/>
      <c r="H142" s="506">
        <v>0.24000000000000002</v>
      </c>
      <c r="I142" s="507">
        <v>0.2</v>
      </c>
      <c r="J142" s="507"/>
      <c r="K142" s="506">
        <f t="shared" si="20"/>
        <v>0.2</v>
      </c>
      <c r="L142" s="506"/>
      <c r="M142" s="506"/>
      <c r="N142" s="506"/>
      <c r="O142" s="506"/>
      <c r="P142" s="506"/>
      <c r="Q142" s="506"/>
      <c r="R142" s="506"/>
      <c r="S142" s="506"/>
      <c r="T142" s="506"/>
      <c r="U142" s="506"/>
      <c r="V142" s="506"/>
      <c r="W142" s="506"/>
      <c r="X142" s="506"/>
      <c r="Y142" s="506"/>
      <c r="Z142" s="506"/>
      <c r="AA142" s="506"/>
      <c r="AB142" s="506"/>
      <c r="AC142" s="506"/>
      <c r="AD142" s="506"/>
      <c r="AE142" s="506"/>
      <c r="AF142" s="506">
        <v>0.04</v>
      </c>
      <c r="AG142" s="506"/>
      <c r="AH142" s="506">
        <f t="shared" si="21"/>
        <v>0.04</v>
      </c>
      <c r="AI142" s="389" t="s">
        <v>248</v>
      </c>
      <c r="AJ142" s="389"/>
      <c r="AK142" s="402" t="s">
        <v>1571</v>
      </c>
      <c r="AL142" s="389"/>
      <c r="AM142" s="389" t="s">
        <v>1439</v>
      </c>
      <c r="AN142" s="389"/>
      <c r="AO142" s="389">
        <v>5</v>
      </c>
      <c r="AP142" s="389"/>
      <c r="AQ142" s="390"/>
      <c r="AR142" s="389"/>
      <c r="AS142" s="389"/>
      <c r="AT142" s="395"/>
      <c r="AU142" s="389" t="s">
        <v>1436</v>
      </c>
      <c r="AV142" s="388">
        <v>2</v>
      </c>
      <c r="AW142" s="388">
        <v>124</v>
      </c>
      <c r="AX142" s="388" t="s">
        <v>1931</v>
      </c>
      <c r="AY142" s="388" t="s">
        <v>1931</v>
      </c>
    </row>
    <row r="143" spans="1:56" ht="46.5" customHeight="1">
      <c r="A143" s="388">
        <v>88</v>
      </c>
      <c r="B143" s="389">
        <v>302</v>
      </c>
      <c r="C143" s="390" t="s">
        <v>1076</v>
      </c>
      <c r="D143" s="389" t="s">
        <v>96</v>
      </c>
      <c r="E143" s="389"/>
      <c r="F143" s="505">
        <v>0.5</v>
      </c>
      <c r="G143" s="505"/>
      <c r="H143" s="506">
        <v>0.5</v>
      </c>
      <c r="I143" s="507">
        <v>0.2</v>
      </c>
      <c r="J143" s="507">
        <v>0.25</v>
      </c>
      <c r="K143" s="506">
        <f t="shared" si="20"/>
        <v>0.45</v>
      </c>
      <c r="L143" s="506"/>
      <c r="M143" s="506"/>
      <c r="N143" s="506"/>
      <c r="O143" s="506"/>
      <c r="P143" s="506"/>
      <c r="Q143" s="506"/>
      <c r="R143" s="506"/>
      <c r="S143" s="506"/>
      <c r="T143" s="506"/>
      <c r="U143" s="506"/>
      <c r="V143" s="506"/>
      <c r="W143" s="506"/>
      <c r="X143" s="506"/>
      <c r="Y143" s="506"/>
      <c r="Z143" s="506"/>
      <c r="AA143" s="506"/>
      <c r="AB143" s="506"/>
      <c r="AC143" s="506"/>
      <c r="AD143" s="506"/>
      <c r="AE143" s="506"/>
      <c r="AF143" s="506">
        <v>0.05</v>
      </c>
      <c r="AG143" s="506"/>
      <c r="AH143" s="506">
        <f t="shared" si="21"/>
        <v>0.05</v>
      </c>
      <c r="AI143" s="389" t="s">
        <v>248</v>
      </c>
      <c r="AJ143" s="389"/>
      <c r="AK143" s="402" t="s">
        <v>1572</v>
      </c>
      <c r="AL143" s="389"/>
      <c r="AM143" s="389" t="s">
        <v>1439</v>
      </c>
      <c r="AN143" s="389"/>
      <c r="AO143" s="389">
        <v>3</v>
      </c>
      <c r="AP143" s="389"/>
      <c r="AQ143" s="390"/>
      <c r="AR143" s="389"/>
      <c r="AS143" s="389"/>
      <c r="AT143" s="395"/>
      <c r="AU143" s="389" t="s">
        <v>1502</v>
      </c>
      <c r="AV143" s="388">
        <v>2</v>
      </c>
      <c r="AW143" s="388">
        <v>125</v>
      </c>
      <c r="AX143" s="388" t="s">
        <v>1931</v>
      </c>
      <c r="AY143" s="388" t="s">
        <v>1931</v>
      </c>
      <c r="AZ143" s="384"/>
      <c r="BA143" s="384"/>
      <c r="BB143" s="384"/>
      <c r="BC143" s="384"/>
      <c r="BD143" s="384"/>
    </row>
    <row r="144" spans="1:56" ht="36" customHeight="1">
      <c r="A144" s="388">
        <v>89</v>
      </c>
      <c r="B144" s="389">
        <v>300</v>
      </c>
      <c r="C144" s="390" t="s">
        <v>1076</v>
      </c>
      <c r="D144" s="389" t="s">
        <v>96</v>
      </c>
      <c r="E144" s="389"/>
      <c r="F144" s="505">
        <v>0.18</v>
      </c>
      <c r="G144" s="505"/>
      <c r="H144" s="506">
        <v>0.18</v>
      </c>
      <c r="I144" s="507">
        <v>0.12</v>
      </c>
      <c r="J144" s="507"/>
      <c r="K144" s="506">
        <f t="shared" si="20"/>
        <v>0.12</v>
      </c>
      <c r="L144" s="506"/>
      <c r="M144" s="506"/>
      <c r="N144" s="506"/>
      <c r="O144" s="506"/>
      <c r="P144" s="506"/>
      <c r="Q144" s="506"/>
      <c r="R144" s="506"/>
      <c r="S144" s="506"/>
      <c r="T144" s="506"/>
      <c r="U144" s="506"/>
      <c r="V144" s="506"/>
      <c r="W144" s="506"/>
      <c r="X144" s="506"/>
      <c r="Y144" s="506"/>
      <c r="Z144" s="506"/>
      <c r="AA144" s="506"/>
      <c r="AB144" s="506"/>
      <c r="AC144" s="506"/>
      <c r="AD144" s="506"/>
      <c r="AE144" s="506"/>
      <c r="AF144" s="506">
        <v>0.06</v>
      </c>
      <c r="AG144" s="506"/>
      <c r="AH144" s="506">
        <f t="shared" si="21"/>
        <v>0.06</v>
      </c>
      <c r="AI144" s="389" t="s">
        <v>248</v>
      </c>
      <c r="AJ144" s="389"/>
      <c r="AK144" s="402" t="s">
        <v>1573</v>
      </c>
      <c r="AL144" s="389"/>
      <c r="AM144" s="389" t="s">
        <v>1439</v>
      </c>
      <c r="AN144" s="389"/>
      <c r="AO144" s="389">
        <v>1</v>
      </c>
      <c r="AP144" s="389"/>
      <c r="AQ144" s="390"/>
      <c r="AR144" s="389"/>
      <c r="AS144" s="389"/>
      <c r="AT144" s="395"/>
      <c r="AU144" s="389" t="s">
        <v>1502</v>
      </c>
      <c r="AV144" s="388">
        <v>2</v>
      </c>
      <c r="AW144" s="388">
        <v>126</v>
      </c>
      <c r="AX144" s="388" t="s">
        <v>1931</v>
      </c>
      <c r="AY144" s="388" t="s">
        <v>1931</v>
      </c>
    </row>
    <row r="145" spans="1:56" ht="32.25" customHeight="1">
      <c r="A145" s="388">
        <v>90</v>
      </c>
      <c r="B145" s="389">
        <v>303</v>
      </c>
      <c r="C145" s="390" t="s">
        <v>1076</v>
      </c>
      <c r="D145" s="389" t="s">
        <v>96</v>
      </c>
      <c r="E145" s="389"/>
      <c r="F145" s="505">
        <v>0.22</v>
      </c>
      <c r="G145" s="505"/>
      <c r="H145" s="506">
        <v>0.22</v>
      </c>
      <c r="I145" s="507">
        <v>0.2</v>
      </c>
      <c r="J145" s="507"/>
      <c r="K145" s="506">
        <f t="shared" si="20"/>
        <v>0.2</v>
      </c>
      <c r="L145" s="506"/>
      <c r="M145" s="506"/>
      <c r="N145" s="506"/>
      <c r="O145" s="506"/>
      <c r="P145" s="506"/>
      <c r="Q145" s="506"/>
      <c r="R145" s="506"/>
      <c r="S145" s="506"/>
      <c r="T145" s="506"/>
      <c r="U145" s="506"/>
      <c r="V145" s="506"/>
      <c r="W145" s="506"/>
      <c r="X145" s="506"/>
      <c r="Y145" s="506"/>
      <c r="Z145" s="506"/>
      <c r="AA145" s="506"/>
      <c r="AB145" s="506"/>
      <c r="AC145" s="506"/>
      <c r="AD145" s="506"/>
      <c r="AE145" s="506"/>
      <c r="AF145" s="506">
        <v>0.02</v>
      </c>
      <c r="AG145" s="506"/>
      <c r="AH145" s="506">
        <f t="shared" si="21"/>
        <v>0.02</v>
      </c>
      <c r="AI145" s="389" t="s">
        <v>248</v>
      </c>
      <c r="AJ145" s="389"/>
      <c r="AK145" s="402" t="s">
        <v>1574</v>
      </c>
      <c r="AL145" s="389"/>
      <c r="AM145" s="389" t="s">
        <v>1439</v>
      </c>
      <c r="AN145" s="389"/>
      <c r="AO145" s="389">
        <v>4</v>
      </c>
      <c r="AP145" s="389"/>
      <c r="AQ145" s="390"/>
      <c r="AR145" s="389"/>
      <c r="AS145" s="389"/>
      <c r="AT145" s="395"/>
      <c r="AU145" s="389" t="s">
        <v>1436</v>
      </c>
      <c r="AV145" s="388">
        <v>2</v>
      </c>
      <c r="AW145" s="388">
        <v>127</v>
      </c>
      <c r="AX145" s="388" t="s">
        <v>1931</v>
      </c>
      <c r="AY145" s="388" t="s">
        <v>1931</v>
      </c>
      <c r="BD145" s="412"/>
    </row>
    <row r="146" spans="1:56" ht="30" customHeight="1">
      <c r="A146" s="388">
        <v>91</v>
      </c>
      <c r="B146" s="389">
        <v>315</v>
      </c>
      <c r="C146" s="390" t="s">
        <v>1076</v>
      </c>
      <c r="D146" s="389" t="s">
        <v>96</v>
      </c>
      <c r="E146" s="389"/>
      <c r="F146" s="505">
        <v>0.3</v>
      </c>
      <c r="G146" s="511"/>
      <c r="H146" s="506">
        <v>0.3</v>
      </c>
      <c r="I146" s="507"/>
      <c r="J146" s="507"/>
      <c r="K146" s="506">
        <f t="shared" si="20"/>
        <v>0</v>
      </c>
      <c r="L146" s="506"/>
      <c r="M146" s="506"/>
      <c r="N146" s="506"/>
      <c r="O146" s="506">
        <v>0.3</v>
      </c>
      <c r="P146" s="506"/>
      <c r="Q146" s="506"/>
      <c r="R146" s="506"/>
      <c r="S146" s="506"/>
      <c r="T146" s="506"/>
      <c r="U146" s="506"/>
      <c r="V146" s="506"/>
      <c r="W146" s="506"/>
      <c r="X146" s="506"/>
      <c r="Y146" s="506"/>
      <c r="Z146" s="506"/>
      <c r="AA146" s="506"/>
      <c r="AB146" s="506"/>
      <c r="AC146" s="506"/>
      <c r="AD146" s="506"/>
      <c r="AE146" s="506"/>
      <c r="AF146" s="506"/>
      <c r="AG146" s="506"/>
      <c r="AH146" s="506">
        <f t="shared" si="21"/>
        <v>0.3</v>
      </c>
      <c r="AI146" s="389" t="s">
        <v>249</v>
      </c>
      <c r="AJ146" s="389"/>
      <c r="AK146" s="402" t="s">
        <v>1575</v>
      </c>
      <c r="AL146" s="389"/>
      <c r="AM146" s="389" t="s">
        <v>1439</v>
      </c>
      <c r="AN146" s="395"/>
      <c r="AO146" s="389">
        <v>4</v>
      </c>
      <c r="AP146" s="389"/>
      <c r="AQ146" s="389"/>
      <c r="AR146" s="395"/>
      <c r="AS146" s="389"/>
      <c r="AT146" s="395"/>
      <c r="AU146" s="389" t="s">
        <v>1434</v>
      </c>
      <c r="AV146" s="388">
        <v>2</v>
      </c>
      <c r="AW146" s="388">
        <v>128</v>
      </c>
      <c r="AX146" s="388"/>
      <c r="AY146" s="388" t="s">
        <v>1931</v>
      </c>
    </row>
    <row r="147" spans="1:56" ht="32.25" customHeight="1">
      <c r="A147" s="388">
        <v>92</v>
      </c>
      <c r="B147" s="389">
        <v>314</v>
      </c>
      <c r="C147" s="390" t="s">
        <v>1076</v>
      </c>
      <c r="D147" s="389" t="s">
        <v>96</v>
      </c>
      <c r="E147" s="389"/>
      <c r="F147" s="505">
        <v>0.06</v>
      </c>
      <c r="G147" s="511"/>
      <c r="H147" s="506">
        <v>0.06</v>
      </c>
      <c r="I147" s="507"/>
      <c r="J147" s="507"/>
      <c r="K147" s="506">
        <f t="shared" si="20"/>
        <v>0</v>
      </c>
      <c r="L147" s="506"/>
      <c r="M147" s="506"/>
      <c r="N147" s="506"/>
      <c r="O147" s="506"/>
      <c r="P147" s="506"/>
      <c r="Q147" s="506">
        <v>0.06</v>
      </c>
      <c r="R147" s="506"/>
      <c r="S147" s="506"/>
      <c r="T147" s="506"/>
      <c r="U147" s="506"/>
      <c r="V147" s="506"/>
      <c r="W147" s="506"/>
      <c r="X147" s="506"/>
      <c r="Y147" s="506"/>
      <c r="Z147" s="506"/>
      <c r="AA147" s="506"/>
      <c r="AB147" s="506"/>
      <c r="AC147" s="506"/>
      <c r="AD147" s="506"/>
      <c r="AE147" s="506"/>
      <c r="AF147" s="506"/>
      <c r="AG147" s="506"/>
      <c r="AH147" s="506">
        <f t="shared" si="21"/>
        <v>0.06</v>
      </c>
      <c r="AI147" s="389" t="s">
        <v>249</v>
      </c>
      <c r="AJ147" s="389"/>
      <c r="AK147" s="402" t="s">
        <v>1499</v>
      </c>
      <c r="AL147" s="389"/>
      <c r="AM147" s="389" t="s">
        <v>1439</v>
      </c>
      <c r="AN147" s="395"/>
      <c r="AO147" s="389">
        <v>3</v>
      </c>
      <c r="AP147" s="389"/>
      <c r="AQ147" s="389"/>
      <c r="AR147" s="395"/>
      <c r="AS147" s="389"/>
      <c r="AT147" s="395"/>
      <c r="AU147" s="389" t="s">
        <v>1434</v>
      </c>
      <c r="AV147" s="388">
        <v>2</v>
      </c>
      <c r="AW147" s="388">
        <v>129</v>
      </c>
      <c r="AX147" s="388"/>
      <c r="AY147" s="388" t="s">
        <v>1931</v>
      </c>
    </row>
    <row r="148" spans="1:56" ht="54" customHeight="1">
      <c r="A148" s="388">
        <v>93</v>
      </c>
      <c r="B148" s="389">
        <v>317</v>
      </c>
      <c r="C148" s="390" t="s">
        <v>1076</v>
      </c>
      <c r="D148" s="389" t="s">
        <v>96</v>
      </c>
      <c r="E148" s="389"/>
      <c r="F148" s="505">
        <v>0.04</v>
      </c>
      <c r="G148" s="511"/>
      <c r="H148" s="506">
        <v>0.04</v>
      </c>
      <c r="I148" s="507"/>
      <c r="J148" s="507"/>
      <c r="K148" s="506">
        <f t="shared" si="20"/>
        <v>0</v>
      </c>
      <c r="L148" s="506"/>
      <c r="M148" s="506"/>
      <c r="N148" s="506"/>
      <c r="O148" s="506"/>
      <c r="P148" s="506"/>
      <c r="Q148" s="506">
        <v>0.04</v>
      </c>
      <c r="R148" s="506"/>
      <c r="S148" s="506"/>
      <c r="T148" s="506"/>
      <c r="U148" s="506"/>
      <c r="V148" s="506"/>
      <c r="W148" s="506"/>
      <c r="X148" s="506"/>
      <c r="Y148" s="506"/>
      <c r="Z148" s="506"/>
      <c r="AA148" s="506"/>
      <c r="AB148" s="506"/>
      <c r="AC148" s="506"/>
      <c r="AD148" s="506"/>
      <c r="AE148" s="506"/>
      <c r="AF148" s="506"/>
      <c r="AG148" s="506"/>
      <c r="AH148" s="506">
        <f t="shared" si="21"/>
        <v>0.04</v>
      </c>
      <c r="AI148" s="389" t="s">
        <v>249</v>
      </c>
      <c r="AJ148" s="389"/>
      <c r="AK148" s="402" t="s">
        <v>1576</v>
      </c>
      <c r="AL148" s="389"/>
      <c r="AM148" s="389" t="s">
        <v>1439</v>
      </c>
      <c r="AN148" s="395"/>
      <c r="AO148" s="389">
        <v>6</v>
      </c>
      <c r="AP148" s="389"/>
      <c r="AQ148" s="389"/>
      <c r="AR148" s="395"/>
      <c r="AS148" s="389"/>
      <c r="AT148" s="395"/>
      <c r="AU148" s="389" t="s">
        <v>1434</v>
      </c>
      <c r="AV148" s="388">
        <v>2</v>
      </c>
      <c r="AW148" s="388">
        <v>130</v>
      </c>
      <c r="AX148" s="388"/>
      <c r="AY148" s="388" t="s">
        <v>1931</v>
      </c>
    </row>
    <row r="149" spans="1:56" ht="32.25" customHeight="1">
      <c r="A149" s="388">
        <v>94</v>
      </c>
      <c r="B149" s="389">
        <v>316</v>
      </c>
      <c r="C149" s="390" t="s">
        <v>1076</v>
      </c>
      <c r="D149" s="389" t="s">
        <v>96</v>
      </c>
      <c r="E149" s="389"/>
      <c r="F149" s="505">
        <v>0.3</v>
      </c>
      <c r="G149" s="511"/>
      <c r="H149" s="506">
        <v>0.3</v>
      </c>
      <c r="I149" s="507"/>
      <c r="J149" s="507"/>
      <c r="K149" s="506">
        <f t="shared" si="20"/>
        <v>0</v>
      </c>
      <c r="L149" s="506"/>
      <c r="M149" s="506"/>
      <c r="N149" s="506"/>
      <c r="O149" s="506">
        <v>0.3</v>
      </c>
      <c r="P149" s="506"/>
      <c r="Q149" s="506"/>
      <c r="R149" s="506"/>
      <c r="S149" s="506"/>
      <c r="T149" s="506"/>
      <c r="U149" s="506"/>
      <c r="V149" s="506"/>
      <c r="W149" s="506"/>
      <c r="X149" s="506"/>
      <c r="Y149" s="506"/>
      <c r="Z149" s="506"/>
      <c r="AA149" s="506"/>
      <c r="AB149" s="506"/>
      <c r="AC149" s="506"/>
      <c r="AD149" s="506"/>
      <c r="AE149" s="506"/>
      <c r="AF149" s="506"/>
      <c r="AG149" s="506"/>
      <c r="AH149" s="506">
        <f t="shared" si="21"/>
        <v>0.3</v>
      </c>
      <c r="AI149" s="389" t="s">
        <v>249</v>
      </c>
      <c r="AJ149" s="389"/>
      <c r="AK149" s="402" t="s">
        <v>1500</v>
      </c>
      <c r="AL149" s="389"/>
      <c r="AM149" s="389" t="s">
        <v>1439</v>
      </c>
      <c r="AN149" s="395"/>
      <c r="AO149" s="389">
        <v>5</v>
      </c>
      <c r="AP149" s="389"/>
      <c r="AQ149" s="389"/>
      <c r="AR149" s="395"/>
      <c r="AS149" s="389"/>
      <c r="AT149" s="395"/>
      <c r="AU149" s="389" t="s">
        <v>1434</v>
      </c>
      <c r="AV149" s="388">
        <v>2</v>
      </c>
      <c r="AW149" s="388">
        <v>131</v>
      </c>
      <c r="AX149" s="388"/>
      <c r="AY149" s="388" t="s">
        <v>1931</v>
      </c>
    </row>
    <row r="150" spans="1:56" ht="32.25" customHeight="1">
      <c r="A150" s="388">
        <v>95</v>
      </c>
      <c r="B150" s="389">
        <v>329</v>
      </c>
      <c r="C150" s="390" t="s">
        <v>1076</v>
      </c>
      <c r="D150" s="389" t="s">
        <v>96</v>
      </c>
      <c r="E150" s="389"/>
      <c r="F150" s="505">
        <v>0.1</v>
      </c>
      <c r="G150" s="505"/>
      <c r="H150" s="506">
        <v>0.1</v>
      </c>
      <c r="I150" s="507">
        <v>0.1</v>
      </c>
      <c r="J150" s="507"/>
      <c r="K150" s="506">
        <f t="shared" si="20"/>
        <v>0.1</v>
      </c>
      <c r="L150" s="506"/>
      <c r="M150" s="506"/>
      <c r="N150" s="506"/>
      <c r="O150" s="506"/>
      <c r="P150" s="506"/>
      <c r="Q150" s="506"/>
      <c r="R150" s="506"/>
      <c r="S150" s="506"/>
      <c r="T150" s="506"/>
      <c r="U150" s="506"/>
      <c r="V150" s="506"/>
      <c r="W150" s="506"/>
      <c r="X150" s="506"/>
      <c r="Y150" s="506"/>
      <c r="Z150" s="506"/>
      <c r="AA150" s="506"/>
      <c r="AB150" s="506"/>
      <c r="AC150" s="506"/>
      <c r="AD150" s="506"/>
      <c r="AE150" s="506"/>
      <c r="AF150" s="506"/>
      <c r="AG150" s="506"/>
      <c r="AH150" s="506">
        <f t="shared" si="21"/>
        <v>0</v>
      </c>
      <c r="AI150" s="389" t="s">
        <v>250</v>
      </c>
      <c r="AJ150" s="389"/>
      <c r="AK150" s="402" t="s">
        <v>1577</v>
      </c>
      <c r="AL150" s="389"/>
      <c r="AM150" s="389" t="s">
        <v>1439</v>
      </c>
      <c r="AN150" s="389"/>
      <c r="AO150" s="389">
        <v>6</v>
      </c>
      <c r="AP150" s="389"/>
      <c r="AQ150" s="389"/>
      <c r="AR150" s="395"/>
      <c r="AS150" s="389"/>
      <c r="AT150" s="389"/>
      <c r="AU150" s="389" t="s">
        <v>1436</v>
      </c>
      <c r="AV150" s="388">
        <v>2</v>
      </c>
      <c r="AW150" s="388">
        <v>132</v>
      </c>
      <c r="AX150" s="388" t="s">
        <v>1931</v>
      </c>
      <c r="AY150" s="388" t="s">
        <v>1931</v>
      </c>
    </row>
    <row r="151" spans="1:56" ht="32.25" customHeight="1">
      <c r="A151" s="388">
        <v>96</v>
      </c>
      <c r="B151" s="389">
        <v>332</v>
      </c>
      <c r="C151" s="390" t="s">
        <v>1076</v>
      </c>
      <c r="D151" s="389" t="s">
        <v>96</v>
      </c>
      <c r="E151" s="389"/>
      <c r="F151" s="505">
        <v>0.18</v>
      </c>
      <c r="G151" s="505"/>
      <c r="H151" s="506">
        <v>0.18</v>
      </c>
      <c r="I151" s="507">
        <v>0.18</v>
      </c>
      <c r="J151" s="507"/>
      <c r="K151" s="506">
        <f t="shared" si="20"/>
        <v>0.18</v>
      </c>
      <c r="L151" s="506"/>
      <c r="M151" s="506"/>
      <c r="N151" s="506"/>
      <c r="O151" s="506"/>
      <c r="P151" s="506"/>
      <c r="Q151" s="506"/>
      <c r="R151" s="506"/>
      <c r="S151" s="506"/>
      <c r="T151" s="506"/>
      <c r="U151" s="506"/>
      <c r="V151" s="506"/>
      <c r="W151" s="506"/>
      <c r="X151" s="506"/>
      <c r="Y151" s="506"/>
      <c r="Z151" s="506"/>
      <c r="AA151" s="506"/>
      <c r="AB151" s="506"/>
      <c r="AC151" s="506"/>
      <c r="AD151" s="506"/>
      <c r="AE151" s="506"/>
      <c r="AF151" s="506"/>
      <c r="AG151" s="506"/>
      <c r="AH151" s="506">
        <f t="shared" si="21"/>
        <v>0</v>
      </c>
      <c r="AI151" s="389" t="s">
        <v>250</v>
      </c>
      <c r="AJ151" s="389"/>
      <c r="AK151" s="390" t="s">
        <v>1451</v>
      </c>
      <c r="AL151" s="389"/>
      <c r="AM151" s="389" t="s">
        <v>1439</v>
      </c>
      <c r="AN151" s="389"/>
      <c r="AO151" s="389">
        <v>9</v>
      </c>
      <c r="AP151" s="389"/>
      <c r="AQ151" s="389"/>
      <c r="AR151" s="395"/>
      <c r="AS151" s="389"/>
      <c r="AT151" s="389"/>
      <c r="AU151" s="389" t="s">
        <v>1436</v>
      </c>
      <c r="AV151" s="388">
        <v>2</v>
      </c>
      <c r="AW151" s="388">
        <v>133</v>
      </c>
      <c r="AX151" s="388" t="s">
        <v>1931</v>
      </c>
      <c r="AY151" s="388" t="s">
        <v>1931</v>
      </c>
    </row>
    <row r="152" spans="1:56" ht="32.25" customHeight="1">
      <c r="A152" s="388">
        <v>97</v>
      </c>
      <c r="B152" s="389">
        <v>343</v>
      </c>
      <c r="C152" s="390" t="s">
        <v>1076</v>
      </c>
      <c r="D152" s="389" t="s">
        <v>96</v>
      </c>
      <c r="E152" s="389"/>
      <c r="F152" s="505">
        <v>0.15</v>
      </c>
      <c r="G152" s="505"/>
      <c r="H152" s="506">
        <v>0.15</v>
      </c>
      <c r="I152" s="507"/>
      <c r="J152" s="507"/>
      <c r="K152" s="506">
        <f t="shared" si="20"/>
        <v>0</v>
      </c>
      <c r="L152" s="506"/>
      <c r="M152" s="506"/>
      <c r="N152" s="506"/>
      <c r="O152" s="506">
        <v>0.15</v>
      </c>
      <c r="P152" s="506"/>
      <c r="Q152" s="506"/>
      <c r="R152" s="506"/>
      <c r="S152" s="506"/>
      <c r="T152" s="506"/>
      <c r="U152" s="506"/>
      <c r="V152" s="506"/>
      <c r="W152" s="506"/>
      <c r="X152" s="506"/>
      <c r="Y152" s="506"/>
      <c r="Z152" s="506"/>
      <c r="AA152" s="506"/>
      <c r="AB152" s="506"/>
      <c r="AC152" s="506"/>
      <c r="AD152" s="506"/>
      <c r="AE152" s="506"/>
      <c r="AF152" s="506"/>
      <c r="AG152" s="506"/>
      <c r="AH152" s="506">
        <f t="shared" si="21"/>
        <v>0.15</v>
      </c>
      <c r="AI152" s="389" t="s">
        <v>251</v>
      </c>
      <c r="AJ152" s="389"/>
      <c r="AK152" s="402" t="s">
        <v>1578</v>
      </c>
      <c r="AL152" s="389"/>
      <c r="AM152" s="389" t="s">
        <v>1439</v>
      </c>
      <c r="AN152" s="389"/>
      <c r="AO152" s="389">
        <v>3</v>
      </c>
      <c r="AP152" s="389"/>
      <c r="AQ152" s="389"/>
      <c r="AR152" s="395"/>
      <c r="AS152" s="389"/>
      <c r="AT152" s="395"/>
      <c r="AU152" s="389" t="s">
        <v>1434</v>
      </c>
      <c r="AV152" s="388">
        <v>2</v>
      </c>
      <c r="AW152" s="388">
        <v>134</v>
      </c>
      <c r="AX152" s="388"/>
      <c r="AY152" s="388" t="s">
        <v>1931</v>
      </c>
    </row>
    <row r="153" spans="1:56" ht="47.25" customHeight="1">
      <c r="A153" s="388">
        <v>98</v>
      </c>
      <c r="B153" s="389">
        <v>341</v>
      </c>
      <c r="C153" s="390" t="s">
        <v>1076</v>
      </c>
      <c r="D153" s="389" t="s">
        <v>96</v>
      </c>
      <c r="E153" s="389"/>
      <c r="F153" s="505">
        <v>0.1</v>
      </c>
      <c r="G153" s="505"/>
      <c r="H153" s="506">
        <v>0.1</v>
      </c>
      <c r="I153" s="507">
        <v>0.1</v>
      </c>
      <c r="J153" s="507"/>
      <c r="K153" s="506">
        <f t="shared" si="20"/>
        <v>0.1</v>
      </c>
      <c r="L153" s="506"/>
      <c r="M153" s="506"/>
      <c r="N153" s="506"/>
      <c r="O153" s="506"/>
      <c r="P153" s="506"/>
      <c r="Q153" s="506"/>
      <c r="R153" s="506"/>
      <c r="S153" s="506"/>
      <c r="T153" s="506"/>
      <c r="U153" s="506"/>
      <c r="V153" s="506"/>
      <c r="W153" s="506"/>
      <c r="X153" s="506"/>
      <c r="Y153" s="506"/>
      <c r="Z153" s="506"/>
      <c r="AA153" s="506"/>
      <c r="AB153" s="506"/>
      <c r="AC153" s="506"/>
      <c r="AD153" s="506"/>
      <c r="AE153" s="506"/>
      <c r="AF153" s="506"/>
      <c r="AG153" s="506"/>
      <c r="AH153" s="506">
        <f t="shared" si="21"/>
        <v>0</v>
      </c>
      <c r="AI153" s="389" t="s">
        <v>251</v>
      </c>
      <c r="AJ153" s="389"/>
      <c r="AK153" s="402" t="s">
        <v>1579</v>
      </c>
      <c r="AL153" s="389"/>
      <c r="AM153" s="389" t="s">
        <v>1439</v>
      </c>
      <c r="AN153" s="389"/>
      <c r="AO153" s="389">
        <v>1</v>
      </c>
      <c r="AP153" s="389"/>
      <c r="AQ153" s="389"/>
      <c r="AR153" s="395"/>
      <c r="AS153" s="389"/>
      <c r="AT153" s="395"/>
      <c r="AU153" s="389" t="s">
        <v>1436</v>
      </c>
      <c r="AV153" s="388">
        <v>2</v>
      </c>
      <c r="AW153" s="388">
        <v>135</v>
      </c>
      <c r="AX153" s="388" t="s">
        <v>1931</v>
      </c>
      <c r="AY153" s="388" t="s">
        <v>1931</v>
      </c>
    </row>
    <row r="154" spans="1:56" ht="48" customHeight="1">
      <c r="A154" s="388">
        <v>99</v>
      </c>
      <c r="B154" s="389">
        <v>342</v>
      </c>
      <c r="C154" s="390" t="s">
        <v>1076</v>
      </c>
      <c r="D154" s="389" t="s">
        <v>96</v>
      </c>
      <c r="E154" s="389"/>
      <c r="F154" s="505">
        <v>0.06</v>
      </c>
      <c r="G154" s="505"/>
      <c r="H154" s="506">
        <v>0.06</v>
      </c>
      <c r="I154" s="507"/>
      <c r="J154" s="507"/>
      <c r="K154" s="506">
        <f t="shared" si="20"/>
        <v>0</v>
      </c>
      <c r="L154" s="506"/>
      <c r="M154" s="506"/>
      <c r="N154" s="506"/>
      <c r="O154" s="506">
        <v>0.06</v>
      </c>
      <c r="P154" s="506"/>
      <c r="Q154" s="506"/>
      <c r="R154" s="506"/>
      <c r="S154" s="506"/>
      <c r="T154" s="506"/>
      <c r="U154" s="506"/>
      <c r="V154" s="506"/>
      <c r="W154" s="506"/>
      <c r="X154" s="506"/>
      <c r="Y154" s="506"/>
      <c r="Z154" s="506"/>
      <c r="AA154" s="506"/>
      <c r="AB154" s="506"/>
      <c r="AC154" s="506"/>
      <c r="AD154" s="506"/>
      <c r="AE154" s="506"/>
      <c r="AF154" s="506"/>
      <c r="AG154" s="506"/>
      <c r="AH154" s="506">
        <f t="shared" si="21"/>
        <v>0.06</v>
      </c>
      <c r="AI154" s="389" t="s">
        <v>251</v>
      </c>
      <c r="AJ154" s="389"/>
      <c r="AK154" s="402" t="s">
        <v>1580</v>
      </c>
      <c r="AL154" s="389"/>
      <c r="AM154" s="389" t="s">
        <v>1439</v>
      </c>
      <c r="AN154" s="389"/>
      <c r="AO154" s="389">
        <v>2</v>
      </c>
      <c r="AP154" s="389"/>
      <c r="AQ154" s="389"/>
      <c r="AR154" s="395"/>
      <c r="AS154" s="389"/>
      <c r="AT154" s="395"/>
      <c r="AU154" s="389" t="s">
        <v>1434</v>
      </c>
      <c r="AV154" s="388">
        <v>2</v>
      </c>
      <c r="AW154" s="388">
        <v>136</v>
      </c>
      <c r="AX154" s="388"/>
      <c r="AY154" s="388" t="s">
        <v>1931</v>
      </c>
    </row>
    <row r="155" spans="1:56" ht="32.25" customHeight="1">
      <c r="A155" s="388">
        <v>100</v>
      </c>
      <c r="B155" s="389">
        <v>355</v>
      </c>
      <c r="C155" s="390" t="s">
        <v>1076</v>
      </c>
      <c r="D155" s="421" t="s">
        <v>96</v>
      </c>
      <c r="E155" s="421"/>
      <c r="F155" s="505">
        <v>0.06</v>
      </c>
      <c r="G155" s="511"/>
      <c r="H155" s="506">
        <v>0.06</v>
      </c>
      <c r="I155" s="507"/>
      <c r="J155" s="507"/>
      <c r="K155" s="506">
        <f t="shared" si="20"/>
        <v>0</v>
      </c>
      <c r="L155" s="506"/>
      <c r="M155" s="506"/>
      <c r="N155" s="506">
        <v>0.06</v>
      </c>
      <c r="O155" s="506"/>
      <c r="P155" s="506"/>
      <c r="Q155" s="506"/>
      <c r="R155" s="506"/>
      <c r="S155" s="506"/>
      <c r="T155" s="506"/>
      <c r="U155" s="506"/>
      <c r="V155" s="506"/>
      <c r="W155" s="506"/>
      <c r="X155" s="506"/>
      <c r="Y155" s="506"/>
      <c r="Z155" s="506"/>
      <c r="AA155" s="506"/>
      <c r="AB155" s="506"/>
      <c r="AC155" s="506"/>
      <c r="AD155" s="506"/>
      <c r="AE155" s="506"/>
      <c r="AF155" s="506"/>
      <c r="AG155" s="506"/>
      <c r="AH155" s="506">
        <f t="shared" si="21"/>
        <v>0.06</v>
      </c>
      <c r="AI155" s="394" t="s">
        <v>252</v>
      </c>
      <c r="AJ155" s="394"/>
      <c r="AK155" s="402" t="s">
        <v>1581</v>
      </c>
      <c r="AL155" s="389"/>
      <c r="AM155" s="389" t="s">
        <v>1439</v>
      </c>
      <c r="AN155" s="389" t="s">
        <v>1439</v>
      </c>
      <c r="AO155" s="389">
        <v>8</v>
      </c>
      <c r="AP155" s="389"/>
      <c r="AQ155" s="389"/>
      <c r="AR155" s="395"/>
      <c r="AS155" s="389"/>
      <c r="AT155" s="389"/>
      <c r="AU155" s="389" t="s">
        <v>1434</v>
      </c>
      <c r="AV155" s="388">
        <v>2</v>
      </c>
      <c r="AW155" s="388">
        <v>137</v>
      </c>
      <c r="AX155" s="388"/>
      <c r="AY155" s="388" t="s">
        <v>1931</v>
      </c>
    </row>
    <row r="156" spans="1:56" ht="32.25" customHeight="1">
      <c r="A156" s="388">
        <v>101</v>
      </c>
      <c r="B156" s="389">
        <v>351</v>
      </c>
      <c r="C156" s="390" t="s">
        <v>1076</v>
      </c>
      <c r="D156" s="421" t="s">
        <v>96</v>
      </c>
      <c r="E156" s="421"/>
      <c r="F156" s="505">
        <v>0.2</v>
      </c>
      <c r="G156" s="511"/>
      <c r="H156" s="506">
        <v>0.2</v>
      </c>
      <c r="I156" s="507">
        <v>0.2</v>
      </c>
      <c r="J156" s="507"/>
      <c r="K156" s="506">
        <f t="shared" si="20"/>
        <v>0.2</v>
      </c>
      <c r="L156" s="506"/>
      <c r="M156" s="506"/>
      <c r="N156" s="506"/>
      <c r="O156" s="506"/>
      <c r="P156" s="506"/>
      <c r="Q156" s="506"/>
      <c r="R156" s="506"/>
      <c r="S156" s="506"/>
      <c r="T156" s="506"/>
      <c r="U156" s="506"/>
      <c r="V156" s="506"/>
      <c r="W156" s="506"/>
      <c r="X156" s="506"/>
      <c r="Y156" s="506"/>
      <c r="Z156" s="506"/>
      <c r="AA156" s="506"/>
      <c r="AB156" s="506"/>
      <c r="AC156" s="506"/>
      <c r="AD156" s="506"/>
      <c r="AE156" s="506"/>
      <c r="AF156" s="506"/>
      <c r="AG156" s="506"/>
      <c r="AH156" s="506">
        <f t="shared" si="21"/>
        <v>0</v>
      </c>
      <c r="AI156" s="394" t="s">
        <v>252</v>
      </c>
      <c r="AJ156" s="394"/>
      <c r="AK156" s="402" t="s">
        <v>1582</v>
      </c>
      <c r="AL156" s="389"/>
      <c r="AM156" s="389" t="s">
        <v>1439</v>
      </c>
      <c r="AN156" s="389" t="s">
        <v>1439</v>
      </c>
      <c r="AO156" s="389">
        <v>4</v>
      </c>
      <c r="AP156" s="389"/>
      <c r="AQ156" s="389"/>
      <c r="AR156" s="395"/>
      <c r="AS156" s="389"/>
      <c r="AT156" s="389"/>
      <c r="AU156" s="389" t="s">
        <v>1436</v>
      </c>
      <c r="AV156" s="388">
        <v>2</v>
      </c>
      <c r="AW156" s="388">
        <v>138</v>
      </c>
      <c r="AX156" s="388" t="s">
        <v>1931</v>
      </c>
      <c r="AY156" s="388" t="s">
        <v>1931</v>
      </c>
    </row>
    <row r="157" spans="1:56" ht="32.25" customHeight="1">
      <c r="A157" s="388">
        <v>102</v>
      </c>
      <c r="B157" s="389">
        <v>352</v>
      </c>
      <c r="C157" s="390" t="s">
        <v>1076</v>
      </c>
      <c r="D157" s="421" t="s">
        <v>96</v>
      </c>
      <c r="E157" s="421"/>
      <c r="F157" s="505">
        <v>0.19</v>
      </c>
      <c r="G157" s="511"/>
      <c r="H157" s="506">
        <v>0.19</v>
      </c>
      <c r="I157" s="507"/>
      <c r="J157" s="507"/>
      <c r="K157" s="506">
        <f t="shared" si="20"/>
        <v>0</v>
      </c>
      <c r="L157" s="506"/>
      <c r="M157" s="506"/>
      <c r="N157" s="506"/>
      <c r="O157" s="506">
        <v>0.06</v>
      </c>
      <c r="P157" s="506"/>
      <c r="Q157" s="506"/>
      <c r="R157" s="506"/>
      <c r="S157" s="506"/>
      <c r="T157" s="506"/>
      <c r="U157" s="506"/>
      <c r="V157" s="506"/>
      <c r="W157" s="506"/>
      <c r="X157" s="506"/>
      <c r="Y157" s="506"/>
      <c r="Z157" s="506"/>
      <c r="AA157" s="506"/>
      <c r="AB157" s="506"/>
      <c r="AC157" s="506"/>
      <c r="AD157" s="506"/>
      <c r="AE157" s="506"/>
      <c r="AF157" s="506">
        <v>0.13</v>
      </c>
      <c r="AG157" s="506"/>
      <c r="AH157" s="506">
        <f t="shared" si="21"/>
        <v>0.19</v>
      </c>
      <c r="AI157" s="394" t="s">
        <v>252</v>
      </c>
      <c r="AJ157" s="394"/>
      <c r="AK157" s="402" t="s">
        <v>1583</v>
      </c>
      <c r="AL157" s="389"/>
      <c r="AM157" s="389" t="s">
        <v>1439</v>
      </c>
      <c r="AN157" s="389" t="s">
        <v>1439</v>
      </c>
      <c r="AO157" s="389">
        <v>5</v>
      </c>
      <c r="AP157" s="389"/>
      <c r="AQ157" s="389"/>
      <c r="AR157" s="395"/>
      <c r="AS157" s="389"/>
      <c r="AT157" s="389"/>
      <c r="AU157" s="413" t="s">
        <v>1584</v>
      </c>
      <c r="AV157" s="388">
        <v>2</v>
      </c>
      <c r="AW157" s="388">
        <v>139</v>
      </c>
      <c r="AX157" s="388"/>
      <c r="AY157" s="388" t="s">
        <v>1931</v>
      </c>
    </row>
    <row r="158" spans="1:56" ht="32.25" customHeight="1">
      <c r="A158" s="388">
        <v>103</v>
      </c>
      <c r="B158" s="389">
        <v>357</v>
      </c>
      <c r="C158" s="390" t="s">
        <v>1076</v>
      </c>
      <c r="D158" s="421" t="s">
        <v>96</v>
      </c>
      <c r="E158" s="421"/>
      <c r="F158" s="505">
        <v>0.3</v>
      </c>
      <c r="G158" s="511"/>
      <c r="H158" s="506">
        <v>0.3</v>
      </c>
      <c r="I158" s="507"/>
      <c r="J158" s="507"/>
      <c r="K158" s="506">
        <f t="shared" si="20"/>
        <v>0</v>
      </c>
      <c r="L158" s="506"/>
      <c r="M158" s="506"/>
      <c r="N158" s="506"/>
      <c r="O158" s="506">
        <v>0.3</v>
      </c>
      <c r="P158" s="506"/>
      <c r="Q158" s="506"/>
      <c r="R158" s="506"/>
      <c r="S158" s="506"/>
      <c r="T158" s="506"/>
      <c r="U158" s="506"/>
      <c r="V158" s="506"/>
      <c r="W158" s="506"/>
      <c r="X158" s="506"/>
      <c r="Y158" s="506"/>
      <c r="Z158" s="506"/>
      <c r="AA158" s="506"/>
      <c r="AB158" s="506"/>
      <c r="AC158" s="506"/>
      <c r="AD158" s="506"/>
      <c r="AE158" s="506"/>
      <c r="AF158" s="506"/>
      <c r="AG158" s="506"/>
      <c r="AH158" s="506">
        <f t="shared" si="21"/>
        <v>0.3</v>
      </c>
      <c r="AI158" s="394" t="s">
        <v>252</v>
      </c>
      <c r="AJ158" s="394"/>
      <c r="AK158" s="402" t="s">
        <v>1585</v>
      </c>
      <c r="AL158" s="389"/>
      <c r="AM158" s="389" t="s">
        <v>1439</v>
      </c>
      <c r="AN158" s="389" t="s">
        <v>1439</v>
      </c>
      <c r="AO158" s="389">
        <v>10</v>
      </c>
      <c r="AP158" s="389"/>
      <c r="AQ158" s="389"/>
      <c r="AR158" s="395"/>
      <c r="AS158" s="389"/>
      <c r="AT158" s="389"/>
      <c r="AU158" s="389" t="s">
        <v>1434</v>
      </c>
      <c r="AV158" s="388">
        <v>2</v>
      </c>
      <c r="AW158" s="388">
        <v>140</v>
      </c>
      <c r="AX158" s="388"/>
      <c r="AY158" s="388" t="s">
        <v>1931</v>
      </c>
    </row>
    <row r="159" spans="1:56" ht="32.25" customHeight="1">
      <c r="A159" s="388">
        <v>104</v>
      </c>
      <c r="B159" s="389">
        <v>377</v>
      </c>
      <c r="C159" s="390" t="s">
        <v>1076</v>
      </c>
      <c r="D159" s="389" t="s">
        <v>96</v>
      </c>
      <c r="E159" s="389"/>
      <c r="F159" s="505">
        <v>0.8</v>
      </c>
      <c r="G159" s="511"/>
      <c r="H159" s="506">
        <v>0.8</v>
      </c>
      <c r="I159" s="507">
        <v>0.8</v>
      </c>
      <c r="J159" s="507"/>
      <c r="K159" s="506">
        <f t="shared" si="20"/>
        <v>0.8</v>
      </c>
      <c r="L159" s="506"/>
      <c r="M159" s="506"/>
      <c r="N159" s="506"/>
      <c r="O159" s="506"/>
      <c r="P159" s="506"/>
      <c r="Q159" s="506"/>
      <c r="R159" s="506"/>
      <c r="S159" s="506"/>
      <c r="T159" s="506"/>
      <c r="U159" s="506"/>
      <c r="V159" s="506"/>
      <c r="W159" s="506"/>
      <c r="X159" s="506"/>
      <c r="Y159" s="506"/>
      <c r="Z159" s="506"/>
      <c r="AA159" s="506"/>
      <c r="AB159" s="506"/>
      <c r="AC159" s="506"/>
      <c r="AD159" s="506"/>
      <c r="AE159" s="506"/>
      <c r="AF159" s="506"/>
      <c r="AG159" s="506"/>
      <c r="AH159" s="506">
        <f t="shared" si="21"/>
        <v>0</v>
      </c>
      <c r="AI159" s="389" t="s">
        <v>253</v>
      </c>
      <c r="AJ159" s="389"/>
      <c r="AK159" s="402" t="s">
        <v>1586</v>
      </c>
      <c r="AL159" s="389"/>
      <c r="AM159" s="389" t="s">
        <v>1439</v>
      </c>
      <c r="AN159" s="389"/>
      <c r="AO159" s="389">
        <v>11</v>
      </c>
      <c r="AP159" s="389"/>
      <c r="AQ159" s="389"/>
      <c r="AR159" s="395"/>
      <c r="AS159" s="389"/>
      <c r="AT159" s="389"/>
      <c r="AU159" s="389" t="s">
        <v>1436</v>
      </c>
      <c r="AV159" s="388">
        <v>2</v>
      </c>
      <c r="AW159" s="388">
        <v>141</v>
      </c>
      <c r="AX159" s="388" t="s">
        <v>1931</v>
      </c>
      <c r="AY159" s="388" t="s">
        <v>1931</v>
      </c>
    </row>
    <row r="160" spans="1:56" ht="32.25" customHeight="1">
      <c r="A160" s="388">
        <v>105</v>
      </c>
      <c r="B160" s="389"/>
      <c r="C160" s="390" t="s">
        <v>1076</v>
      </c>
      <c r="D160" s="389" t="s">
        <v>96</v>
      </c>
      <c r="E160" s="389"/>
      <c r="F160" s="505">
        <v>0.11</v>
      </c>
      <c r="G160" s="505"/>
      <c r="H160" s="506">
        <v>0.11</v>
      </c>
      <c r="I160" s="507"/>
      <c r="J160" s="507"/>
      <c r="K160" s="506">
        <v>0.05</v>
      </c>
      <c r="L160" s="506"/>
      <c r="M160" s="506"/>
      <c r="N160" s="506"/>
      <c r="O160" s="506" t="s">
        <v>1587</v>
      </c>
      <c r="P160" s="506"/>
      <c r="Q160" s="506"/>
      <c r="R160" s="506"/>
      <c r="S160" s="506"/>
      <c r="T160" s="506"/>
      <c r="U160" s="506"/>
      <c r="V160" s="506"/>
      <c r="W160" s="506"/>
      <c r="X160" s="506"/>
      <c r="Y160" s="506"/>
      <c r="Z160" s="506"/>
      <c r="AA160" s="506"/>
      <c r="AB160" s="506"/>
      <c r="AC160" s="506"/>
      <c r="AD160" s="506"/>
      <c r="AE160" s="506"/>
      <c r="AF160" s="506"/>
      <c r="AG160" s="506"/>
      <c r="AH160" s="506">
        <v>0.06</v>
      </c>
      <c r="AI160" s="389" t="s">
        <v>254</v>
      </c>
      <c r="AJ160" s="389"/>
      <c r="AK160" s="402" t="s">
        <v>1588</v>
      </c>
      <c r="AL160" s="389"/>
      <c r="AM160" s="389"/>
      <c r="AN160" s="389"/>
      <c r="AO160" s="389"/>
      <c r="AP160" s="389"/>
      <c r="AQ160" s="389"/>
      <c r="AR160" s="395"/>
      <c r="AS160" s="389"/>
      <c r="AT160" s="389"/>
      <c r="AU160" s="389" t="s">
        <v>1434</v>
      </c>
      <c r="AV160" s="388">
        <v>2</v>
      </c>
      <c r="AW160" s="388">
        <v>142</v>
      </c>
      <c r="AX160" s="388"/>
      <c r="AY160" s="388" t="s">
        <v>1931</v>
      </c>
    </row>
    <row r="161" spans="1:56" ht="32.25" customHeight="1">
      <c r="A161" s="388">
        <v>106</v>
      </c>
      <c r="B161" s="389">
        <v>411</v>
      </c>
      <c r="C161" s="390" t="s">
        <v>1076</v>
      </c>
      <c r="D161" s="389" t="s">
        <v>96</v>
      </c>
      <c r="E161" s="389"/>
      <c r="F161" s="505">
        <v>0.24</v>
      </c>
      <c r="G161" s="505"/>
      <c r="H161" s="506">
        <v>0.24</v>
      </c>
      <c r="I161" s="507">
        <v>0.24</v>
      </c>
      <c r="J161" s="507"/>
      <c r="K161" s="506">
        <f>I161+J161</f>
        <v>0.24</v>
      </c>
      <c r="L161" s="506"/>
      <c r="M161" s="506"/>
      <c r="N161" s="506"/>
      <c r="O161" s="506"/>
      <c r="P161" s="506"/>
      <c r="Q161" s="506"/>
      <c r="R161" s="506"/>
      <c r="S161" s="506"/>
      <c r="T161" s="506"/>
      <c r="U161" s="506"/>
      <c r="V161" s="506"/>
      <c r="W161" s="506"/>
      <c r="X161" s="506"/>
      <c r="Y161" s="506"/>
      <c r="Z161" s="506"/>
      <c r="AA161" s="506"/>
      <c r="AB161" s="506"/>
      <c r="AC161" s="506"/>
      <c r="AD161" s="506"/>
      <c r="AE161" s="506"/>
      <c r="AF161" s="506"/>
      <c r="AG161" s="506"/>
      <c r="AH161" s="506">
        <f t="shared" si="21"/>
        <v>0</v>
      </c>
      <c r="AI161" s="394" t="s">
        <v>1482</v>
      </c>
      <c r="AJ161" s="394"/>
      <c r="AK161" s="402" t="s">
        <v>1589</v>
      </c>
      <c r="AL161" s="389"/>
      <c r="AM161" s="389" t="s">
        <v>1439</v>
      </c>
      <c r="AN161" s="389"/>
      <c r="AO161" s="389">
        <v>5</v>
      </c>
      <c r="AP161" s="389"/>
      <c r="AQ161" s="395"/>
      <c r="AR161" s="395"/>
      <c r="AS161" s="395"/>
      <c r="AT161" s="395"/>
      <c r="AU161" s="395" t="s">
        <v>1436</v>
      </c>
      <c r="AV161" s="388">
        <v>2</v>
      </c>
      <c r="AW161" s="388">
        <v>143</v>
      </c>
      <c r="AX161" s="388" t="s">
        <v>1931</v>
      </c>
      <c r="AY161" s="388" t="s">
        <v>1931</v>
      </c>
    </row>
    <row r="162" spans="1:56" s="436" customFormat="1" ht="48.75" customHeight="1">
      <c r="A162" s="388">
        <v>107</v>
      </c>
      <c r="B162" s="389">
        <v>76</v>
      </c>
      <c r="C162" s="390" t="s">
        <v>1076</v>
      </c>
      <c r="D162" s="389" t="s">
        <v>96</v>
      </c>
      <c r="E162" s="389"/>
      <c r="F162" s="505">
        <v>0.1</v>
      </c>
      <c r="G162" s="505"/>
      <c r="H162" s="506">
        <v>0.1</v>
      </c>
      <c r="I162" s="507"/>
      <c r="J162" s="507"/>
      <c r="K162" s="506">
        <v>0</v>
      </c>
      <c r="L162" s="506"/>
      <c r="M162" s="506"/>
      <c r="N162" s="506"/>
      <c r="O162" s="506"/>
      <c r="P162" s="506"/>
      <c r="Q162" s="506"/>
      <c r="R162" s="506"/>
      <c r="S162" s="506"/>
      <c r="T162" s="506"/>
      <c r="U162" s="506"/>
      <c r="V162" s="506"/>
      <c r="W162" s="506"/>
      <c r="X162" s="506"/>
      <c r="Y162" s="506"/>
      <c r="Z162" s="506"/>
      <c r="AA162" s="506">
        <v>0.1</v>
      </c>
      <c r="AB162" s="506"/>
      <c r="AC162" s="506"/>
      <c r="AD162" s="506"/>
      <c r="AE162" s="506"/>
      <c r="AF162" s="506"/>
      <c r="AG162" s="506"/>
      <c r="AH162" s="506">
        <f t="shared" si="21"/>
        <v>0.1</v>
      </c>
      <c r="AI162" s="389" t="s">
        <v>357</v>
      </c>
      <c r="AJ162" s="389"/>
      <c r="AK162" s="390" t="s">
        <v>1148</v>
      </c>
      <c r="AL162" s="389">
        <v>81</v>
      </c>
      <c r="AM162" s="389" t="s">
        <v>1415</v>
      </c>
      <c r="AN162" s="389" t="s">
        <v>1590</v>
      </c>
      <c r="AO162" s="389"/>
      <c r="AP162" s="389" t="s">
        <v>1432</v>
      </c>
      <c r="AQ162" s="389" t="s">
        <v>1433</v>
      </c>
      <c r="AR162" s="395"/>
      <c r="AS162" s="389"/>
      <c r="AT162" s="395"/>
      <c r="AU162" s="389" t="s">
        <v>1434</v>
      </c>
      <c r="AV162" s="388">
        <v>2</v>
      </c>
      <c r="AW162" s="388">
        <v>144</v>
      </c>
      <c r="AX162" s="388"/>
      <c r="AY162" s="388" t="s">
        <v>1931</v>
      </c>
      <c r="AZ162" s="396"/>
      <c r="BA162" s="396"/>
      <c r="BB162" s="396"/>
      <c r="BC162" s="396"/>
      <c r="BD162" s="396"/>
    </row>
    <row r="163" spans="1:56" ht="32.25" customHeight="1">
      <c r="A163" s="388">
        <v>108</v>
      </c>
      <c r="B163" s="389">
        <v>236</v>
      </c>
      <c r="C163" s="390" t="s">
        <v>1076</v>
      </c>
      <c r="D163" s="389" t="s">
        <v>96</v>
      </c>
      <c r="E163" s="389"/>
      <c r="F163" s="505">
        <v>0.22999999999999998</v>
      </c>
      <c r="G163" s="505"/>
      <c r="H163" s="506">
        <v>0.22999999999999998</v>
      </c>
      <c r="I163" s="507">
        <v>0.15</v>
      </c>
      <c r="J163" s="507"/>
      <c r="K163" s="506">
        <v>0.15</v>
      </c>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v>0.08</v>
      </c>
      <c r="AG163" s="506"/>
      <c r="AH163" s="506">
        <f t="shared" si="21"/>
        <v>0.08</v>
      </c>
      <c r="AI163" s="389" t="s">
        <v>244</v>
      </c>
      <c r="AJ163" s="389"/>
      <c r="AK163" s="390" t="s">
        <v>1591</v>
      </c>
      <c r="AL163" s="389"/>
      <c r="AM163" s="389" t="s">
        <v>1439</v>
      </c>
      <c r="AN163" s="389"/>
      <c r="AO163" s="389">
        <v>1</v>
      </c>
      <c r="AP163" s="389"/>
      <c r="AQ163" s="389"/>
      <c r="AR163" s="395"/>
      <c r="AS163" s="389"/>
      <c r="AT163" s="395"/>
      <c r="AU163" s="389" t="s">
        <v>1436</v>
      </c>
      <c r="AV163" s="388">
        <v>2</v>
      </c>
      <c r="AW163" s="388">
        <v>145</v>
      </c>
      <c r="AX163" s="388" t="s">
        <v>1931</v>
      </c>
      <c r="AY163" s="388" t="s">
        <v>1931</v>
      </c>
    </row>
    <row r="164" spans="1:56" ht="32.25" customHeight="1">
      <c r="A164" s="388">
        <v>109</v>
      </c>
      <c r="B164" s="389">
        <v>301</v>
      </c>
      <c r="C164" s="390" t="s">
        <v>1076</v>
      </c>
      <c r="D164" s="389" t="s">
        <v>96</v>
      </c>
      <c r="E164" s="389"/>
      <c r="F164" s="505">
        <v>0.7</v>
      </c>
      <c r="G164" s="505"/>
      <c r="H164" s="506">
        <v>0.7</v>
      </c>
      <c r="I164" s="507">
        <v>0.6</v>
      </c>
      <c r="J164" s="507"/>
      <c r="K164" s="506">
        <f>I164+J164</f>
        <v>0.6</v>
      </c>
      <c r="L164" s="506"/>
      <c r="M164" s="506"/>
      <c r="N164" s="506"/>
      <c r="O164" s="506">
        <v>0.1</v>
      </c>
      <c r="P164" s="506"/>
      <c r="Q164" s="506"/>
      <c r="R164" s="506"/>
      <c r="S164" s="506"/>
      <c r="T164" s="506"/>
      <c r="U164" s="506"/>
      <c r="V164" s="506"/>
      <c r="W164" s="506"/>
      <c r="X164" s="506"/>
      <c r="Y164" s="506"/>
      <c r="Z164" s="506"/>
      <c r="AA164" s="506"/>
      <c r="AB164" s="506"/>
      <c r="AC164" s="506"/>
      <c r="AD164" s="506"/>
      <c r="AE164" s="506"/>
      <c r="AF164" s="506"/>
      <c r="AG164" s="506"/>
      <c r="AH164" s="506">
        <f t="shared" si="21"/>
        <v>0.1</v>
      </c>
      <c r="AI164" s="389" t="s">
        <v>248</v>
      </c>
      <c r="AJ164" s="389"/>
      <c r="AK164" s="402" t="s">
        <v>1592</v>
      </c>
      <c r="AL164" s="389"/>
      <c r="AM164" s="389" t="s">
        <v>1439</v>
      </c>
      <c r="AN164" s="389"/>
      <c r="AO164" s="389">
        <v>2</v>
      </c>
      <c r="AP164" s="389"/>
      <c r="AQ164" s="390"/>
      <c r="AR164" s="389"/>
      <c r="AS164" s="389"/>
      <c r="AT164" s="395"/>
      <c r="AU164" s="389" t="s">
        <v>1502</v>
      </c>
      <c r="AV164" s="388">
        <v>2</v>
      </c>
      <c r="AW164" s="388">
        <v>146</v>
      </c>
      <c r="AX164" s="388" t="s">
        <v>1931</v>
      </c>
      <c r="AY164" s="388" t="s">
        <v>1931</v>
      </c>
    </row>
    <row r="165" spans="1:56" s="438" customFormat="1" ht="48" customHeight="1">
      <c r="A165" s="388">
        <v>110</v>
      </c>
      <c r="B165" s="389"/>
      <c r="C165" s="390" t="s">
        <v>1735</v>
      </c>
      <c r="D165" s="389" t="s">
        <v>96</v>
      </c>
      <c r="E165" s="389" t="s">
        <v>129</v>
      </c>
      <c r="F165" s="505">
        <v>6.77</v>
      </c>
      <c r="G165" s="505"/>
      <c r="H165" s="506">
        <v>6.77</v>
      </c>
      <c r="I165" s="507">
        <v>6.77</v>
      </c>
      <c r="J165" s="507"/>
      <c r="K165" s="506">
        <f>I165+J165</f>
        <v>6.77</v>
      </c>
      <c r="L165" s="506"/>
      <c r="M165" s="506"/>
      <c r="N165" s="506"/>
      <c r="O165" s="506"/>
      <c r="P165" s="506"/>
      <c r="Q165" s="506"/>
      <c r="R165" s="506"/>
      <c r="S165" s="506"/>
      <c r="T165" s="506"/>
      <c r="U165" s="506"/>
      <c r="V165" s="506"/>
      <c r="W165" s="506"/>
      <c r="X165" s="506"/>
      <c r="Y165" s="506"/>
      <c r="Z165" s="506"/>
      <c r="AA165" s="506"/>
      <c r="AB165" s="506"/>
      <c r="AC165" s="506"/>
      <c r="AD165" s="506"/>
      <c r="AE165" s="506"/>
      <c r="AF165" s="506"/>
      <c r="AG165" s="506"/>
      <c r="AH165" s="506">
        <f t="shared" si="21"/>
        <v>0</v>
      </c>
      <c r="AI165" s="403" t="s">
        <v>232</v>
      </c>
      <c r="AJ165" s="403"/>
      <c r="AK165" s="390" t="s">
        <v>1381</v>
      </c>
      <c r="AL165" s="395"/>
      <c r="AM165" s="389" t="s">
        <v>1439</v>
      </c>
      <c r="AN165" s="389"/>
      <c r="AO165" s="389"/>
      <c r="AP165" s="389"/>
      <c r="AQ165" s="395"/>
      <c r="AR165" s="395"/>
      <c r="AS165" s="395"/>
      <c r="AT165" s="395"/>
      <c r="AU165" s="395" t="s">
        <v>1419</v>
      </c>
      <c r="AV165" s="388"/>
      <c r="AW165" s="388">
        <v>238</v>
      </c>
      <c r="AX165" s="388"/>
      <c r="AY165" s="388" t="s">
        <v>1931</v>
      </c>
      <c r="AZ165" s="396" t="s">
        <v>1938</v>
      </c>
      <c r="BA165" s="396">
        <v>1</v>
      </c>
      <c r="BB165" s="396"/>
      <c r="BC165" s="396"/>
      <c r="BD165" s="396"/>
    </row>
    <row r="166" spans="1:56" s="384" customFormat="1">
      <c r="A166" s="382" t="s">
        <v>17</v>
      </c>
      <c r="B166" s="529"/>
      <c r="C166" s="404" t="s">
        <v>1069</v>
      </c>
      <c r="D166" s="529"/>
      <c r="E166" s="529"/>
      <c r="F166" s="502">
        <f>F167+F168</f>
        <v>2</v>
      </c>
      <c r="G166" s="502">
        <f t="shared" ref="G166:AH166" si="22">G167+G168</f>
        <v>0</v>
      </c>
      <c r="H166" s="503">
        <f t="shared" si="22"/>
        <v>2</v>
      </c>
      <c r="I166" s="504">
        <f t="shared" si="22"/>
        <v>2</v>
      </c>
      <c r="J166" s="504">
        <f t="shared" si="22"/>
        <v>0</v>
      </c>
      <c r="K166" s="503">
        <f t="shared" si="22"/>
        <v>2</v>
      </c>
      <c r="L166" s="503">
        <f t="shared" si="22"/>
        <v>0</v>
      </c>
      <c r="M166" s="503">
        <f t="shared" si="22"/>
        <v>0</v>
      </c>
      <c r="N166" s="503">
        <f t="shared" si="22"/>
        <v>0</v>
      </c>
      <c r="O166" s="503">
        <f t="shared" si="22"/>
        <v>0</v>
      </c>
      <c r="P166" s="503">
        <f t="shared" si="22"/>
        <v>0</v>
      </c>
      <c r="Q166" s="503">
        <f t="shared" si="22"/>
        <v>0</v>
      </c>
      <c r="R166" s="503">
        <f t="shared" si="22"/>
        <v>0</v>
      </c>
      <c r="S166" s="503">
        <f t="shared" si="22"/>
        <v>0</v>
      </c>
      <c r="T166" s="503">
        <f t="shared" si="22"/>
        <v>0</v>
      </c>
      <c r="U166" s="503">
        <f t="shared" si="22"/>
        <v>0</v>
      </c>
      <c r="V166" s="503">
        <f t="shared" si="22"/>
        <v>0</v>
      </c>
      <c r="W166" s="503">
        <f t="shared" si="22"/>
        <v>0</v>
      </c>
      <c r="X166" s="503">
        <f t="shared" si="22"/>
        <v>0</v>
      </c>
      <c r="Y166" s="503">
        <f t="shared" si="22"/>
        <v>0</v>
      </c>
      <c r="Z166" s="503">
        <f t="shared" si="22"/>
        <v>0</v>
      </c>
      <c r="AA166" s="503">
        <f t="shared" si="22"/>
        <v>0</v>
      </c>
      <c r="AB166" s="503">
        <f t="shared" si="22"/>
        <v>0</v>
      </c>
      <c r="AC166" s="503">
        <f t="shared" si="22"/>
        <v>0</v>
      </c>
      <c r="AD166" s="503">
        <f t="shared" si="22"/>
        <v>0</v>
      </c>
      <c r="AE166" s="503">
        <f t="shared" si="22"/>
        <v>0</v>
      </c>
      <c r="AF166" s="503">
        <f t="shared" si="22"/>
        <v>0</v>
      </c>
      <c r="AG166" s="503">
        <f t="shared" si="22"/>
        <v>0</v>
      </c>
      <c r="AH166" s="503">
        <f t="shared" si="22"/>
        <v>0</v>
      </c>
      <c r="AI166" s="529"/>
      <c r="AJ166" s="529"/>
      <c r="AK166" s="404"/>
      <c r="AL166" s="529"/>
      <c r="AM166" s="529"/>
      <c r="AN166" s="529"/>
      <c r="AO166" s="529"/>
      <c r="AP166" s="529"/>
      <c r="AQ166" s="397"/>
      <c r="AR166" s="529"/>
      <c r="AS166" s="529"/>
      <c r="AT166" s="400"/>
      <c r="AU166" s="529"/>
      <c r="AV166" s="382"/>
      <c r="AW166" s="382"/>
      <c r="AX166" s="382"/>
      <c r="AY166" s="382"/>
    </row>
    <row r="167" spans="1:56" ht="72" customHeight="1">
      <c r="A167" s="388">
        <v>1</v>
      </c>
      <c r="B167" s="389">
        <v>399</v>
      </c>
      <c r="C167" s="402" t="s">
        <v>1069</v>
      </c>
      <c r="D167" s="389" t="s">
        <v>97</v>
      </c>
      <c r="E167" s="389"/>
      <c r="F167" s="505">
        <v>0.5</v>
      </c>
      <c r="G167" s="505"/>
      <c r="H167" s="506">
        <v>0.5</v>
      </c>
      <c r="I167" s="507">
        <v>0.5</v>
      </c>
      <c r="J167" s="507"/>
      <c r="K167" s="506">
        <f>I167+J167</f>
        <v>0.5</v>
      </c>
      <c r="L167" s="506"/>
      <c r="M167" s="506"/>
      <c r="N167" s="506"/>
      <c r="O167" s="506"/>
      <c r="P167" s="506"/>
      <c r="Q167" s="506"/>
      <c r="R167" s="506"/>
      <c r="S167" s="506"/>
      <c r="T167" s="506"/>
      <c r="U167" s="506"/>
      <c r="V167" s="506"/>
      <c r="W167" s="506"/>
      <c r="X167" s="506"/>
      <c r="Y167" s="506"/>
      <c r="Z167" s="506"/>
      <c r="AA167" s="506"/>
      <c r="AB167" s="506"/>
      <c r="AC167" s="506"/>
      <c r="AD167" s="506"/>
      <c r="AE167" s="506"/>
      <c r="AF167" s="506"/>
      <c r="AG167" s="506"/>
      <c r="AH167" s="506">
        <f t="shared" si="21"/>
        <v>0</v>
      </c>
      <c r="AI167" s="394" t="s">
        <v>808</v>
      </c>
      <c r="AJ167" s="394"/>
      <c r="AK167" s="402" t="s">
        <v>1219</v>
      </c>
      <c r="AL167" s="389">
        <v>224</v>
      </c>
      <c r="AM167" s="389" t="s">
        <v>1415</v>
      </c>
      <c r="AN167" s="389" t="s">
        <v>1445</v>
      </c>
      <c r="AO167" s="389">
        <v>5</v>
      </c>
      <c r="AP167" s="389" t="s">
        <v>1432</v>
      </c>
      <c r="AQ167" s="395" t="s">
        <v>1454</v>
      </c>
      <c r="AR167" s="395"/>
      <c r="AS167" s="395"/>
      <c r="AT167" s="395"/>
      <c r="AU167" s="395"/>
      <c r="AV167" s="388">
        <v>2</v>
      </c>
      <c r="AW167" s="388">
        <v>147</v>
      </c>
      <c r="AX167" s="388" t="s">
        <v>1931</v>
      </c>
      <c r="AY167" s="388" t="s">
        <v>1931</v>
      </c>
    </row>
    <row r="168" spans="1:56" ht="47.25" customHeight="1">
      <c r="A168" s="388">
        <v>2</v>
      </c>
      <c r="B168" s="389">
        <v>398</v>
      </c>
      <c r="C168" s="390" t="s">
        <v>1069</v>
      </c>
      <c r="D168" s="389" t="s">
        <v>97</v>
      </c>
      <c r="E168" s="389"/>
      <c r="F168" s="505">
        <v>1.5</v>
      </c>
      <c r="G168" s="505"/>
      <c r="H168" s="506">
        <v>1.5</v>
      </c>
      <c r="I168" s="507">
        <v>1.5</v>
      </c>
      <c r="J168" s="507"/>
      <c r="K168" s="506">
        <f>I168+J168</f>
        <v>1.5</v>
      </c>
      <c r="L168" s="506"/>
      <c r="M168" s="506"/>
      <c r="N168" s="506"/>
      <c r="O168" s="506"/>
      <c r="P168" s="506"/>
      <c r="Q168" s="506"/>
      <c r="R168" s="506"/>
      <c r="S168" s="506"/>
      <c r="T168" s="506"/>
      <c r="U168" s="506"/>
      <c r="V168" s="506"/>
      <c r="W168" s="506"/>
      <c r="X168" s="506"/>
      <c r="Y168" s="506"/>
      <c r="Z168" s="506"/>
      <c r="AA168" s="506"/>
      <c r="AB168" s="506"/>
      <c r="AC168" s="506"/>
      <c r="AD168" s="506"/>
      <c r="AE168" s="506"/>
      <c r="AF168" s="506"/>
      <c r="AG168" s="506"/>
      <c r="AH168" s="506">
        <f t="shared" si="21"/>
        <v>0</v>
      </c>
      <c r="AI168" s="389" t="s">
        <v>808</v>
      </c>
      <c r="AJ168" s="389"/>
      <c r="AK168" s="402" t="s">
        <v>1068</v>
      </c>
      <c r="AL168" s="389">
        <v>221</v>
      </c>
      <c r="AM168" s="389" t="s">
        <v>1415</v>
      </c>
      <c r="AN168" s="389" t="s">
        <v>1445</v>
      </c>
      <c r="AO168" s="389">
        <v>4</v>
      </c>
      <c r="AP168" s="389" t="s">
        <v>1432</v>
      </c>
      <c r="AQ168" s="395" t="s">
        <v>1454</v>
      </c>
      <c r="AR168" s="395"/>
      <c r="AS168" s="395"/>
      <c r="AT168" s="395"/>
      <c r="AU168" s="395"/>
      <c r="AV168" s="388">
        <v>2</v>
      </c>
      <c r="AW168" s="388">
        <v>148</v>
      </c>
      <c r="AX168" s="388" t="s">
        <v>1931</v>
      </c>
      <c r="AY168" s="388" t="s">
        <v>1931</v>
      </c>
    </row>
    <row r="169" spans="1:56" s="384" customFormat="1" ht="15.75" customHeight="1">
      <c r="A169" s="382" t="s">
        <v>18</v>
      </c>
      <c r="B169" s="529"/>
      <c r="C169" s="478" t="s">
        <v>93</v>
      </c>
      <c r="D169" s="529"/>
      <c r="E169" s="529"/>
      <c r="F169" s="502">
        <f>F170+F171</f>
        <v>1.4100000000000001</v>
      </c>
      <c r="G169" s="502">
        <f t="shared" ref="G169:AH169" si="23">G170+G171</f>
        <v>0.85</v>
      </c>
      <c r="H169" s="503">
        <f t="shared" si="23"/>
        <v>0.56000000000000005</v>
      </c>
      <c r="I169" s="504">
        <f t="shared" si="23"/>
        <v>0.26</v>
      </c>
      <c r="J169" s="504">
        <f t="shared" si="23"/>
        <v>0</v>
      </c>
      <c r="K169" s="503">
        <f t="shared" si="23"/>
        <v>0.26</v>
      </c>
      <c r="L169" s="503">
        <f t="shared" si="23"/>
        <v>0</v>
      </c>
      <c r="M169" s="503">
        <f t="shared" si="23"/>
        <v>0</v>
      </c>
      <c r="N169" s="503">
        <f t="shared" si="23"/>
        <v>0.3</v>
      </c>
      <c r="O169" s="503">
        <f t="shared" si="23"/>
        <v>0</v>
      </c>
      <c r="P169" s="503">
        <f t="shared" si="23"/>
        <v>0</v>
      </c>
      <c r="Q169" s="503">
        <f t="shared" si="23"/>
        <v>0</v>
      </c>
      <c r="R169" s="503">
        <f t="shared" si="23"/>
        <v>0</v>
      </c>
      <c r="S169" s="503">
        <f t="shared" si="23"/>
        <v>0</v>
      </c>
      <c r="T169" s="503">
        <f t="shared" si="23"/>
        <v>0</v>
      </c>
      <c r="U169" s="503">
        <f t="shared" si="23"/>
        <v>0</v>
      </c>
      <c r="V169" s="503">
        <f t="shared" si="23"/>
        <v>0</v>
      </c>
      <c r="W169" s="503">
        <f t="shared" si="23"/>
        <v>0</v>
      </c>
      <c r="X169" s="503">
        <f t="shared" si="23"/>
        <v>0</v>
      </c>
      <c r="Y169" s="503">
        <f t="shared" si="23"/>
        <v>0</v>
      </c>
      <c r="Z169" s="503">
        <f t="shared" si="23"/>
        <v>0</v>
      </c>
      <c r="AA169" s="503">
        <f t="shared" si="23"/>
        <v>0</v>
      </c>
      <c r="AB169" s="503">
        <f t="shared" si="23"/>
        <v>0</v>
      </c>
      <c r="AC169" s="503">
        <f t="shared" si="23"/>
        <v>0</v>
      </c>
      <c r="AD169" s="503">
        <f t="shared" si="23"/>
        <v>0</v>
      </c>
      <c r="AE169" s="503">
        <f t="shared" si="23"/>
        <v>0</v>
      </c>
      <c r="AF169" s="503">
        <f t="shared" si="23"/>
        <v>0</v>
      </c>
      <c r="AG169" s="503">
        <f t="shared" si="23"/>
        <v>0</v>
      </c>
      <c r="AH169" s="503">
        <f t="shared" si="23"/>
        <v>0.3</v>
      </c>
      <c r="AI169" s="529"/>
      <c r="AJ169" s="529"/>
      <c r="AK169" s="404"/>
      <c r="AL169" s="529"/>
      <c r="AM169" s="529"/>
      <c r="AN169" s="529"/>
      <c r="AO169" s="529"/>
      <c r="AP169" s="529"/>
      <c r="AQ169" s="400"/>
      <c r="AR169" s="400"/>
      <c r="AS169" s="400"/>
      <c r="AT169" s="400"/>
      <c r="AU169" s="400"/>
      <c r="AV169" s="382"/>
      <c r="AW169" s="382"/>
      <c r="AX169" s="382"/>
      <c r="AY169" s="382"/>
    </row>
    <row r="170" spans="1:56" ht="47.25" customHeight="1">
      <c r="A170" s="388">
        <v>1</v>
      </c>
      <c r="B170" s="389">
        <v>272</v>
      </c>
      <c r="C170" s="390" t="s">
        <v>1593</v>
      </c>
      <c r="D170" s="389" t="s">
        <v>101</v>
      </c>
      <c r="E170" s="389"/>
      <c r="F170" s="505">
        <v>0.77</v>
      </c>
      <c r="G170" s="505">
        <v>0.47</v>
      </c>
      <c r="H170" s="506">
        <v>0.3</v>
      </c>
      <c r="I170" s="507"/>
      <c r="J170" s="507"/>
      <c r="K170" s="506">
        <f>I170+J170</f>
        <v>0</v>
      </c>
      <c r="L170" s="506"/>
      <c r="M170" s="506"/>
      <c r="N170" s="506">
        <v>0.3</v>
      </c>
      <c r="O170" s="506"/>
      <c r="P170" s="506"/>
      <c r="Q170" s="506"/>
      <c r="R170" s="506"/>
      <c r="S170" s="506"/>
      <c r="T170" s="506"/>
      <c r="U170" s="506"/>
      <c r="V170" s="506"/>
      <c r="W170" s="506"/>
      <c r="X170" s="506"/>
      <c r="Y170" s="506"/>
      <c r="Z170" s="506"/>
      <c r="AA170" s="506"/>
      <c r="AB170" s="506"/>
      <c r="AC170" s="506"/>
      <c r="AD170" s="506"/>
      <c r="AE170" s="506"/>
      <c r="AF170" s="506"/>
      <c r="AG170" s="506"/>
      <c r="AH170" s="506">
        <f t="shared" si="21"/>
        <v>0.3</v>
      </c>
      <c r="AI170" s="408" t="s">
        <v>246</v>
      </c>
      <c r="AJ170" s="408"/>
      <c r="AK170" s="402" t="s">
        <v>1594</v>
      </c>
      <c r="AL170" s="389">
        <v>439</v>
      </c>
      <c r="AM170" s="389" t="s">
        <v>1415</v>
      </c>
      <c r="AN170" s="389"/>
      <c r="AO170" s="389"/>
      <c r="AP170" s="389" t="s">
        <v>1417</v>
      </c>
      <c r="AQ170" s="389" t="s">
        <v>1466</v>
      </c>
      <c r="AR170" s="389"/>
      <c r="AS170" s="389">
        <v>439</v>
      </c>
      <c r="AT170" s="389" t="s">
        <v>1417</v>
      </c>
      <c r="AU170" s="395" t="s">
        <v>1434</v>
      </c>
      <c r="AV170" s="388">
        <v>2</v>
      </c>
      <c r="AW170" s="388">
        <v>149</v>
      </c>
      <c r="AX170" s="388"/>
      <c r="AY170" s="388" t="s">
        <v>1931</v>
      </c>
      <c r="AZ170" s="412"/>
      <c r="BA170" s="412"/>
      <c r="BB170" s="412"/>
    </row>
    <row r="171" spans="1:56" s="436" customFormat="1" ht="40.5" customHeight="1">
      <c r="A171" s="388">
        <v>2</v>
      </c>
      <c r="B171" s="389">
        <v>197</v>
      </c>
      <c r="C171" s="390" t="s">
        <v>1595</v>
      </c>
      <c r="D171" s="389" t="s">
        <v>101</v>
      </c>
      <c r="E171" s="389"/>
      <c r="F171" s="505">
        <v>0.64</v>
      </c>
      <c r="G171" s="505">
        <v>0.38</v>
      </c>
      <c r="H171" s="506">
        <v>0.26</v>
      </c>
      <c r="I171" s="507">
        <v>0.26</v>
      </c>
      <c r="J171" s="507"/>
      <c r="K171" s="506">
        <f>I171+J171</f>
        <v>0.26</v>
      </c>
      <c r="L171" s="506"/>
      <c r="M171" s="506"/>
      <c r="N171" s="506"/>
      <c r="O171" s="506"/>
      <c r="P171" s="506"/>
      <c r="Q171" s="506"/>
      <c r="R171" s="506"/>
      <c r="S171" s="506"/>
      <c r="T171" s="506"/>
      <c r="U171" s="506"/>
      <c r="V171" s="506"/>
      <c r="W171" s="506"/>
      <c r="X171" s="506"/>
      <c r="Y171" s="506"/>
      <c r="Z171" s="506"/>
      <c r="AA171" s="506"/>
      <c r="AB171" s="506"/>
      <c r="AC171" s="506"/>
      <c r="AD171" s="506"/>
      <c r="AE171" s="506"/>
      <c r="AF171" s="506"/>
      <c r="AG171" s="506"/>
      <c r="AH171" s="506">
        <f t="shared" si="21"/>
        <v>0</v>
      </c>
      <c r="AI171" s="389" t="s">
        <v>242</v>
      </c>
      <c r="AJ171" s="389"/>
      <c r="AK171" s="390" t="s">
        <v>1426</v>
      </c>
      <c r="AL171" s="389">
        <v>416</v>
      </c>
      <c r="AM171" s="389" t="s">
        <v>1415</v>
      </c>
      <c r="AN171" s="389" t="s">
        <v>1427</v>
      </c>
      <c r="AO171" s="389"/>
      <c r="AP171" s="389"/>
      <c r="AQ171" s="389"/>
      <c r="AR171" s="395"/>
      <c r="AS171" s="389">
        <v>416</v>
      </c>
      <c r="AT171" s="395"/>
      <c r="AU171" s="389" t="s">
        <v>1436</v>
      </c>
      <c r="AV171" s="388">
        <v>2</v>
      </c>
      <c r="AW171" s="388">
        <v>150</v>
      </c>
      <c r="AX171" s="388" t="s">
        <v>1931</v>
      </c>
      <c r="AY171" s="388" t="s">
        <v>1931</v>
      </c>
      <c r="AZ171" s="396"/>
      <c r="BA171" s="396"/>
      <c r="BB171" s="396"/>
      <c r="BC171" s="396"/>
      <c r="BD171" s="396"/>
    </row>
    <row r="172" spans="1:56" s="437" customFormat="1" ht="15.75" customHeight="1">
      <c r="A172" s="382" t="s">
        <v>19</v>
      </c>
      <c r="B172" s="529"/>
      <c r="C172" s="478" t="s">
        <v>94</v>
      </c>
      <c r="D172" s="529"/>
      <c r="E172" s="529"/>
      <c r="F172" s="502">
        <f>SUM(F173:F176)</f>
        <v>2.4699999999999998</v>
      </c>
      <c r="G172" s="502">
        <f t="shared" ref="G172:AH172" si="24">SUM(G173:G176)</f>
        <v>0.25</v>
      </c>
      <c r="H172" s="503">
        <f t="shared" si="24"/>
        <v>2.2199999999999998</v>
      </c>
      <c r="I172" s="504">
        <f t="shared" si="24"/>
        <v>0.32</v>
      </c>
      <c r="J172" s="504">
        <f t="shared" si="24"/>
        <v>0</v>
      </c>
      <c r="K172" s="503">
        <f t="shared" si="24"/>
        <v>0.32</v>
      </c>
      <c r="L172" s="503">
        <f t="shared" si="24"/>
        <v>0.35</v>
      </c>
      <c r="M172" s="503">
        <f t="shared" si="24"/>
        <v>0</v>
      </c>
      <c r="N172" s="503">
        <f t="shared" si="24"/>
        <v>0</v>
      </c>
      <c r="O172" s="503">
        <f t="shared" si="24"/>
        <v>1.4</v>
      </c>
      <c r="P172" s="503">
        <f t="shared" si="24"/>
        <v>0</v>
      </c>
      <c r="Q172" s="503">
        <f t="shared" si="24"/>
        <v>0</v>
      </c>
      <c r="R172" s="503">
        <f t="shared" si="24"/>
        <v>0</v>
      </c>
      <c r="S172" s="503">
        <f t="shared" si="24"/>
        <v>0.15</v>
      </c>
      <c r="T172" s="503">
        <f t="shared" si="24"/>
        <v>0</v>
      </c>
      <c r="U172" s="503">
        <f t="shared" si="24"/>
        <v>0</v>
      </c>
      <c r="V172" s="503">
        <f t="shared" si="24"/>
        <v>0</v>
      </c>
      <c r="W172" s="503">
        <f t="shared" si="24"/>
        <v>0</v>
      </c>
      <c r="X172" s="503">
        <f t="shared" si="24"/>
        <v>0</v>
      </c>
      <c r="Y172" s="503">
        <f t="shared" si="24"/>
        <v>0</v>
      </c>
      <c r="Z172" s="503">
        <f t="shared" si="24"/>
        <v>0</v>
      </c>
      <c r="AA172" s="503">
        <f t="shared" si="24"/>
        <v>0</v>
      </c>
      <c r="AB172" s="503">
        <f t="shared" si="24"/>
        <v>0</v>
      </c>
      <c r="AC172" s="503">
        <f t="shared" si="24"/>
        <v>0</v>
      </c>
      <c r="AD172" s="503">
        <f t="shared" si="24"/>
        <v>0</v>
      </c>
      <c r="AE172" s="503">
        <f t="shared" si="24"/>
        <v>0</v>
      </c>
      <c r="AF172" s="503">
        <f t="shared" si="24"/>
        <v>0</v>
      </c>
      <c r="AG172" s="503">
        <f t="shared" si="24"/>
        <v>0</v>
      </c>
      <c r="AH172" s="503">
        <f t="shared" si="24"/>
        <v>1.5499999999999998</v>
      </c>
      <c r="AI172" s="529"/>
      <c r="AJ172" s="529"/>
      <c r="AK172" s="397"/>
      <c r="AL172" s="529"/>
      <c r="AM172" s="529"/>
      <c r="AN172" s="529"/>
      <c r="AO172" s="529"/>
      <c r="AP172" s="529"/>
      <c r="AQ172" s="529"/>
      <c r="AR172" s="400"/>
      <c r="AS172" s="529"/>
      <c r="AT172" s="400"/>
      <c r="AU172" s="529"/>
      <c r="AV172" s="382"/>
      <c r="AW172" s="382"/>
      <c r="AX172" s="382"/>
      <c r="AY172" s="382"/>
      <c r="AZ172" s="384"/>
      <c r="BA172" s="384"/>
      <c r="BB172" s="384"/>
      <c r="BC172" s="384"/>
      <c r="BD172" s="384"/>
    </row>
    <row r="173" spans="1:56" ht="33.75" customHeight="1">
      <c r="A173" s="388">
        <v>1</v>
      </c>
      <c r="B173" s="389">
        <v>79</v>
      </c>
      <c r="C173" s="390" t="s">
        <v>1597</v>
      </c>
      <c r="D173" s="389" t="s">
        <v>99</v>
      </c>
      <c r="E173" s="389"/>
      <c r="F173" s="505">
        <v>0.4</v>
      </c>
      <c r="G173" s="505">
        <v>0.25</v>
      </c>
      <c r="H173" s="506">
        <v>0.15</v>
      </c>
      <c r="I173" s="507"/>
      <c r="J173" s="507"/>
      <c r="K173" s="506">
        <f>I173+J173</f>
        <v>0</v>
      </c>
      <c r="L173" s="506"/>
      <c r="M173" s="506"/>
      <c r="N173" s="506"/>
      <c r="O173" s="506"/>
      <c r="P173" s="506"/>
      <c r="Q173" s="506"/>
      <c r="R173" s="506"/>
      <c r="S173" s="506">
        <v>0.15</v>
      </c>
      <c r="T173" s="506"/>
      <c r="U173" s="506"/>
      <c r="V173" s="506"/>
      <c r="W173" s="506"/>
      <c r="X173" s="506"/>
      <c r="Y173" s="506"/>
      <c r="Z173" s="506"/>
      <c r="AA173" s="506"/>
      <c r="AB173" s="506"/>
      <c r="AC173" s="506"/>
      <c r="AD173" s="506"/>
      <c r="AE173" s="506"/>
      <c r="AF173" s="506"/>
      <c r="AG173" s="506"/>
      <c r="AH173" s="506">
        <f t="shared" si="21"/>
        <v>0.15</v>
      </c>
      <c r="AI173" s="408" t="s">
        <v>246</v>
      </c>
      <c r="AJ173" s="408"/>
      <c r="AK173" s="402" t="s">
        <v>1598</v>
      </c>
      <c r="AL173" s="395"/>
      <c r="AM173" s="389" t="s">
        <v>1415</v>
      </c>
      <c r="AN173" s="389" t="s">
        <v>1466</v>
      </c>
      <c r="AO173" s="389" t="s">
        <v>1599</v>
      </c>
      <c r="AP173" s="389"/>
      <c r="AQ173" s="389" t="s">
        <v>1417</v>
      </c>
      <c r="AR173" s="389" t="s">
        <v>1466</v>
      </c>
      <c r="AS173" s="395"/>
      <c r="AT173" s="389">
        <v>437</v>
      </c>
      <c r="AU173" s="389" t="s">
        <v>1434</v>
      </c>
      <c r="AV173" s="388">
        <v>2</v>
      </c>
      <c r="AW173" s="388">
        <v>151</v>
      </c>
      <c r="AX173" s="388"/>
      <c r="AY173" s="388" t="s">
        <v>1931</v>
      </c>
    </row>
    <row r="174" spans="1:56" ht="33.75" customHeight="1">
      <c r="A174" s="388">
        <v>2</v>
      </c>
      <c r="B174" s="389">
        <v>17</v>
      </c>
      <c r="C174" s="390" t="s">
        <v>1600</v>
      </c>
      <c r="D174" s="389" t="s">
        <v>99</v>
      </c>
      <c r="E174" s="389"/>
      <c r="F174" s="505">
        <v>0.32</v>
      </c>
      <c r="G174" s="505"/>
      <c r="H174" s="506">
        <v>0.32</v>
      </c>
      <c r="I174" s="507">
        <v>0.32</v>
      </c>
      <c r="J174" s="507"/>
      <c r="K174" s="506">
        <f>I174+J174</f>
        <v>0.32</v>
      </c>
      <c r="L174" s="506"/>
      <c r="M174" s="506"/>
      <c r="N174" s="506"/>
      <c r="O174" s="506"/>
      <c r="P174" s="506"/>
      <c r="Q174" s="506"/>
      <c r="R174" s="506"/>
      <c r="S174" s="506"/>
      <c r="T174" s="506"/>
      <c r="U174" s="506"/>
      <c r="V174" s="506"/>
      <c r="W174" s="506"/>
      <c r="X174" s="506"/>
      <c r="Y174" s="506"/>
      <c r="Z174" s="506"/>
      <c r="AA174" s="506"/>
      <c r="AB174" s="506"/>
      <c r="AC174" s="506"/>
      <c r="AD174" s="506"/>
      <c r="AE174" s="506"/>
      <c r="AF174" s="506"/>
      <c r="AG174" s="506"/>
      <c r="AH174" s="506">
        <f t="shared" si="21"/>
        <v>0</v>
      </c>
      <c r="AI174" s="403" t="s">
        <v>232</v>
      </c>
      <c r="AJ174" s="403"/>
      <c r="AK174" s="402" t="s">
        <v>1601</v>
      </c>
      <c r="AL174" s="395"/>
      <c r="AM174" s="389" t="s">
        <v>1415</v>
      </c>
      <c r="AN174" s="389"/>
      <c r="AO174" s="389"/>
      <c r="AP174" s="389"/>
      <c r="AQ174" s="389"/>
      <c r="AR174" s="389"/>
      <c r="AS174" s="395"/>
      <c r="AT174" s="389">
        <v>509</v>
      </c>
      <c r="AU174" s="389" t="s">
        <v>1434</v>
      </c>
      <c r="AV174" s="388">
        <v>2</v>
      </c>
      <c r="AW174" s="388">
        <v>152</v>
      </c>
      <c r="AX174" s="382"/>
      <c r="AY174" s="388" t="s">
        <v>1931</v>
      </c>
      <c r="AZ174" s="384"/>
      <c r="BA174" s="384"/>
      <c r="BB174" s="384"/>
      <c r="BC174" s="384"/>
      <c r="BD174" s="384"/>
    </row>
    <row r="175" spans="1:56" ht="47.25" customHeight="1">
      <c r="A175" s="388">
        <v>3</v>
      </c>
      <c r="B175" s="389">
        <v>62</v>
      </c>
      <c r="C175" s="390" t="s">
        <v>1602</v>
      </c>
      <c r="D175" s="389" t="s">
        <v>99</v>
      </c>
      <c r="E175" s="389"/>
      <c r="F175" s="505">
        <v>0.35</v>
      </c>
      <c r="G175" s="505"/>
      <c r="H175" s="506">
        <v>0.35</v>
      </c>
      <c r="I175" s="507"/>
      <c r="J175" s="507"/>
      <c r="K175" s="506">
        <f>I175+J175</f>
        <v>0</v>
      </c>
      <c r="L175" s="506">
        <v>0.35</v>
      </c>
      <c r="M175" s="506"/>
      <c r="N175" s="506"/>
      <c r="O175" s="506"/>
      <c r="P175" s="506"/>
      <c r="Q175" s="506"/>
      <c r="R175" s="506"/>
      <c r="S175" s="506"/>
      <c r="T175" s="506"/>
      <c r="U175" s="506"/>
      <c r="V175" s="506"/>
      <c r="W175" s="506"/>
      <c r="X175" s="506"/>
      <c r="Y175" s="506"/>
      <c r="Z175" s="506"/>
      <c r="AA175" s="506"/>
      <c r="AB175" s="506"/>
      <c r="AC175" s="506"/>
      <c r="AD175" s="506"/>
      <c r="AE175" s="506"/>
      <c r="AF175" s="506"/>
      <c r="AG175" s="506"/>
      <c r="AH175" s="506">
        <f t="shared" si="21"/>
        <v>0</v>
      </c>
      <c r="AI175" s="389" t="s">
        <v>231</v>
      </c>
      <c r="AJ175" s="389"/>
      <c r="AK175" s="402" t="s">
        <v>1603</v>
      </c>
      <c r="AL175" s="389"/>
      <c r="AM175" s="389" t="s">
        <v>1439</v>
      </c>
      <c r="AN175" s="389"/>
      <c r="AO175" s="389">
        <v>12</v>
      </c>
      <c r="AP175" s="389"/>
      <c r="AQ175" s="389"/>
      <c r="AR175" s="395"/>
      <c r="AS175" s="389"/>
      <c r="AT175" s="395"/>
      <c r="AU175" s="389" t="s">
        <v>1436</v>
      </c>
      <c r="AV175" s="388">
        <v>2</v>
      </c>
      <c r="AW175" s="388">
        <v>153</v>
      </c>
      <c r="AX175" s="388" t="s">
        <v>1931</v>
      </c>
      <c r="AY175" s="388" t="s">
        <v>1931</v>
      </c>
    </row>
    <row r="176" spans="1:56" ht="31.5" customHeight="1">
      <c r="A176" s="388">
        <v>4</v>
      </c>
      <c r="B176" s="389">
        <v>158</v>
      </c>
      <c r="C176" s="390" t="s">
        <v>1604</v>
      </c>
      <c r="D176" s="389" t="s">
        <v>99</v>
      </c>
      <c r="E176" s="389"/>
      <c r="F176" s="505">
        <v>1.4</v>
      </c>
      <c r="G176" s="505"/>
      <c r="H176" s="506">
        <v>1.4</v>
      </c>
      <c r="I176" s="507"/>
      <c r="J176" s="507"/>
      <c r="K176" s="506">
        <f>I176+J176</f>
        <v>0</v>
      </c>
      <c r="L176" s="506"/>
      <c r="M176" s="506"/>
      <c r="N176" s="506"/>
      <c r="O176" s="506">
        <v>1.4</v>
      </c>
      <c r="P176" s="506"/>
      <c r="Q176" s="506"/>
      <c r="R176" s="506"/>
      <c r="S176" s="506"/>
      <c r="T176" s="506"/>
      <c r="U176" s="506"/>
      <c r="V176" s="506"/>
      <c r="W176" s="506"/>
      <c r="X176" s="506"/>
      <c r="Y176" s="506"/>
      <c r="Z176" s="506"/>
      <c r="AA176" s="506"/>
      <c r="AB176" s="506"/>
      <c r="AC176" s="506"/>
      <c r="AD176" s="506"/>
      <c r="AE176" s="506"/>
      <c r="AF176" s="506"/>
      <c r="AG176" s="506"/>
      <c r="AH176" s="506">
        <f t="shared" si="21"/>
        <v>1.4</v>
      </c>
      <c r="AI176" s="389" t="s">
        <v>239</v>
      </c>
      <c r="AJ176" s="389"/>
      <c r="AK176" s="402" t="s">
        <v>1605</v>
      </c>
      <c r="AL176" s="389"/>
      <c r="AM176" s="389" t="s">
        <v>1439</v>
      </c>
      <c r="AN176" s="389" t="s">
        <v>1606</v>
      </c>
      <c r="AO176" s="389">
        <v>3</v>
      </c>
      <c r="AP176" s="389"/>
      <c r="AQ176" s="389"/>
      <c r="AR176" s="395"/>
      <c r="AS176" s="389"/>
      <c r="AT176" s="389"/>
      <c r="AU176" s="389" t="s">
        <v>1434</v>
      </c>
      <c r="AV176" s="388">
        <v>2</v>
      </c>
      <c r="AW176" s="388">
        <v>154</v>
      </c>
      <c r="AX176" s="382"/>
      <c r="AY176" s="388" t="s">
        <v>1931</v>
      </c>
      <c r="AZ176" s="412"/>
      <c r="BA176" s="412"/>
      <c r="BB176" s="412"/>
      <c r="BC176" s="412"/>
    </row>
    <row r="177" spans="1:56" s="384" customFormat="1" ht="15.75" customHeight="1">
      <c r="A177" s="382" t="s">
        <v>27</v>
      </c>
      <c r="B177" s="529"/>
      <c r="C177" s="397" t="s">
        <v>1011</v>
      </c>
      <c r="D177" s="529"/>
      <c r="E177" s="529"/>
      <c r="F177" s="502">
        <f>F178</f>
        <v>1.1000000000000001</v>
      </c>
      <c r="G177" s="502">
        <f t="shared" ref="G177:AH177" si="25">G178</f>
        <v>1</v>
      </c>
      <c r="H177" s="503">
        <f t="shared" si="25"/>
        <v>0.1</v>
      </c>
      <c r="I177" s="504">
        <f t="shared" si="25"/>
        <v>0.1</v>
      </c>
      <c r="J177" s="504">
        <f t="shared" si="25"/>
        <v>0</v>
      </c>
      <c r="K177" s="503">
        <f t="shared" si="25"/>
        <v>0.1</v>
      </c>
      <c r="L177" s="503">
        <f t="shared" si="25"/>
        <v>0</v>
      </c>
      <c r="M177" s="503">
        <f t="shared" si="25"/>
        <v>0</v>
      </c>
      <c r="N177" s="503">
        <f t="shared" si="25"/>
        <v>0</v>
      </c>
      <c r="O177" s="503">
        <f t="shared" si="25"/>
        <v>0</v>
      </c>
      <c r="P177" s="503">
        <f t="shared" si="25"/>
        <v>0</v>
      </c>
      <c r="Q177" s="503">
        <f t="shared" si="25"/>
        <v>0</v>
      </c>
      <c r="R177" s="503">
        <f t="shared" si="25"/>
        <v>0</v>
      </c>
      <c r="S177" s="503">
        <f t="shared" si="25"/>
        <v>0</v>
      </c>
      <c r="T177" s="503">
        <f t="shared" si="25"/>
        <v>0</v>
      </c>
      <c r="U177" s="503">
        <f t="shared" si="25"/>
        <v>0</v>
      </c>
      <c r="V177" s="503">
        <f t="shared" si="25"/>
        <v>0</v>
      </c>
      <c r="W177" s="503">
        <f t="shared" si="25"/>
        <v>0</v>
      </c>
      <c r="X177" s="503">
        <f t="shared" si="25"/>
        <v>0</v>
      </c>
      <c r="Y177" s="503">
        <f t="shared" si="25"/>
        <v>0</v>
      </c>
      <c r="Z177" s="503">
        <f t="shared" si="25"/>
        <v>0</v>
      </c>
      <c r="AA177" s="503">
        <f t="shared" si="25"/>
        <v>0</v>
      </c>
      <c r="AB177" s="503">
        <f t="shared" si="25"/>
        <v>0</v>
      </c>
      <c r="AC177" s="503">
        <f t="shared" si="25"/>
        <v>0</v>
      </c>
      <c r="AD177" s="503">
        <f t="shared" si="25"/>
        <v>0</v>
      </c>
      <c r="AE177" s="503">
        <f t="shared" si="25"/>
        <v>0</v>
      </c>
      <c r="AF177" s="503">
        <f t="shared" si="25"/>
        <v>0</v>
      </c>
      <c r="AG177" s="503">
        <f t="shared" si="25"/>
        <v>0</v>
      </c>
      <c r="AH177" s="503">
        <f t="shared" si="25"/>
        <v>0</v>
      </c>
      <c r="AI177" s="529"/>
      <c r="AJ177" s="529"/>
      <c r="AK177" s="404"/>
      <c r="AL177" s="529"/>
      <c r="AM177" s="529"/>
      <c r="AN177" s="529"/>
      <c r="AO177" s="529"/>
      <c r="AP177" s="529"/>
      <c r="AQ177" s="529"/>
      <c r="AR177" s="400"/>
      <c r="AS177" s="529"/>
      <c r="AT177" s="529"/>
      <c r="AU177" s="529"/>
      <c r="AV177" s="382"/>
      <c r="AW177" s="382"/>
      <c r="AX177" s="382"/>
      <c r="AY177" s="382"/>
      <c r="AZ177" s="438"/>
      <c r="BA177" s="438"/>
      <c r="BB177" s="438"/>
      <c r="BC177" s="438"/>
    </row>
    <row r="178" spans="1:56" ht="53.25" customHeight="1">
      <c r="A178" s="388">
        <v>1</v>
      </c>
      <c r="B178" s="389">
        <v>100</v>
      </c>
      <c r="C178" s="390" t="s">
        <v>1009</v>
      </c>
      <c r="D178" s="389" t="s">
        <v>50</v>
      </c>
      <c r="E178" s="389"/>
      <c r="F178" s="505">
        <v>1.1000000000000001</v>
      </c>
      <c r="G178" s="505">
        <v>1</v>
      </c>
      <c r="H178" s="506">
        <v>0.1</v>
      </c>
      <c r="I178" s="507">
        <v>0.1</v>
      </c>
      <c r="J178" s="507"/>
      <c r="K178" s="506">
        <f>I178+J178</f>
        <v>0.1</v>
      </c>
      <c r="L178" s="506"/>
      <c r="M178" s="506"/>
      <c r="N178" s="506"/>
      <c r="O178" s="506"/>
      <c r="P178" s="506"/>
      <c r="Q178" s="506"/>
      <c r="R178" s="506"/>
      <c r="S178" s="506"/>
      <c r="T178" s="506"/>
      <c r="U178" s="506"/>
      <c r="V178" s="506"/>
      <c r="W178" s="506"/>
      <c r="X178" s="506"/>
      <c r="Y178" s="506"/>
      <c r="Z178" s="506"/>
      <c r="AA178" s="506"/>
      <c r="AB178" s="506"/>
      <c r="AC178" s="506"/>
      <c r="AD178" s="506"/>
      <c r="AE178" s="506"/>
      <c r="AF178" s="506"/>
      <c r="AG178" s="506"/>
      <c r="AH178" s="506">
        <f t="shared" si="21"/>
        <v>0</v>
      </c>
      <c r="AI178" s="389" t="s">
        <v>234</v>
      </c>
      <c r="AJ178" s="389"/>
      <c r="AK178" s="402" t="s">
        <v>1008</v>
      </c>
      <c r="AL178" s="389">
        <v>380</v>
      </c>
      <c r="AM178" s="389" t="s">
        <v>1415</v>
      </c>
      <c r="AN178" s="389" t="s">
        <v>1435</v>
      </c>
      <c r="AO178" s="389"/>
      <c r="AP178" s="389" t="s">
        <v>1432</v>
      </c>
      <c r="AQ178" s="395" t="s">
        <v>1433</v>
      </c>
      <c r="AR178" s="395"/>
      <c r="AS178" s="395"/>
      <c r="AT178" s="395"/>
      <c r="AU178" s="395" t="s">
        <v>1434</v>
      </c>
      <c r="AV178" s="388">
        <v>2</v>
      </c>
      <c r="AW178" s="388">
        <v>155</v>
      </c>
      <c r="AX178" s="382"/>
      <c r="AY178" s="388" t="s">
        <v>1931</v>
      </c>
      <c r="AZ178" s="384"/>
      <c r="BA178" s="384"/>
      <c r="BB178" s="384"/>
      <c r="BC178" s="384"/>
      <c r="BD178" s="384"/>
    </row>
    <row r="179" spans="1:56" s="384" customFormat="1" ht="19.5" customHeight="1">
      <c r="A179" s="382" t="s">
        <v>28</v>
      </c>
      <c r="B179" s="529"/>
      <c r="C179" s="478" t="s">
        <v>162</v>
      </c>
      <c r="D179" s="529"/>
      <c r="E179" s="529"/>
      <c r="F179" s="502">
        <f>SUM(F180:F193)</f>
        <v>2.4400000000000004</v>
      </c>
      <c r="G179" s="502">
        <f t="shared" ref="G179:AH179" si="26">SUM(G180:G193)</f>
        <v>0</v>
      </c>
      <c r="H179" s="503">
        <f t="shared" si="26"/>
        <v>2.4400000000000004</v>
      </c>
      <c r="I179" s="504">
        <f t="shared" si="26"/>
        <v>1.29</v>
      </c>
      <c r="J179" s="504">
        <f t="shared" si="26"/>
        <v>0.60000000000000009</v>
      </c>
      <c r="K179" s="503">
        <f t="shared" si="26"/>
        <v>1.8900000000000001</v>
      </c>
      <c r="L179" s="503">
        <f t="shared" si="26"/>
        <v>0</v>
      </c>
      <c r="M179" s="503">
        <f t="shared" si="26"/>
        <v>0</v>
      </c>
      <c r="N179" s="503">
        <f t="shared" si="26"/>
        <v>0</v>
      </c>
      <c r="O179" s="503">
        <f t="shared" si="26"/>
        <v>0.2</v>
      </c>
      <c r="P179" s="503">
        <f t="shared" si="26"/>
        <v>0</v>
      </c>
      <c r="Q179" s="503">
        <f t="shared" si="26"/>
        <v>0.2</v>
      </c>
      <c r="R179" s="503">
        <f t="shared" si="26"/>
        <v>0</v>
      </c>
      <c r="S179" s="503">
        <f t="shared" si="26"/>
        <v>0</v>
      </c>
      <c r="T179" s="503">
        <f t="shared" si="26"/>
        <v>0</v>
      </c>
      <c r="U179" s="503">
        <f t="shared" si="26"/>
        <v>0</v>
      </c>
      <c r="V179" s="503">
        <f t="shared" si="26"/>
        <v>0</v>
      </c>
      <c r="W179" s="503">
        <f t="shared" si="26"/>
        <v>0</v>
      </c>
      <c r="X179" s="503">
        <f t="shared" si="26"/>
        <v>0</v>
      </c>
      <c r="Y179" s="503">
        <f t="shared" si="26"/>
        <v>0.15</v>
      </c>
      <c r="Z179" s="503">
        <f t="shared" si="26"/>
        <v>0</v>
      </c>
      <c r="AA179" s="503">
        <f t="shared" si="26"/>
        <v>0</v>
      </c>
      <c r="AB179" s="503">
        <f t="shared" si="26"/>
        <v>0</v>
      </c>
      <c r="AC179" s="503">
        <f t="shared" si="26"/>
        <v>0</v>
      </c>
      <c r="AD179" s="503">
        <f t="shared" si="26"/>
        <v>0</v>
      </c>
      <c r="AE179" s="503">
        <f t="shared" si="26"/>
        <v>0</v>
      </c>
      <c r="AF179" s="503">
        <f t="shared" si="26"/>
        <v>0</v>
      </c>
      <c r="AG179" s="503">
        <f t="shared" si="26"/>
        <v>0</v>
      </c>
      <c r="AH179" s="503">
        <f t="shared" si="26"/>
        <v>0.55000000000000004</v>
      </c>
      <c r="AI179" s="529"/>
      <c r="AJ179" s="529"/>
      <c r="AK179" s="404"/>
      <c r="AL179" s="529"/>
      <c r="AM179" s="529"/>
      <c r="AN179" s="529"/>
      <c r="AO179" s="529"/>
      <c r="AP179" s="529"/>
      <c r="AQ179" s="400"/>
      <c r="AR179" s="400"/>
      <c r="AS179" s="400"/>
      <c r="AT179" s="400"/>
      <c r="AU179" s="400"/>
      <c r="AV179" s="382"/>
      <c r="AW179" s="382"/>
      <c r="AX179" s="382"/>
      <c r="AY179" s="382"/>
    </row>
    <row r="180" spans="1:56" ht="30.75" customHeight="1">
      <c r="A180" s="388">
        <v>1</v>
      </c>
      <c r="B180" s="389">
        <v>370</v>
      </c>
      <c r="C180" s="390" t="s">
        <v>1607</v>
      </c>
      <c r="D180" s="389" t="s">
        <v>160</v>
      </c>
      <c r="E180" s="389"/>
      <c r="F180" s="505">
        <v>0.2</v>
      </c>
      <c r="G180" s="505"/>
      <c r="H180" s="506">
        <v>0.2</v>
      </c>
      <c r="I180" s="507">
        <v>0.2</v>
      </c>
      <c r="J180" s="507"/>
      <c r="K180" s="506">
        <f t="shared" ref="K180:K193" si="27">I180+J180</f>
        <v>0.2</v>
      </c>
      <c r="L180" s="506"/>
      <c r="M180" s="506"/>
      <c r="N180" s="506"/>
      <c r="O180" s="506"/>
      <c r="P180" s="506"/>
      <c r="Q180" s="506"/>
      <c r="R180" s="506"/>
      <c r="S180" s="506"/>
      <c r="T180" s="506"/>
      <c r="U180" s="506"/>
      <c r="V180" s="506"/>
      <c r="W180" s="506"/>
      <c r="X180" s="506"/>
      <c r="Y180" s="506"/>
      <c r="Z180" s="506"/>
      <c r="AA180" s="506"/>
      <c r="AB180" s="506"/>
      <c r="AC180" s="506"/>
      <c r="AD180" s="506"/>
      <c r="AE180" s="506"/>
      <c r="AF180" s="506"/>
      <c r="AG180" s="506"/>
      <c r="AH180" s="506">
        <f t="shared" si="21"/>
        <v>0</v>
      </c>
      <c r="AI180" s="390" t="s">
        <v>253</v>
      </c>
      <c r="AJ180" s="389"/>
      <c r="AK180" s="390" t="s">
        <v>1586</v>
      </c>
      <c r="AL180" s="389">
        <v>469</v>
      </c>
      <c r="AM180" s="389" t="s">
        <v>1415</v>
      </c>
      <c r="AN180" s="389" t="s">
        <v>1608</v>
      </c>
      <c r="AO180" s="389"/>
      <c r="AP180" s="389" t="s">
        <v>1417</v>
      </c>
      <c r="AQ180" s="389" t="s">
        <v>1492</v>
      </c>
      <c r="AR180" s="395"/>
      <c r="AS180" s="389">
        <v>469</v>
      </c>
      <c r="AT180" s="389" t="s">
        <v>1417</v>
      </c>
      <c r="AU180" s="389" t="s">
        <v>1436</v>
      </c>
      <c r="AV180" s="388">
        <v>2</v>
      </c>
      <c r="AW180" s="388">
        <v>156</v>
      </c>
      <c r="AX180" s="388" t="s">
        <v>1931</v>
      </c>
      <c r="AY180" s="388" t="s">
        <v>1931</v>
      </c>
    </row>
    <row r="181" spans="1:56" ht="30.75" customHeight="1">
      <c r="A181" s="388">
        <v>2</v>
      </c>
      <c r="B181" s="389">
        <v>299</v>
      </c>
      <c r="C181" s="390" t="s">
        <v>1609</v>
      </c>
      <c r="D181" s="389" t="s">
        <v>160</v>
      </c>
      <c r="E181" s="389"/>
      <c r="F181" s="505">
        <v>0.25</v>
      </c>
      <c r="G181" s="505"/>
      <c r="H181" s="506">
        <v>0.25</v>
      </c>
      <c r="I181" s="507">
        <v>0.25</v>
      </c>
      <c r="J181" s="507"/>
      <c r="K181" s="506">
        <f t="shared" si="27"/>
        <v>0.25</v>
      </c>
      <c r="L181" s="506"/>
      <c r="M181" s="506"/>
      <c r="N181" s="506"/>
      <c r="O181" s="506"/>
      <c r="P181" s="506"/>
      <c r="Q181" s="506"/>
      <c r="R181" s="506"/>
      <c r="S181" s="506"/>
      <c r="T181" s="506"/>
      <c r="U181" s="506"/>
      <c r="V181" s="506"/>
      <c r="W181" s="506"/>
      <c r="X181" s="506"/>
      <c r="Y181" s="506"/>
      <c r="Z181" s="506"/>
      <c r="AA181" s="506"/>
      <c r="AB181" s="506"/>
      <c r="AC181" s="506"/>
      <c r="AD181" s="506"/>
      <c r="AE181" s="506"/>
      <c r="AF181" s="506"/>
      <c r="AG181" s="506"/>
      <c r="AH181" s="506">
        <f t="shared" si="21"/>
        <v>0</v>
      </c>
      <c r="AI181" s="390" t="s">
        <v>248</v>
      </c>
      <c r="AJ181" s="389"/>
      <c r="AK181" s="402" t="s">
        <v>1574</v>
      </c>
      <c r="AL181" s="389">
        <v>450</v>
      </c>
      <c r="AM181" s="389" t="s">
        <v>1415</v>
      </c>
      <c r="AN181" s="389" t="s">
        <v>1610</v>
      </c>
      <c r="AO181" s="389">
        <v>10</v>
      </c>
      <c r="AP181" s="389" t="s">
        <v>1417</v>
      </c>
      <c r="AQ181" s="389" t="s">
        <v>1492</v>
      </c>
      <c r="AR181" s="395"/>
      <c r="AS181" s="389">
        <v>450</v>
      </c>
      <c r="AT181" s="389" t="s">
        <v>1417</v>
      </c>
      <c r="AU181" s="389" t="s">
        <v>1436</v>
      </c>
      <c r="AV181" s="388">
        <v>2</v>
      </c>
      <c r="AW181" s="388">
        <v>157</v>
      </c>
      <c r="AX181" s="388" t="s">
        <v>1931</v>
      </c>
      <c r="AY181" s="388" t="s">
        <v>1931</v>
      </c>
    </row>
    <row r="182" spans="1:56" ht="30.75" customHeight="1">
      <c r="A182" s="388">
        <v>3</v>
      </c>
      <c r="B182" s="389">
        <v>296</v>
      </c>
      <c r="C182" s="390" t="s">
        <v>1021</v>
      </c>
      <c r="D182" s="389" t="s">
        <v>160</v>
      </c>
      <c r="E182" s="389"/>
      <c r="F182" s="505">
        <v>0.05</v>
      </c>
      <c r="G182" s="505"/>
      <c r="H182" s="506">
        <v>0.05</v>
      </c>
      <c r="I182" s="507">
        <v>0.05</v>
      </c>
      <c r="J182" s="507"/>
      <c r="K182" s="506">
        <f t="shared" si="27"/>
        <v>0.05</v>
      </c>
      <c r="L182" s="506"/>
      <c r="M182" s="506"/>
      <c r="N182" s="506"/>
      <c r="O182" s="506"/>
      <c r="P182" s="506"/>
      <c r="Q182" s="506"/>
      <c r="R182" s="506"/>
      <c r="S182" s="506"/>
      <c r="T182" s="506"/>
      <c r="U182" s="506"/>
      <c r="V182" s="506"/>
      <c r="W182" s="506"/>
      <c r="X182" s="506"/>
      <c r="Y182" s="506"/>
      <c r="Z182" s="506"/>
      <c r="AA182" s="506"/>
      <c r="AB182" s="506"/>
      <c r="AC182" s="506"/>
      <c r="AD182" s="506"/>
      <c r="AE182" s="506"/>
      <c r="AF182" s="506"/>
      <c r="AG182" s="506"/>
      <c r="AH182" s="506">
        <f t="shared" si="21"/>
        <v>0</v>
      </c>
      <c r="AI182" s="402" t="s">
        <v>248</v>
      </c>
      <c r="AJ182" s="394"/>
      <c r="AK182" s="402" t="s">
        <v>1188</v>
      </c>
      <c r="AL182" s="389">
        <v>361</v>
      </c>
      <c r="AM182" s="389" t="s">
        <v>1415</v>
      </c>
      <c r="AN182" s="389" t="s">
        <v>1610</v>
      </c>
      <c r="AO182" s="389">
        <v>13</v>
      </c>
      <c r="AP182" s="389" t="s">
        <v>1432</v>
      </c>
      <c r="AQ182" s="395" t="s">
        <v>1433</v>
      </c>
      <c r="AR182" s="395"/>
      <c r="AS182" s="395"/>
      <c r="AT182" s="395"/>
      <c r="AU182" s="395" t="s">
        <v>1434</v>
      </c>
      <c r="AV182" s="388">
        <v>2</v>
      </c>
      <c r="AW182" s="388">
        <v>158</v>
      </c>
      <c r="AX182" s="388"/>
      <c r="AY182" s="388" t="s">
        <v>1931</v>
      </c>
    </row>
    <row r="183" spans="1:56" ht="30.75" customHeight="1">
      <c r="A183" s="388">
        <v>4</v>
      </c>
      <c r="B183" s="389">
        <v>295</v>
      </c>
      <c r="C183" s="390" t="s">
        <v>1021</v>
      </c>
      <c r="D183" s="389" t="s">
        <v>160</v>
      </c>
      <c r="E183" s="389"/>
      <c r="F183" s="505">
        <v>0.05</v>
      </c>
      <c r="G183" s="505"/>
      <c r="H183" s="506">
        <v>0.05</v>
      </c>
      <c r="I183" s="507">
        <v>0.05</v>
      </c>
      <c r="J183" s="507"/>
      <c r="K183" s="506">
        <f t="shared" si="27"/>
        <v>0.05</v>
      </c>
      <c r="L183" s="506"/>
      <c r="M183" s="506"/>
      <c r="N183" s="506"/>
      <c r="O183" s="506"/>
      <c r="P183" s="506"/>
      <c r="Q183" s="506"/>
      <c r="R183" s="506"/>
      <c r="S183" s="506"/>
      <c r="T183" s="506"/>
      <c r="U183" s="506"/>
      <c r="V183" s="506"/>
      <c r="W183" s="506"/>
      <c r="X183" s="506"/>
      <c r="Y183" s="506"/>
      <c r="Z183" s="506"/>
      <c r="AA183" s="506"/>
      <c r="AB183" s="506"/>
      <c r="AC183" s="506"/>
      <c r="AD183" s="506"/>
      <c r="AE183" s="506"/>
      <c r="AF183" s="506"/>
      <c r="AG183" s="506"/>
      <c r="AH183" s="506">
        <f t="shared" si="21"/>
        <v>0</v>
      </c>
      <c r="AI183" s="402" t="s">
        <v>248</v>
      </c>
      <c r="AJ183" s="394"/>
      <c r="AK183" s="402" t="s">
        <v>1189</v>
      </c>
      <c r="AL183" s="389">
        <v>360</v>
      </c>
      <c r="AM183" s="389" t="s">
        <v>1415</v>
      </c>
      <c r="AN183" s="389" t="s">
        <v>1610</v>
      </c>
      <c r="AO183" s="389">
        <v>12</v>
      </c>
      <c r="AP183" s="389" t="s">
        <v>1432</v>
      </c>
      <c r="AQ183" s="395" t="s">
        <v>1433</v>
      </c>
      <c r="AR183" s="395"/>
      <c r="AS183" s="395"/>
      <c r="AT183" s="395"/>
      <c r="AU183" s="395" t="s">
        <v>1434</v>
      </c>
      <c r="AV183" s="388">
        <v>2</v>
      </c>
      <c r="AW183" s="388">
        <v>159</v>
      </c>
      <c r="AX183" s="388"/>
      <c r="AY183" s="388" t="s">
        <v>1931</v>
      </c>
    </row>
    <row r="184" spans="1:56" ht="30.75" customHeight="1">
      <c r="A184" s="388">
        <v>5</v>
      </c>
      <c r="B184" s="389">
        <v>294</v>
      </c>
      <c r="C184" s="390" t="s">
        <v>1021</v>
      </c>
      <c r="D184" s="389" t="s">
        <v>160</v>
      </c>
      <c r="E184" s="389"/>
      <c r="F184" s="505">
        <v>0.3</v>
      </c>
      <c r="G184" s="505"/>
      <c r="H184" s="506">
        <v>0.3</v>
      </c>
      <c r="I184" s="507">
        <v>0.3</v>
      </c>
      <c r="J184" s="507"/>
      <c r="K184" s="506">
        <f t="shared" si="27"/>
        <v>0.3</v>
      </c>
      <c r="L184" s="506"/>
      <c r="M184" s="506"/>
      <c r="N184" s="506"/>
      <c r="O184" s="506"/>
      <c r="P184" s="506"/>
      <c r="Q184" s="506"/>
      <c r="R184" s="506"/>
      <c r="S184" s="506"/>
      <c r="T184" s="506"/>
      <c r="U184" s="506"/>
      <c r="V184" s="506"/>
      <c r="W184" s="506"/>
      <c r="X184" s="506"/>
      <c r="Y184" s="506"/>
      <c r="Z184" s="506"/>
      <c r="AA184" s="506"/>
      <c r="AB184" s="506"/>
      <c r="AC184" s="506"/>
      <c r="AD184" s="506"/>
      <c r="AE184" s="506"/>
      <c r="AF184" s="506"/>
      <c r="AG184" s="506"/>
      <c r="AH184" s="506">
        <f t="shared" si="21"/>
        <v>0</v>
      </c>
      <c r="AI184" s="390" t="s">
        <v>248</v>
      </c>
      <c r="AJ184" s="389"/>
      <c r="AK184" s="402" t="s">
        <v>1024</v>
      </c>
      <c r="AL184" s="389">
        <v>359</v>
      </c>
      <c r="AM184" s="389" t="s">
        <v>1415</v>
      </c>
      <c r="AN184" s="389" t="s">
        <v>1610</v>
      </c>
      <c r="AO184" s="389">
        <v>11</v>
      </c>
      <c r="AP184" s="389" t="s">
        <v>1432</v>
      </c>
      <c r="AQ184" s="395" t="s">
        <v>1433</v>
      </c>
      <c r="AR184" s="395"/>
      <c r="AS184" s="395"/>
      <c r="AT184" s="395"/>
      <c r="AU184" s="395" t="s">
        <v>1434</v>
      </c>
      <c r="AV184" s="388">
        <v>2</v>
      </c>
      <c r="AW184" s="388">
        <v>160</v>
      </c>
      <c r="AX184" s="388"/>
      <c r="AY184" s="388" t="s">
        <v>1931</v>
      </c>
    </row>
    <row r="185" spans="1:56" ht="30.75" customHeight="1">
      <c r="A185" s="388">
        <v>6</v>
      </c>
      <c r="B185" s="389">
        <v>140</v>
      </c>
      <c r="C185" s="390" t="s">
        <v>1611</v>
      </c>
      <c r="D185" s="389" t="s">
        <v>160</v>
      </c>
      <c r="E185" s="389"/>
      <c r="F185" s="505">
        <v>0.1</v>
      </c>
      <c r="G185" s="505"/>
      <c r="H185" s="506">
        <v>0.1</v>
      </c>
      <c r="I185" s="507">
        <v>0.1</v>
      </c>
      <c r="J185" s="507"/>
      <c r="K185" s="506">
        <f t="shared" si="27"/>
        <v>0.1</v>
      </c>
      <c r="L185" s="506"/>
      <c r="M185" s="506"/>
      <c r="N185" s="506"/>
      <c r="O185" s="506"/>
      <c r="P185" s="506"/>
      <c r="Q185" s="506"/>
      <c r="R185" s="506"/>
      <c r="S185" s="506"/>
      <c r="T185" s="506"/>
      <c r="U185" s="506"/>
      <c r="V185" s="506"/>
      <c r="W185" s="506"/>
      <c r="X185" s="506"/>
      <c r="Y185" s="506"/>
      <c r="Z185" s="506"/>
      <c r="AA185" s="506"/>
      <c r="AB185" s="506"/>
      <c r="AC185" s="506"/>
      <c r="AD185" s="506"/>
      <c r="AE185" s="506"/>
      <c r="AF185" s="506"/>
      <c r="AG185" s="506"/>
      <c r="AH185" s="506">
        <f t="shared" si="21"/>
        <v>0</v>
      </c>
      <c r="AI185" s="402" t="s">
        <v>238</v>
      </c>
      <c r="AJ185" s="394"/>
      <c r="AK185" s="402" t="s">
        <v>1612</v>
      </c>
      <c r="AL185" s="389">
        <v>408</v>
      </c>
      <c r="AM185" s="389"/>
      <c r="AN185" s="389"/>
      <c r="AO185" s="389"/>
      <c r="AP185" s="389" t="s">
        <v>1417</v>
      </c>
      <c r="AQ185" s="389" t="s">
        <v>1492</v>
      </c>
      <c r="AR185" s="395"/>
      <c r="AS185" s="389">
        <v>408</v>
      </c>
      <c r="AT185" s="389" t="s">
        <v>1417</v>
      </c>
      <c r="AU185" s="389" t="s">
        <v>1434</v>
      </c>
      <c r="AV185" s="388">
        <v>2</v>
      </c>
      <c r="AW185" s="388">
        <v>161</v>
      </c>
      <c r="AX185" s="388"/>
      <c r="AY185" s="388" t="s">
        <v>1931</v>
      </c>
    </row>
    <row r="186" spans="1:56" ht="30.75" customHeight="1">
      <c r="A186" s="388">
        <v>7</v>
      </c>
      <c r="B186" s="389">
        <v>12</v>
      </c>
      <c r="C186" s="390" t="s">
        <v>1021</v>
      </c>
      <c r="D186" s="389" t="s">
        <v>160</v>
      </c>
      <c r="E186" s="389"/>
      <c r="F186" s="505">
        <v>0.2</v>
      </c>
      <c r="G186" s="505"/>
      <c r="H186" s="506">
        <v>0.2</v>
      </c>
      <c r="I186" s="507"/>
      <c r="J186" s="507">
        <v>0.2</v>
      </c>
      <c r="K186" s="506">
        <f t="shared" si="27"/>
        <v>0.2</v>
      </c>
      <c r="L186" s="506"/>
      <c r="M186" s="506"/>
      <c r="N186" s="506"/>
      <c r="O186" s="506"/>
      <c r="P186" s="506"/>
      <c r="Q186" s="506"/>
      <c r="R186" s="506"/>
      <c r="S186" s="506"/>
      <c r="T186" s="506"/>
      <c r="U186" s="506"/>
      <c r="V186" s="506"/>
      <c r="W186" s="506"/>
      <c r="X186" s="506"/>
      <c r="Y186" s="506"/>
      <c r="Z186" s="506"/>
      <c r="AA186" s="506"/>
      <c r="AB186" s="506"/>
      <c r="AC186" s="506"/>
      <c r="AD186" s="506"/>
      <c r="AE186" s="506"/>
      <c r="AF186" s="506"/>
      <c r="AG186" s="506"/>
      <c r="AH186" s="506">
        <f t="shared" si="21"/>
        <v>0</v>
      </c>
      <c r="AI186" s="402" t="s">
        <v>228</v>
      </c>
      <c r="AJ186" s="394"/>
      <c r="AK186" s="402" t="s">
        <v>1997</v>
      </c>
      <c r="AL186" s="389">
        <v>353</v>
      </c>
      <c r="AM186" s="389" t="s">
        <v>1415</v>
      </c>
      <c r="AN186" s="389" t="s">
        <v>1613</v>
      </c>
      <c r="AO186" s="389">
        <v>3</v>
      </c>
      <c r="AP186" s="389" t="s">
        <v>1432</v>
      </c>
      <c r="AQ186" s="395" t="s">
        <v>1433</v>
      </c>
      <c r="AR186" s="395"/>
      <c r="AS186" s="395"/>
      <c r="AT186" s="395"/>
      <c r="AU186" s="395" t="s">
        <v>1434</v>
      </c>
      <c r="AV186" s="388">
        <v>2</v>
      </c>
      <c r="AW186" s="388">
        <v>162</v>
      </c>
      <c r="AX186" s="388"/>
      <c r="AY186" s="388" t="s">
        <v>1931</v>
      </c>
      <c r="AZ186" s="384"/>
      <c r="BA186" s="384"/>
      <c r="BB186" s="384"/>
      <c r="BC186" s="384"/>
      <c r="BD186" s="384"/>
    </row>
    <row r="187" spans="1:56" ht="30.75" customHeight="1">
      <c r="A187" s="388">
        <v>8</v>
      </c>
      <c r="B187" s="389">
        <v>11</v>
      </c>
      <c r="C187" s="390" t="s">
        <v>1021</v>
      </c>
      <c r="D187" s="389" t="s">
        <v>160</v>
      </c>
      <c r="E187" s="389"/>
      <c r="F187" s="505">
        <v>0.2</v>
      </c>
      <c r="G187" s="505"/>
      <c r="H187" s="506">
        <v>0.2</v>
      </c>
      <c r="I187" s="507"/>
      <c r="J187" s="507">
        <v>0.2</v>
      </c>
      <c r="K187" s="506">
        <f t="shared" si="27"/>
        <v>0.2</v>
      </c>
      <c r="L187" s="506"/>
      <c r="M187" s="506"/>
      <c r="N187" s="506"/>
      <c r="O187" s="506"/>
      <c r="P187" s="506"/>
      <c r="Q187" s="506"/>
      <c r="R187" s="506"/>
      <c r="S187" s="506"/>
      <c r="T187" s="506"/>
      <c r="U187" s="506"/>
      <c r="V187" s="506"/>
      <c r="W187" s="506"/>
      <c r="X187" s="506"/>
      <c r="Y187" s="506"/>
      <c r="Z187" s="506"/>
      <c r="AA187" s="506"/>
      <c r="AB187" s="506"/>
      <c r="AC187" s="506"/>
      <c r="AD187" s="506"/>
      <c r="AE187" s="506"/>
      <c r="AF187" s="506"/>
      <c r="AG187" s="506"/>
      <c r="AH187" s="506">
        <f t="shared" si="21"/>
        <v>0</v>
      </c>
      <c r="AI187" s="402" t="s">
        <v>228</v>
      </c>
      <c r="AJ187" s="394"/>
      <c r="AK187" s="402" t="s">
        <v>1168</v>
      </c>
      <c r="AL187" s="389">
        <v>352</v>
      </c>
      <c r="AM187" s="389" t="s">
        <v>1415</v>
      </c>
      <c r="AN187" s="389" t="s">
        <v>1613</v>
      </c>
      <c r="AO187" s="389">
        <v>2</v>
      </c>
      <c r="AP187" s="389" t="s">
        <v>1432</v>
      </c>
      <c r="AQ187" s="395" t="s">
        <v>1433</v>
      </c>
      <c r="AR187" s="395"/>
      <c r="AS187" s="395"/>
      <c r="AT187" s="395"/>
      <c r="AU187" s="395" t="s">
        <v>1434</v>
      </c>
      <c r="AV187" s="388">
        <v>2</v>
      </c>
      <c r="AW187" s="388">
        <v>163</v>
      </c>
      <c r="AX187" s="388"/>
      <c r="AY187" s="388" t="s">
        <v>1931</v>
      </c>
      <c r="AZ187" s="384"/>
      <c r="BA187" s="384"/>
      <c r="BB187" s="384"/>
      <c r="BC187" s="384"/>
      <c r="BD187" s="384"/>
    </row>
    <row r="188" spans="1:56" ht="30.75" customHeight="1">
      <c r="A188" s="388">
        <v>9</v>
      </c>
      <c r="B188" s="389">
        <v>54</v>
      </c>
      <c r="C188" s="390" t="s">
        <v>1614</v>
      </c>
      <c r="D188" s="389" t="s">
        <v>160</v>
      </c>
      <c r="E188" s="389"/>
      <c r="F188" s="505">
        <v>0.2</v>
      </c>
      <c r="G188" s="505"/>
      <c r="H188" s="506">
        <v>0.2</v>
      </c>
      <c r="I188" s="507"/>
      <c r="J188" s="507"/>
      <c r="K188" s="506">
        <f t="shared" si="27"/>
        <v>0</v>
      </c>
      <c r="L188" s="506"/>
      <c r="M188" s="506"/>
      <c r="N188" s="506"/>
      <c r="O188" s="506"/>
      <c r="P188" s="506"/>
      <c r="Q188" s="506">
        <v>0.2</v>
      </c>
      <c r="R188" s="506"/>
      <c r="S188" s="506"/>
      <c r="T188" s="506"/>
      <c r="U188" s="506"/>
      <c r="V188" s="506"/>
      <c r="W188" s="506"/>
      <c r="X188" s="506"/>
      <c r="Y188" s="506"/>
      <c r="Z188" s="506"/>
      <c r="AA188" s="506"/>
      <c r="AB188" s="506"/>
      <c r="AC188" s="506"/>
      <c r="AD188" s="506"/>
      <c r="AE188" s="506"/>
      <c r="AF188" s="506"/>
      <c r="AG188" s="506"/>
      <c r="AH188" s="506">
        <f t="shared" si="21"/>
        <v>0.2</v>
      </c>
      <c r="AI188" s="390" t="s">
        <v>231</v>
      </c>
      <c r="AJ188" s="389"/>
      <c r="AK188" s="402" t="s">
        <v>1615</v>
      </c>
      <c r="AL188" s="389"/>
      <c r="AM188" s="389" t="s">
        <v>1439</v>
      </c>
      <c r="AN188" s="389"/>
      <c r="AO188" s="389">
        <v>4</v>
      </c>
      <c r="AP188" s="389"/>
      <c r="AQ188" s="389"/>
      <c r="AR188" s="395"/>
      <c r="AS188" s="389"/>
      <c r="AT188" s="395"/>
      <c r="AU188" s="389" t="s">
        <v>1434</v>
      </c>
      <c r="AV188" s="388">
        <v>2</v>
      </c>
      <c r="AW188" s="388">
        <v>164</v>
      </c>
      <c r="AX188" s="388"/>
      <c r="AY188" s="388" t="s">
        <v>1931</v>
      </c>
      <c r="AZ188" s="436"/>
      <c r="BA188" s="436"/>
      <c r="BB188" s="436"/>
      <c r="BC188" s="436"/>
    </row>
    <row r="189" spans="1:56" ht="30.75" customHeight="1">
      <c r="A189" s="388">
        <v>10</v>
      </c>
      <c r="B189" s="389">
        <v>55</v>
      </c>
      <c r="C189" s="390" t="s">
        <v>1616</v>
      </c>
      <c r="D189" s="389" t="s">
        <v>160</v>
      </c>
      <c r="E189" s="389"/>
      <c r="F189" s="505">
        <v>0.15</v>
      </c>
      <c r="G189" s="505"/>
      <c r="H189" s="506">
        <v>0.15</v>
      </c>
      <c r="I189" s="507"/>
      <c r="J189" s="507"/>
      <c r="K189" s="506">
        <f t="shared" si="27"/>
        <v>0</v>
      </c>
      <c r="L189" s="506"/>
      <c r="M189" s="506"/>
      <c r="N189" s="506"/>
      <c r="O189" s="506"/>
      <c r="P189" s="506"/>
      <c r="Q189" s="506"/>
      <c r="R189" s="506"/>
      <c r="S189" s="506"/>
      <c r="T189" s="506"/>
      <c r="U189" s="506"/>
      <c r="V189" s="506"/>
      <c r="W189" s="506"/>
      <c r="X189" s="506"/>
      <c r="Y189" s="506">
        <v>0.15</v>
      </c>
      <c r="Z189" s="506"/>
      <c r="AA189" s="506"/>
      <c r="AB189" s="506"/>
      <c r="AC189" s="506"/>
      <c r="AD189" s="506"/>
      <c r="AE189" s="506"/>
      <c r="AF189" s="506"/>
      <c r="AG189" s="506"/>
      <c r="AH189" s="506">
        <f t="shared" si="21"/>
        <v>0.15</v>
      </c>
      <c r="AI189" s="390" t="s">
        <v>231</v>
      </c>
      <c r="AJ189" s="389"/>
      <c r="AK189" s="402" t="s">
        <v>1617</v>
      </c>
      <c r="AL189" s="389"/>
      <c r="AM189" s="389" t="s">
        <v>1439</v>
      </c>
      <c r="AN189" s="389"/>
      <c r="AO189" s="389">
        <v>5</v>
      </c>
      <c r="AP189" s="389"/>
      <c r="AQ189" s="389"/>
      <c r="AR189" s="395"/>
      <c r="AS189" s="389"/>
      <c r="AT189" s="395"/>
      <c r="AU189" s="389" t="s">
        <v>1434</v>
      </c>
      <c r="AV189" s="388">
        <v>2</v>
      </c>
      <c r="AW189" s="388">
        <v>165</v>
      </c>
      <c r="AX189" s="388"/>
      <c r="AY189" s="388" t="s">
        <v>1931</v>
      </c>
    </row>
    <row r="190" spans="1:56" ht="30.75" customHeight="1">
      <c r="A190" s="388">
        <v>11</v>
      </c>
      <c r="B190" s="389">
        <v>107</v>
      </c>
      <c r="C190" s="390" t="s">
        <v>1618</v>
      </c>
      <c r="D190" s="421" t="s">
        <v>160</v>
      </c>
      <c r="E190" s="421"/>
      <c r="F190" s="505">
        <v>0.2</v>
      </c>
      <c r="G190" s="505"/>
      <c r="H190" s="506">
        <v>0.2</v>
      </c>
      <c r="I190" s="507"/>
      <c r="J190" s="507"/>
      <c r="K190" s="506">
        <f t="shared" si="27"/>
        <v>0</v>
      </c>
      <c r="L190" s="506"/>
      <c r="M190" s="506"/>
      <c r="N190" s="506"/>
      <c r="O190" s="506">
        <v>0.2</v>
      </c>
      <c r="P190" s="506"/>
      <c r="Q190" s="506"/>
      <c r="R190" s="506"/>
      <c r="S190" s="506"/>
      <c r="T190" s="506"/>
      <c r="U190" s="506"/>
      <c r="V190" s="506"/>
      <c r="W190" s="506"/>
      <c r="X190" s="506"/>
      <c r="Y190" s="506"/>
      <c r="Z190" s="506"/>
      <c r="AA190" s="506"/>
      <c r="AB190" s="506"/>
      <c r="AC190" s="506"/>
      <c r="AD190" s="506"/>
      <c r="AE190" s="506"/>
      <c r="AF190" s="506"/>
      <c r="AG190" s="506"/>
      <c r="AH190" s="506">
        <f t="shared" si="21"/>
        <v>0.2</v>
      </c>
      <c r="AI190" s="422" t="s">
        <v>234</v>
      </c>
      <c r="AJ190" s="421"/>
      <c r="AK190" s="402" t="s">
        <v>1526</v>
      </c>
      <c r="AL190" s="389"/>
      <c r="AM190" s="389" t="s">
        <v>1439</v>
      </c>
      <c r="AN190" s="389"/>
      <c r="AO190" s="389">
        <v>7</v>
      </c>
      <c r="AP190" s="389"/>
      <c r="AQ190" s="389"/>
      <c r="AR190" s="395"/>
      <c r="AS190" s="389"/>
      <c r="AT190" s="395"/>
      <c r="AU190" s="389" t="s">
        <v>1434</v>
      </c>
      <c r="AV190" s="388">
        <v>2</v>
      </c>
      <c r="AW190" s="388">
        <v>166</v>
      </c>
      <c r="AX190" s="388"/>
      <c r="AY190" s="388" t="s">
        <v>1931</v>
      </c>
    </row>
    <row r="191" spans="1:56" ht="30.75" customHeight="1">
      <c r="A191" s="388">
        <v>12</v>
      </c>
      <c r="B191" s="389">
        <v>125</v>
      </c>
      <c r="C191" s="390" t="s">
        <v>1021</v>
      </c>
      <c r="D191" s="394" t="s">
        <v>160</v>
      </c>
      <c r="E191" s="394"/>
      <c r="F191" s="505">
        <v>0.1</v>
      </c>
      <c r="G191" s="511"/>
      <c r="H191" s="506">
        <v>0.1</v>
      </c>
      <c r="I191" s="507">
        <v>0.1</v>
      </c>
      <c r="J191" s="507"/>
      <c r="K191" s="506">
        <f t="shared" si="27"/>
        <v>0.1</v>
      </c>
      <c r="L191" s="506"/>
      <c r="M191" s="506"/>
      <c r="N191" s="506"/>
      <c r="O191" s="506"/>
      <c r="P191" s="506"/>
      <c r="Q191" s="506"/>
      <c r="R191" s="506"/>
      <c r="S191" s="506"/>
      <c r="T191" s="506"/>
      <c r="U191" s="506"/>
      <c r="V191" s="506"/>
      <c r="W191" s="506"/>
      <c r="X191" s="506"/>
      <c r="Y191" s="506"/>
      <c r="Z191" s="506"/>
      <c r="AA191" s="506"/>
      <c r="AB191" s="506"/>
      <c r="AC191" s="506"/>
      <c r="AD191" s="506"/>
      <c r="AE191" s="506"/>
      <c r="AF191" s="506"/>
      <c r="AG191" s="506"/>
      <c r="AH191" s="506">
        <f t="shared" si="21"/>
        <v>0</v>
      </c>
      <c r="AI191" s="402" t="s">
        <v>236</v>
      </c>
      <c r="AJ191" s="394"/>
      <c r="AK191" s="402" t="s">
        <v>1520</v>
      </c>
      <c r="AL191" s="389"/>
      <c r="AM191" s="389" t="s">
        <v>1439</v>
      </c>
      <c r="AN191" s="389"/>
      <c r="AO191" s="389">
        <v>14</v>
      </c>
      <c r="AP191" s="389"/>
      <c r="AQ191" s="389"/>
      <c r="AR191" s="395"/>
      <c r="AS191" s="389"/>
      <c r="AT191" s="389"/>
      <c r="AU191" s="389" t="s">
        <v>1434</v>
      </c>
      <c r="AV191" s="388">
        <v>2</v>
      </c>
      <c r="AW191" s="388">
        <v>167</v>
      </c>
      <c r="AX191" s="388"/>
      <c r="AY191" s="388" t="s">
        <v>1931</v>
      </c>
      <c r="AZ191" s="412"/>
      <c r="BA191" s="412"/>
      <c r="BB191" s="412"/>
      <c r="BC191" s="412"/>
    </row>
    <row r="192" spans="1:56" ht="30.75" customHeight="1">
      <c r="A192" s="388">
        <v>13</v>
      </c>
      <c r="B192" s="389">
        <v>126</v>
      </c>
      <c r="C192" s="390" t="s">
        <v>1021</v>
      </c>
      <c r="D192" s="394" t="s">
        <v>160</v>
      </c>
      <c r="E192" s="394"/>
      <c r="F192" s="505">
        <v>0.24</v>
      </c>
      <c r="G192" s="511"/>
      <c r="H192" s="506">
        <v>0.24</v>
      </c>
      <c r="I192" s="507">
        <v>0.24</v>
      </c>
      <c r="J192" s="507"/>
      <c r="K192" s="506">
        <f t="shared" si="27"/>
        <v>0.24</v>
      </c>
      <c r="L192" s="506"/>
      <c r="M192" s="506"/>
      <c r="N192" s="506"/>
      <c r="O192" s="506"/>
      <c r="P192" s="506"/>
      <c r="Q192" s="506"/>
      <c r="R192" s="506"/>
      <c r="S192" s="506"/>
      <c r="T192" s="506"/>
      <c r="U192" s="506"/>
      <c r="V192" s="506"/>
      <c r="W192" s="506"/>
      <c r="X192" s="506"/>
      <c r="Y192" s="506"/>
      <c r="Z192" s="506"/>
      <c r="AA192" s="506"/>
      <c r="AB192" s="506"/>
      <c r="AC192" s="506"/>
      <c r="AD192" s="506"/>
      <c r="AE192" s="506"/>
      <c r="AF192" s="506"/>
      <c r="AG192" s="506"/>
      <c r="AH192" s="506">
        <f t="shared" si="21"/>
        <v>0</v>
      </c>
      <c r="AI192" s="402" t="s">
        <v>236</v>
      </c>
      <c r="AJ192" s="394"/>
      <c r="AK192" s="402" t="s">
        <v>1560</v>
      </c>
      <c r="AL192" s="389"/>
      <c r="AM192" s="389" t="s">
        <v>1439</v>
      </c>
      <c r="AN192" s="389"/>
      <c r="AO192" s="389">
        <v>15</v>
      </c>
      <c r="AP192" s="389"/>
      <c r="AQ192" s="389"/>
      <c r="AR192" s="395"/>
      <c r="AS192" s="389"/>
      <c r="AT192" s="389"/>
      <c r="AU192" s="389" t="s">
        <v>1434</v>
      </c>
      <c r="AV192" s="388">
        <v>2</v>
      </c>
      <c r="AW192" s="388">
        <v>168</v>
      </c>
      <c r="AX192" s="388"/>
      <c r="AY192" s="388" t="s">
        <v>1931</v>
      </c>
    </row>
    <row r="193" spans="1:56" ht="30.75" customHeight="1">
      <c r="A193" s="388">
        <v>14</v>
      </c>
      <c r="B193" s="389">
        <v>176</v>
      </c>
      <c r="C193" s="390" t="s">
        <v>1619</v>
      </c>
      <c r="D193" s="389" t="s">
        <v>160</v>
      </c>
      <c r="E193" s="389"/>
      <c r="F193" s="505">
        <v>0.2</v>
      </c>
      <c r="G193" s="505"/>
      <c r="H193" s="506">
        <v>0.2</v>
      </c>
      <c r="I193" s="507"/>
      <c r="J193" s="507">
        <v>0.2</v>
      </c>
      <c r="K193" s="506">
        <f t="shared" si="27"/>
        <v>0.2</v>
      </c>
      <c r="L193" s="506"/>
      <c r="M193" s="506"/>
      <c r="N193" s="506"/>
      <c r="O193" s="506"/>
      <c r="P193" s="506"/>
      <c r="Q193" s="506"/>
      <c r="R193" s="506"/>
      <c r="S193" s="506"/>
      <c r="T193" s="506"/>
      <c r="U193" s="506"/>
      <c r="V193" s="506"/>
      <c r="W193" s="506"/>
      <c r="X193" s="506"/>
      <c r="Y193" s="506"/>
      <c r="Z193" s="506"/>
      <c r="AA193" s="506"/>
      <c r="AB193" s="506"/>
      <c r="AC193" s="506"/>
      <c r="AD193" s="506"/>
      <c r="AE193" s="506"/>
      <c r="AF193" s="506"/>
      <c r="AG193" s="506"/>
      <c r="AH193" s="506">
        <f t="shared" si="21"/>
        <v>0</v>
      </c>
      <c r="AI193" s="390" t="s">
        <v>240</v>
      </c>
      <c r="AJ193" s="389"/>
      <c r="AK193" s="390" t="s">
        <v>1620</v>
      </c>
      <c r="AL193" s="389"/>
      <c r="AM193" s="389" t="s">
        <v>1439</v>
      </c>
      <c r="AN193" s="389"/>
      <c r="AO193" s="389">
        <v>18</v>
      </c>
      <c r="AP193" s="389"/>
      <c r="AQ193" s="389"/>
      <c r="AR193" s="395"/>
      <c r="AS193" s="389"/>
      <c r="AT193" s="389"/>
      <c r="AU193" s="389" t="s">
        <v>1434</v>
      </c>
      <c r="AV193" s="388">
        <v>2</v>
      </c>
      <c r="AW193" s="388">
        <v>169</v>
      </c>
      <c r="AX193" s="388"/>
      <c r="AY193" s="388" t="s">
        <v>1931</v>
      </c>
    </row>
    <row r="194" spans="1:56" s="384" customFormat="1" ht="80.25" customHeight="1">
      <c r="A194" s="382" t="s">
        <v>1067</v>
      </c>
      <c r="B194" s="529"/>
      <c r="C194" s="478" t="s">
        <v>1621</v>
      </c>
      <c r="D194" s="529"/>
      <c r="E194" s="529"/>
      <c r="F194" s="502">
        <f>F195+F244</f>
        <v>616.79999999999995</v>
      </c>
      <c r="G194" s="502">
        <f t="shared" ref="G194:AH194" si="28">G195+G244</f>
        <v>140.78</v>
      </c>
      <c r="H194" s="503">
        <f t="shared" si="28"/>
        <v>476.01999999999992</v>
      </c>
      <c r="I194" s="504">
        <f t="shared" si="28"/>
        <v>84.779999999999987</v>
      </c>
      <c r="J194" s="504">
        <f t="shared" si="28"/>
        <v>13.85</v>
      </c>
      <c r="K194" s="503">
        <f t="shared" si="28"/>
        <v>100.32</v>
      </c>
      <c r="L194" s="503">
        <f t="shared" si="28"/>
        <v>1.05</v>
      </c>
      <c r="M194" s="503">
        <f t="shared" si="28"/>
        <v>0</v>
      </c>
      <c r="N194" s="503">
        <f t="shared" si="28"/>
        <v>118.87</v>
      </c>
      <c r="O194" s="503">
        <f t="shared" si="28"/>
        <v>20.83</v>
      </c>
      <c r="P194" s="503">
        <f t="shared" si="28"/>
        <v>8.25</v>
      </c>
      <c r="Q194" s="503">
        <f t="shared" si="28"/>
        <v>3.58</v>
      </c>
      <c r="R194" s="503">
        <f t="shared" si="28"/>
        <v>15</v>
      </c>
      <c r="S194" s="503">
        <f t="shared" si="28"/>
        <v>2.15</v>
      </c>
      <c r="T194" s="503">
        <f t="shared" si="28"/>
        <v>0.26</v>
      </c>
      <c r="U194" s="503">
        <f t="shared" si="28"/>
        <v>0</v>
      </c>
      <c r="V194" s="503">
        <f t="shared" si="28"/>
        <v>0</v>
      </c>
      <c r="W194" s="503">
        <f t="shared" si="28"/>
        <v>0</v>
      </c>
      <c r="X194" s="503">
        <f t="shared" si="28"/>
        <v>0</v>
      </c>
      <c r="Y194" s="503">
        <f t="shared" si="28"/>
        <v>0</v>
      </c>
      <c r="Z194" s="503">
        <f t="shared" si="28"/>
        <v>0.27</v>
      </c>
      <c r="AA194" s="503">
        <f t="shared" si="28"/>
        <v>0.04</v>
      </c>
      <c r="AB194" s="503">
        <f t="shared" si="28"/>
        <v>0</v>
      </c>
      <c r="AC194" s="503">
        <f t="shared" si="28"/>
        <v>5.6</v>
      </c>
      <c r="AD194" s="503">
        <f t="shared" si="28"/>
        <v>0</v>
      </c>
      <c r="AE194" s="503">
        <f t="shared" si="28"/>
        <v>37.18</v>
      </c>
      <c r="AF194" s="503">
        <f t="shared" si="28"/>
        <v>162.97</v>
      </c>
      <c r="AG194" s="503">
        <f t="shared" si="28"/>
        <v>0</v>
      </c>
      <c r="AH194" s="503">
        <f t="shared" si="28"/>
        <v>374.65</v>
      </c>
      <c r="AI194" s="529"/>
      <c r="AJ194" s="529"/>
      <c r="AK194" s="397"/>
      <c r="AL194" s="529"/>
      <c r="AM194" s="529"/>
      <c r="AN194" s="529"/>
      <c r="AO194" s="529"/>
      <c r="AP194" s="529"/>
      <c r="AQ194" s="529"/>
      <c r="AR194" s="400"/>
      <c r="AS194" s="529"/>
      <c r="AT194" s="400"/>
      <c r="AU194" s="529"/>
      <c r="AV194" s="382"/>
      <c r="AW194" s="382"/>
      <c r="AX194" s="382"/>
      <c r="AY194" s="382"/>
    </row>
    <row r="195" spans="1:56" s="384" customFormat="1">
      <c r="A195" s="382" t="s">
        <v>1919</v>
      </c>
      <c r="B195" s="529"/>
      <c r="C195" s="478" t="s">
        <v>38</v>
      </c>
      <c r="D195" s="529"/>
      <c r="E195" s="529"/>
      <c r="F195" s="502">
        <f>F196+F199+F212+F217</f>
        <v>427.61</v>
      </c>
      <c r="G195" s="502">
        <f t="shared" ref="G195:AH195" si="29">G196+G199+G212+G217</f>
        <v>119.58999999999999</v>
      </c>
      <c r="H195" s="503">
        <f t="shared" si="29"/>
        <v>308.02</v>
      </c>
      <c r="I195" s="504">
        <f t="shared" si="29"/>
        <v>28.4</v>
      </c>
      <c r="J195" s="504">
        <f t="shared" si="29"/>
        <v>10.5</v>
      </c>
      <c r="K195" s="503">
        <f t="shared" si="29"/>
        <v>38.9</v>
      </c>
      <c r="L195" s="503">
        <f t="shared" si="29"/>
        <v>0</v>
      </c>
      <c r="M195" s="503">
        <f t="shared" si="29"/>
        <v>0</v>
      </c>
      <c r="N195" s="503">
        <f t="shared" si="29"/>
        <v>61.339999999999996</v>
      </c>
      <c r="O195" s="503">
        <f t="shared" si="29"/>
        <v>14.2</v>
      </c>
      <c r="P195" s="503">
        <f t="shared" si="29"/>
        <v>4</v>
      </c>
      <c r="Q195" s="503">
        <f t="shared" si="29"/>
        <v>3.5</v>
      </c>
      <c r="R195" s="503">
        <f t="shared" si="29"/>
        <v>15</v>
      </c>
      <c r="S195" s="503">
        <f t="shared" si="29"/>
        <v>0</v>
      </c>
      <c r="T195" s="503">
        <f t="shared" si="29"/>
        <v>0</v>
      </c>
      <c r="U195" s="503">
        <f t="shared" si="29"/>
        <v>0</v>
      </c>
      <c r="V195" s="503">
        <f t="shared" si="29"/>
        <v>0</v>
      </c>
      <c r="W195" s="503">
        <f t="shared" si="29"/>
        <v>0</v>
      </c>
      <c r="X195" s="503">
        <f t="shared" si="29"/>
        <v>0</v>
      </c>
      <c r="Y195" s="503">
        <f t="shared" si="29"/>
        <v>0</v>
      </c>
      <c r="Z195" s="503">
        <f t="shared" si="29"/>
        <v>0</v>
      </c>
      <c r="AA195" s="503">
        <f t="shared" si="29"/>
        <v>0</v>
      </c>
      <c r="AB195" s="503">
        <f t="shared" si="29"/>
        <v>0</v>
      </c>
      <c r="AC195" s="503">
        <f t="shared" si="29"/>
        <v>5.6</v>
      </c>
      <c r="AD195" s="503">
        <f t="shared" si="29"/>
        <v>0</v>
      </c>
      <c r="AE195" s="503">
        <f t="shared" si="29"/>
        <v>35.299999999999997</v>
      </c>
      <c r="AF195" s="503">
        <f t="shared" si="29"/>
        <v>130.18</v>
      </c>
      <c r="AG195" s="503">
        <f t="shared" si="29"/>
        <v>0</v>
      </c>
      <c r="AH195" s="503">
        <f t="shared" si="29"/>
        <v>269.12</v>
      </c>
      <c r="AI195" s="529"/>
      <c r="AJ195" s="529"/>
      <c r="AK195" s="397"/>
      <c r="AL195" s="529"/>
      <c r="AM195" s="529"/>
      <c r="AN195" s="529"/>
      <c r="AO195" s="529"/>
      <c r="AP195" s="529"/>
      <c r="AQ195" s="529"/>
      <c r="AR195" s="400"/>
      <c r="AS195" s="529"/>
      <c r="AT195" s="400"/>
      <c r="AU195" s="529"/>
      <c r="AV195" s="382"/>
      <c r="AW195" s="382"/>
      <c r="AX195" s="382"/>
      <c r="AY195" s="382"/>
    </row>
    <row r="196" spans="1:56" s="384" customFormat="1">
      <c r="A196" s="382" t="s">
        <v>1622</v>
      </c>
      <c r="B196" s="529"/>
      <c r="C196" s="478" t="s">
        <v>41</v>
      </c>
      <c r="D196" s="399"/>
      <c r="E196" s="399"/>
      <c r="F196" s="502">
        <f>F197+F198</f>
        <v>40</v>
      </c>
      <c r="G196" s="502">
        <f>G197+G198</f>
        <v>0</v>
      </c>
      <c r="H196" s="503">
        <f>H197+H198</f>
        <v>40</v>
      </c>
      <c r="I196" s="502">
        <f t="shared" ref="I196:AH196" si="30">I197+I198</f>
        <v>0</v>
      </c>
      <c r="J196" s="502">
        <f t="shared" si="30"/>
        <v>0</v>
      </c>
      <c r="K196" s="503">
        <f t="shared" si="30"/>
        <v>0</v>
      </c>
      <c r="L196" s="503">
        <f t="shared" si="30"/>
        <v>0</v>
      </c>
      <c r="M196" s="503">
        <f t="shared" si="30"/>
        <v>0</v>
      </c>
      <c r="N196" s="503">
        <f t="shared" si="30"/>
        <v>30</v>
      </c>
      <c r="O196" s="503">
        <f t="shared" si="30"/>
        <v>0</v>
      </c>
      <c r="P196" s="503">
        <f t="shared" si="30"/>
        <v>0</v>
      </c>
      <c r="Q196" s="503">
        <f t="shared" si="30"/>
        <v>0</v>
      </c>
      <c r="R196" s="503">
        <f t="shared" si="30"/>
        <v>0</v>
      </c>
      <c r="S196" s="503">
        <f t="shared" si="30"/>
        <v>0</v>
      </c>
      <c r="T196" s="503">
        <f t="shared" si="30"/>
        <v>0</v>
      </c>
      <c r="U196" s="503">
        <f t="shared" si="30"/>
        <v>0</v>
      </c>
      <c r="V196" s="503">
        <f t="shared" si="30"/>
        <v>0</v>
      </c>
      <c r="W196" s="503">
        <f t="shared" si="30"/>
        <v>0</v>
      </c>
      <c r="X196" s="503">
        <f t="shared" si="30"/>
        <v>0</v>
      </c>
      <c r="Y196" s="503">
        <f t="shared" si="30"/>
        <v>0</v>
      </c>
      <c r="Z196" s="503">
        <f t="shared" si="30"/>
        <v>0</v>
      </c>
      <c r="AA196" s="503">
        <f t="shared" si="30"/>
        <v>0</v>
      </c>
      <c r="AB196" s="503">
        <f t="shared" si="30"/>
        <v>0</v>
      </c>
      <c r="AC196" s="503">
        <f t="shared" si="30"/>
        <v>0</v>
      </c>
      <c r="AD196" s="503">
        <f t="shared" si="30"/>
        <v>0</v>
      </c>
      <c r="AE196" s="503">
        <f t="shared" si="30"/>
        <v>0</v>
      </c>
      <c r="AF196" s="503">
        <f t="shared" si="30"/>
        <v>10</v>
      </c>
      <c r="AG196" s="503">
        <f t="shared" si="30"/>
        <v>0</v>
      </c>
      <c r="AH196" s="503">
        <f t="shared" si="30"/>
        <v>40</v>
      </c>
      <c r="AI196" s="529"/>
      <c r="AJ196" s="529"/>
      <c r="AK196" s="404"/>
      <c r="AL196" s="529"/>
      <c r="AM196" s="529"/>
      <c r="AN196" s="529"/>
      <c r="AO196" s="529"/>
      <c r="AP196" s="529"/>
      <c r="AQ196" s="400"/>
      <c r="AR196" s="400"/>
      <c r="AS196" s="400"/>
      <c r="AT196" s="400"/>
      <c r="AU196" s="400"/>
      <c r="AV196" s="382"/>
      <c r="AW196" s="382"/>
      <c r="AX196" s="382"/>
      <c r="AY196" s="382"/>
    </row>
    <row r="197" spans="1:56" ht="37.5" customHeight="1">
      <c r="A197" s="388">
        <v>1</v>
      </c>
      <c r="B197" s="389">
        <v>17</v>
      </c>
      <c r="C197" s="390" t="s">
        <v>1623</v>
      </c>
      <c r="D197" s="389" t="s">
        <v>46</v>
      </c>
      <c r="E197" s="389"/>
      <c r="F197" s="505">
        <v>30</v>
      </c>
      <c r="G197" s="505"/>
      <c r="H197" s="506">
        <v>30</v>
      </c>
      <c r="I197" s="507"/>
      <c r="J197" s="507"/>
      <c r="K197" s="506">
        <f>I197+J197</f>
        <v>0</v>
      </c>
      <c r="L197" s="506"/>
      <c r="M197" s="506"/>
      <c r="N197" s="506">
        <v>30</v>
      </c>
      <c r="O197" s="506"/>
      <c r="P197" s="506"/>
      <c r="Q197" s="506"/>
      <c r="R197" s="506"/>
      <c r="S197" s="506"/>
      <c r="T197" s="506"/>
      <c r="U197" s="506"/>
      <c r="V197" s="506"/>
      <c r="W197" s="506"/>
      <c r="X197" s="506"/>
      <c r="Y197" s="506"/>
      <c r="Z197" s="506"/>
      <c r="AA197" s="506"/>
      <c r="AB197" s="506"/>
      <c r="AC197" s="506"/>
      <c r="AD197" s="506"/>
      <c r="AE197" s="506"/>
      <c r="AF197" s="506"/>
      <c r="AG197" s="506"/>
      <c r="AH197" s="506">
        <f t="shared" si="21"/>
        <v>30</v>
      </c>
      <c r="AI197" s="394" t="s">
        <v>228</v>
      </c>
      <c r="AJ197" s="394"/>
      <c r="AK197" s="402" t="s">
        <v>1624</v>
      </c>
      <c r="AL197" s="389">
        <v>2</v>
      </c>
      <c r="AM197" s="389" t="s">
        <v>1625</v>
      </c>
      <c r="AN197" s="389" t="s">
        <v>1626</v>
      </c>
      <c r="AO197" s="389">
        <v>8</v>
      </c>
      <c r="AP197" s="389"/>
      <c r="AQ197" s="395"/>
      <c r="AR197" s="395"/>
      <c r="AS197" s="395"/>
      <c r="AT197" s="395"/>
      <c r="AU197" s="395"/>
      <c r="AV197" s="388"/>
      <c r="AW197" s="388">
        <v>170</v>
      </c>
      <c r="AX197" s="388"/>
      <c r="AY197" s="388"/>
    </row>
    <row r="198" spans="1:56" ht="37.5" customHeight="1">
      <c r="A198" s="388">
        <v>2</v>
      </c>
      <c r="B198" s="389"/>
      <c r="C198" s="390" t="s">
        <v>1627</v>
      </c>
      <c r="D198" s="389" t="s">
        <v>46</v>
      </c>
      <c r="E198" s="389"/>
      <c r="F198" s="505">
        <v>10</v>
      </c>
      <c r="G198" s="505"/>
      <c r="H198" s="506">
        <v>10</v>
      </c>
      <c r="I198" s="507"/>
      <c r="J198" s="507"/>
      <c r="K198" s="506"/>
      <c r="L198" s="506"/>
      <c r="M198" s="506"/>
      <c r="N198" s="506"/>
      <c r="O198" s="506"/>
      <c r="P198" s="506"/>
      <c r="Q198" s="506"/>
      <c r="R198" s="506"/>
      <c r="S198" s="506"/>
      <c r="T198" s="506"/>
      <c r="U198" s="506"/>
      <c r="V198" s="506"/>
      <c r="W198" s="506"/>
      <c r="X198" s="506"/>
      <c r="Y198" s="506"/>
      <c r="Z198" s="506"/>
      <c r="AA198" s="506"/>
      <c r="AB198" s="506"/>
      <c r="AC198" s="506"/>
      <c r="AD198" s="506"/>
      <c r="AE198" s="506"/>
      <c r="AF198" s="506">
        <v>10</v>
      </c>
      <c r="AG198" s="506"/>
      <c r="AH198" s="506">
        <v>10</v>
      </c>
      <c r="AI198" s="394" t="s">
        <v>240</v>
      </c>
      <c r="AJ198" s="394"/>
      <c r="AK198" s="402" t="s">
        <v>1628</v>
      </c>
      <c r="AL198" s="389"/>
      <c r="AM198" s="389" t="s">
        <v>1439</v>
      </c>
      <c r="AN198" s="389"/>
      <c r="AO198" s="389"/>
      <c r="AP198" s="389"/>
      <c r="AQ198" s="395"/>
      <c r="AR198" s="395"/>
      <c r="AS198" s="395"/>
      <c r="AT198" s="395"/>
      <c r="AU198" s="395"/>
      <c r="AV198" s="388"/>
      <c r="AW198" s="388">
        <v>397</v>
      </c>
      <c r="AX198" s="388"/>
      <c r="AY198" s="388"/>
    </row>
    <row r="199" spans="1:56" s="384" customFormat="1">
      <c r="A199" s="382" t="s">
        <v>1629</v>
      </c>
      <c r="B199" s="529"/>
      <c r="C199" s="478" t="s">
        <v>86</v>
      </c>
      <c r="D199" s="529"/>
      <c r="E199" s="529"/>
      <c r="F199" s="502">
        <f>SUM(F200:F211)</f>
        <v>70</v>
      </c>
      <c r="G199" s="502">
        <f t="shared" ref="G199:AH199" si="31">SUM(G200:G211)</f>
        <v>0</v>
      </c>
      <c r="H199" s="503">
        <f t="shared" si="31"/>
        <v>70</v>
      </c>
      <c r="I199" s="504">
        <f t="shared" si="31"/>
        <v>14</v>
      </c>
      <c r="J199" s="504">
        <f t="shared" si="31"/>
        <v>0</v>
      </c>
      <c r="K199" s="503">
        <f t="shared" si="31"/>
        <v>14</v>
      </c>
      <c r="L199" s="503">
        <f t="shared" si="31"/>
        <v>0</v>
      </c>
      <c r="M199" s="503">
        <f t="shared" si="31"/>
        <v>0</v>
      </c>
      <c r="N199" s="503">
        <f t="shared" si="31"/>
        <v>0</v>
      </c>
      <c r="O199" s="503">
        <f t="shared" si="31"/>
        <v>0.5</v>
      </c>
      <c r="P199" s="503">
        <f t="shared" si="31"/>
        <v>0</v>
      </c>
      <c r="Q199" s="503">
        <f t="shared" si="31"/>
        <v>0</v>
      </c>
      <c r="R199" s="503">
        <f t="shared" si="31"/>
        <v>15</v>
      </c>
      <c r="S199" s="503">
        <f t="shared" si="31"/>
        <v>0</v>
      </c>
      <c r="T199" s="503">
        <f t="shared" si="31"/>
        <v>0</v>
      </c>
      <c r="U199" s="503">
        <f t="shared" si="31"/>
        <v>0</v>
      </c>
      <c r="V199" s="503">
        <f t="shared" si="31"/>
        <v>0</v>
      </c>
      <c r="W199" s="503">
        <f t="shared" si="31"/>
        <v>0</v>
      </c>
      <c r="X199" s="503">
        <f t="shared" si="31"/>
        <v>0</v>
      </c>
      <c r="Y199" s="503">
        <f t="shared" si="31"/>
        <v>0</v>
      </c>
      <c r="Z199" s="503">
        <f t="shared" si="31"/>
        <v>0</v>
      </c>
      <c r="AA199" s="503">
        <f t="shared" si="31"/>
        <v>0</v>
      </c>
      <c r="AB199" s="503">
        <f t="shared" si="31"/>
        <v>0</v>
      </c>
      <c r="AC199" s="503">
        <f t="shared" si="31"/>
        <v>5.6</v>
      </c>
      <c r="AD199" s="503">
        <f t="shared" si="31"/>
        <v>0</v>
      </c>
      <c r="AE199" s="503">
        <f t="shared" si="31"/>
        <v>33.299999999999997</v>
      </c>
      <c r="AF199" s="503">
        <f t="shared" si="31"/>
        <v>1.6</v>
      </c>
      <c r="AG199" s="503">
        <f t="shared" si="31"/>
        <v>0</v>
      </c>
      <c r="AH199" s="503">
        <f t="shared" si="31"/>
        <v>56</v>
      </c>
      <c r="AI199" s="399"/>
      <c r="AJ199" s="399"/>
      <c r="AK199" s="404"/>
      <c r="AL199" s="529"/>
      <c r="AM199" s="529"/>
      <c r="AN199" s="529"/>
      <c r="AO199" s="529"/>
      <c r="AP199" s="529"/>
      <c r="AQ199" s="400"/>
      <c r="AR199" s="400"/>
      <c r="AS199" s="400"/>
      <c r="AT199" s="400"/>
      <c r="AU199" s="400"/>
      <c r="AV199" s="382"/>
      <c r="AW199" s="382"/>
      <c r="AX199" s="382"/>
      <c r="AY199" s="382"/>
    </row>
    <row r="200" spans="1:56" ht="31.5">
      <c r="A200" s="388">
        <v>1</v>
      </c>
      <c r="B200" s="389">
        <v>319</v>
      </c>
      <c r="C200" s="402" t="s">
        <v>1630</v>
      </c>
      <c r="D200" s="389" t="s">
        <v>74</v>
      </c>
      <c r="E200" s="389"/>
      <c r="F200" s="505">
        <v>2.5</v>
      </c>
      <c r="G200" s="505"/>
      <c r="H200" s="506">
        <v>2.5</v>
      </c>
      <c r="I200" s="507"/>
      <c r="J200" s="507"/>
      <c r="K200" s="506">
        <f t="shared" ref="K200:K211" si="32">I200+J200</f>
        <v>0</v>
      </c>
      <c r="L200" s="506"/>
      <c r="M200" s="506"/>
      <c r="N200" s="506"/>
      <c r="O200" s="506"/>
      <c r="P200" s="506"/>
      <c r="Q200" s="506"/>
      <c r="R200" s="506"/>
      <c r="S200" s="506"/>
      <c r="T200" s="506"/>
      <c r="U200" s="506"/>
      <c r="V200" s="506"/>
      <c r="W200" s="506"/>
      <c r="X200" s="506"/>
      <c r="Y200" s="506"/>
      <c r="Z200" s="506"/>
      <c r="AA200" s="506"/>
      <c r="AB200" s="506"/>
      <c r="AC200" s="506"/>
      <c r="AD200" s="506"/>
      <c r="AE200" s="506">
        <v>2.5</v>
      </c>
      <c r="AF200" s="506"/>
      <c r="AG200" s="506"/>
      <c r="AH200" s="506">
        <f t="shared" si="21"/>
        <v>2.5</v>
      </c>
      <c r="AI200" s="389" t="s">
        <v>250</v>
      </c>
      <c r="AJ200" s="389"/>
      <c r="AK200" s="402" t="s">
        <v>1631</v>
      </c>
      <c r="AL200" s="389">
        <v>16</v>
      </c>
      <c r="AM200" s="389" t="s">
        <v>1415</v>
      </c>
      <c r="AN200" s="389"/>
      <c r="AO200" s="389">
        <v>2</v>
      </c>
      <c r="AP200" s="389"/>
      <c r="AQ200" s="395"/>
      <c r="AR200" s="395"/>
      <c r="AS200" s="395"/>
      <c r="AT200" s="395"/>
      <c r="AU200" s="395"/>
      <c r="AV200" s="388"/>
      <c r="AW200" s="388">
        <v>171</v>
      </c>
      <c r="AX200" s="388"/>
      <c r="AY200" s="388"/>
    </row>
    <row r="201" spans="1:56" ht="36.75" customHeight="1">
      <c r="A201" s="388">
        <v>2</v>
      </c>
      <c r="B201" s="389">
        <v>297</v>
      </c>
      <c r="C201" s="390" t="s">
        <v>1632</v>
      </c>
      <c r="D201" s="389" t="s">
        <v>74</v>
      </c>
      <c r="E201" s="389"/>
      <c r="F201" s="505">
        <v>1.6</v>
      </c>
      <c r="G201" s="505"/>
      <c r="H201" s="506">
        <v>1.6</v>
      </c>
      <c r="I201" s="507"/>
      <c r="J201" s="507"/>
      <c r="K201" s="506">
        <f t="shared" si="32"/>
        <v>0</v>
      </c>
      <c r="L201" s="506"/>
      <c r="M201" s="506"/>
      <c r="N201" s="506"/>
      <c r="O201" s="506"/>
      <c r="P201" s="506"/>
      <c r="Q201" s="506"/>
      <c r="R201" s="506"/>
      <c r="S201" s="506"/>
      <c r="T201" s="506"/>
      <c r="U201" s="506"/>
      <c r="V201" s="506"/>
      <c r="W201" s="506"/>
      <c r="X201" s="506"/>
      <c r="Y201" s="506"/>
      <c r="Z201" s="506"/>
      <c r="AA201" s="506"/>
      <c r="AB201" s="506"/>
      <c r="AC201" s="506"/>
      <c r="AD201" s="506"/>
      <c r="AE201" s="506"/>
      <c r="AF201" s="506">
        <v>1.6</v>
      </c>
      <c r="AG201" s="506"/>
      <c r="AH201" s="506">
        <f t="shared" si="21"/>
        <v>1.6</v>
      </c>
      <c r="AI201" s="389" t="s">
        <v>248</v>
      </c>
      <c r="AJ201" s="389"/>
      <c r="AK201" s="402" t="s">
        <v>1240</v>
      </c>
      <c r="AL201" s="389">
        <v>14</v>
      </c>
      <c r="AM201" s="389" t="s">
        <v>1415</v>
      </c>
      <c r="AN201" s="389" t="s">
        <v>1427</v>
      </c>
      <c r="AO201" s="389">
        <v>8</v>
      </c>
      <c r="AP201" s="389"/>
      <c r="AQ201" s="395"/>
      <c r="AR201" s="395"/>
      <c r="AS201" s="395"/>
      <c r="AT201" s="395"/>
      <c r="AU201" s="395"/>
      <c r="AV201" s="388"/>
      <c r="AW201" s="388">
        <v>172</v>
      </c>
      <c r="AX201" s="388"/>
      <c r="AY201" s="388"/>
    </row>
    <row r="202" spans="1:56" ht="47.25" customHeight="1">
      <c r="A202" s="388">
        <v>3</v>
      </c>
      <c r="B202" s="389">
        <v>220</v>
      </c>
      <c r="C202" s="402" t="s">
        <v>1982</v>
      </c>
      <c r="D202" s="389" t="s">
        <v>74</v>
      </c>
      <c r="E202" s="389"/>
      <c r="F202" s="505">
        <v>5.6</v>
      </c>
      <c r="G202" s="505"/>
      <c r="H202" s="506">
        <v>5.6</v>
      </c>
      <c r="I202" s="507"/>
      <c r="J202" s="507"/>
      <c r="K202" s="506">
        <f t="shared" si="32"/>
        <v>0</v>
      </c>
      <c r="L202" s="506"/>
      <c r="M202" s="506"/>
      <c r="N202" s="506"/>
      <c r="O202" s="506"/>
      <c r="P202" s="506"/>
      <c r="Q202" s="506"/>
      <c r="R202" s="506"/>
      <c r="S202" s="506"/>
      <c r="T202" s="506"/>
      <c r="U202" s="506"/>
      <c r="V202" s="506"/>
      <c r="W202" s="506"/>
      <c r="X202" s="506"/>
      <c r="Y202" s="506"/>
      <c r="Z202" s="506"/>
      <c r="AA202" s="506"/>
      <c r="AB202" s="506"/>
      <c r="AC202" s="506"/>
      <c r="AD202" s="506"/>
      <c r="AE202" s="506">
        <v>5.6</v>
      </c>
      <c r="AF202" s="506"/>
      <c r="AG202" s="506"/>
      <c r="AH202" s="506">
        <f t="shared" ref="AH202:AH211" si="33">SUM(N202:AG202)</f>
        <v>5.6</v>
      </c>
      <c r="AI202" s="406" t="s">
        <v>243</v>
      </c>
      <c r="AJ202" s="406"/>
      <c r="AK202" s="402" t="s">
        <v>1634</v>
      </c>
      <c r="AL202" s="389">
        <v>12</v>
      </c>
      <c r="AM202" s="389" t="s">
        <v>1415</v>
      </c>
      <c r="AN202" s="389" t="s">
        <v>1427</v>
      </c>
      <c r="AO202" s="389"/>
      <c r="AP202" s="389"/>
      <c r="AQ202" s="395"/>
      <c r="AR202" s="395"/>
      <c r="AS202" s="395"/>
      <c r="AT202" s="395"/>
      <c r="AU202" s="395"/>
      <c r="AV202" s="388"/>
      <c r="AW202" s="388">
        <v>173</v>
      </c>
      <c r="AX202" s="388"/>
      <c r="AY202" s="388"/>
    </row>
    <row r="203" spans="1:56" ht="36.75" customHeight="1">
      <c r="A203" s="388">
        <v>4</v>
      </c>
      <c r="B203" s="389">
        <v>195</v>
      </c>
      <c r="C203" s="390" t="s">
        <v>1635</v>
      </c>
      <c r="D203" s="389" t="s">
        <v>74</v>
      </c>
      <c r="E203" s="389"/>
      <c r="F203" s="505">
        <v>6</v>
      </c>
      <c r="G203" s="505"/>
      <c r="H203" s="506">
        <v>6</v>
      </c>
      <c r="I203" s="507">
        <v>3</v>
      </c>
      <c r="J203" s="507"/>
      <c r="K203" s="506">
        <f t="shared" si="32"/>
        <v>3</v>
      </c>
      <c r="L203" s="506"/>
      <c r="M203" s="506"/>
      <c r="N203" s="506"/>
      <c r="O203" s="506"/>
      <c r="P203" s="506"/>
      <c r="Q203" s="506"/>
      <c r="R203" s="506"/>
      <c r="S203" s="506"/>
      <c r="T203" s="506"/>
      <c r="U203" s="506"/>
      <c r="V203" s="506"/>
      <c r="W203" s="506"/>
      <c r="X203" s="506"/>
      <c r="Y203" s="506"/>
      <c r="Z203" s="506"/>
      <c r="AA203" s="506"/>
      <c r="AB203" s="506"/>
      <c r="AC203" s="503"/>
      <c r="AD203" s="503"/>
      <c r="AE203" s="503">
        <v>3</v>
      </c>
      <c r="AF203" s="503"/>
      <c r="AG203" s="503"/>
      <c r="AH203" s="506">
        <f t="shared" si="33"/>
        <v>3</v>
      </c>
      <c r="AI203" s="389" t="s">
        <v>242</v>
      </c>
      <c r="AJ203" s="389"/>
      <c r="AK203" s="402" t="s">
        <v>1253</v>
      </c>
      <c r="AL203" s="389">
        <v>11</v>
      </c>
      <c r="AM203" s="389" t="s">
        <v>1415</v>
      </c>
      <c r="AN203" s="389" t="s">
        <v>1427</v>
      </c>
      <c r="AO203" s="389"/>
      <c r="AP203" s="389"/>
      <c r="AQ203" s="395"/>
      <c r="AR203" s="395"/>
      <c r="AS203" s="395"/>
      <c r="AT203" s="395"/>
      <c r="AU203" s="395"/>
      <c r="AV203" s="388"/>
      <c r="AW203" s="388">
        <v>174</v>
      </c>
      <c r="AX203" s="388"/>
      <c r="AY203" s="388"/>
    </row>
    <row r="204" spans="1:56" ht="31.5" customHeight="1">
      <c r="A204" s="388">
        <v>5</v>
      </c>
      <c r="B204" s="389">
        <v>194</v>
      </c>
      <c r="C204" s="390" t="s">
        <v>1636</v>
      </c>
      <c r="D204" s="389" t="s">
        <v>74</v>
      </c>
      <c r="E204" s="389"/>
      <c r="F204" s="505">
        <v>7</v>
      </c>
      <c r="G204" s="505"/>
      <c r="H204" s="506">
        <v>7</v>
      </c>
      <c r="I204" s="507">
        <v>3.5</v>
      </c>
      <c r="J204" s="507"/>
      <c r="K204" s="506">
        <f t="shared" si="32"/>
        <v>3.5</v>
      </c>
      <c r="L204" s="506"/>
      <c r="M204" s="506"/>
      <c r="N204" s="506"/>
      <c r="O204" s="506"/>
      <c r="P204" s="506"/>
      <c r="Q204" s="506"/>
      <c r="R204" s="506"/>
      <c r="S204" s="506"/>
      <c r="T204" s="506"/>
      <c r="U204" s="506"/>
      <c r="V204" s="506"/>
      <c r="W204" s="506"/>
      <c r="X204" s="506"/>
      <c r="Y204" s="506"/>
      <c r="Z204" s="506"/>
      <c r="AA204" s="506"/>
      <c r="AB204" s="506"/>
      <c r="AC204" s="513"/>
      <c r="AD204" s="513"/>
      <c r="AE204" s="513">
        <v>3.5</v>
      </c>
      <c r="AF204" s="513"/>
      <c r="AG204" s="513"/>
      <c r="AH204" s="506">
        <f t="shared" si="33"/>
        <v>3.5</v>
      </c>
      <c r="AI204" s="389" t="s">
        <v>242</v>
      </c>
      <c r="AJ204" s="389"/>
      <c r="AK204" s="402" t="s">
        <v>1113</v>
      </c>
      <c r="AL204" s="389">
        <v>10</v>
      </c>
      <c r="AM204" s="389" t="s">
        <v>1415</v>
      </c>
      <c r="AN204" s="389" t="s">
        <v>1427</v>
      </c>
      <c r="AO204" s="389"/>
      <c r="AP204" s="389"/>
      <c r="AQ204" s="395"/>
      <c r="AR204" s="395"/>
      <c r="AS204" s="395"/>
      <c r="AT204" s="395"/>
      <c r="AU204" s="395"/>
      <c r="AV204" s="388"/>
      <c r="AW204" s="388">
        <v>175</v>
      </c>
      <c r="AX204" s="388"/>
      <c r="AY204" s="388"/>
    </row>
    <row r="205" spans="1:56" ht="31.5" customHeight="1">
      <c r="A205" s="388">
        <v>6</v>
      </c>
      <c r="B205" s="389">
        <v>193</v>
      </c>
      <c r="C205" s="390" t="s">
        <v>1637</v>
      </c>
      <c r="D205" s="389" t="s">
        <v>74</v>
      </c>
      <c r="E205" s="389"/>
      <c r="F205" s="505">
        <v>5</v>
      </c>
      <c r="G205" s="505"/>
      <c r="H205" s="506">
        <v>5</v>
      </c>
      <c r="I205" s="507"/>
      <c r="J205" s="507"/>
      <c r="K205" s="506">
        <f t="shared" si="32"/>
        <v>0</v>
      </c>
      <c r="L205" s="506"/>
      <c r="M205" s="506"/>
      <c r="N205" s="506"/>
      <c r="O205" s="506"/>
      <c r="P205" s="506"/>
      <c r="Q205" s="506"/>
      <c r="R205" s="506"/>
      <c r="S205" s="506"/>
      <c r="T205" s="506"/>
      <c r="U205" s="506"/>
      <c r="V205" s="506"/>
      <c r="W205" s="506"/>
      <c r="X205" s="506"/>
      <c r="Y205" s="506"/>
      <c r="Z205" s="506"/>
      <c r="AA205" s="506"/>
      <c r="AB205" s="506"/>
      <c r="AC205" s="506"/>
      <c r="AD205" s="506"/>
      <c r="AE205" s="506">
        <v>5</v>
      </c>
      <c r="AF205" s="506"/>
      <c r="AG205" s="506"/>
      <c r="AH205" s="506">
        <f t="shared" si="33"/>
        <v>5</v>
      </c>
      <c r="AI205" s="389" t="s">
        <v>242</v>
      </c>
      <c r="AJ205" s="389"/>
      <c r="AK205" s="402" t="s">
        <v>1113</v>
      </c>
      <c r="AL205" s="389"/>
      <c r="AM205" s="389" t="s">
        <v>1415</v>
      </c>
      <c r="AN205" s="389" t="s">
        <v>1427</v>
      </c>
      <c r="AO205" s="389">
        <v>10</v>
      </c>
      <c r="AP205" s="389"/>
      <c r="AQ205" s="395"/>
      <c r="AR205" s="395"/>
      <c r="AS205" s="395"/>
      <c r="AT205" s="395"/>
      <c r="AU205" s="395"/>
      <c r="AV205" s="388"/>
      <c r="AW205" s="388">
        <v>176</v>
      </c>
      <c r="AX205" s="388"/>
      <c r="AY205" s="388"/>
    </row>
    <row r="206" spans="1:56" ht="31.5" customHeight="1">
      <c r="A206" s="388">
        <v>7</v>
      </c>
      <c r="B206" s="389">
        <v>192</v>
      </c>
      <c r="C206" s="390" t="s">
        <v>1638</v>
      </c>
      <c r="D206" s="389" t="s">
        <v>74</v>
      </c>
      <c r="E206" s="389"/>
      <c r="F206" s="505">
        <v>6</v>
      </c>
      <c r="G206" s="505"/>
      <c r="H206" s="506">
        <v>6</v>
      </c>
      <c r="I206" s="507">
        <v>3</v>
      </c>
      <c r="J206" s="507"/>
      <c r="K206" s="506">
        <f t="shared" si="32"/>
        <v>3</v>
      </c>
      <c r="L206" s="506"/>
      <c r="M206" s="506"/>
      <c r="N206" s="506"/>
      <c r="O206" s="506"/>
      <c r="P206" s="506"/>
      <c r="Q206" s="506"/>
      <c r="R206" s="506"/>
      <c r="S206" s="506"/>
      <c r="T206" s="506"/>
      <c r="U206" s="506"/>
      <c r="V206" s="506"/>
      <c r="W206" s="506"/>
      <c r="X206" s="506"/>
      <c r="Y206" s="506"/>
      <c r="Z206" s="506"/>
      <c r="AA206" s="506"/>
      <c r="AB206" s="506"/>
      <c r="AC206" s="506"/>
      <c r="AD206" s="506"/>
      <c r="AE206" s="506">
        <v>3</v>
      </c>
      <c r="AF206" s="506"/>
      <c r="AG206" s="506"/>
      <c r="AH206" s="506">
        <f t="shared" si="33"/>
        <v>3</v>
      </c>
      <c r="AI206" s="389" t="s">
        <v>242</v>
      </c>
      <c r="AJ206" s="389"/>
      <c r="AK206" s="402" t="s">
        <v>1113</v>
      </c>
      <c r="AL206" s="389">
        <v>9</v>
      </c>
      <c r="AM206" s="389" t="s">
        <v>1415</v>
      </c>
      <c r="AN206" s="389" t="s">
        <v>1427</v>
      </c>
      <c r="AO206" s="389"/>
      <c r="AP206" s="389"/>
      <c r="AQ206" s="395"/>
      <c r="AR206" s="395"/>
      <c r="AS206" s="395"/>
      <c r="AT206" s="395"/>
      <c r="AU206" s="395"/>
      <c r="AV206" s="388"/>
      <c r="AW206" s="388">
        <v>177</v>
      </c>
      <c r="AX206" s="388"/>
      <c r="AY206" s="388"/>
    </row>
    <row r="207" spans="1:56" ht="33" customHeight="1">
      <c r="A207" s="388">
        <v>8</v>
      </c>
      <c r="B207" s="389">
        <v>191</v>
      </c>
      <c r="C207" s="390" t="s">
        <v>946</v>
      </c>
      <c r="D207" s="389" t="s">
        <v>74</v>
      </c>
      <c r="E207" s="389"/>
      <c r="F207" s="505">
        <v>9</v>
      </c>
      <c r="G207" s="505"/>
      <c r="H207" s="506">
        <v>9</v>
      </c>
      <c r="I207" s="507">
        <v>4.5</v>
      </c>
      <c r="J207" s="507"/>
      <c r="K207" s="506">
        <f t="shared" si="32"/>
        <v>4.5</v>
      </c>
      <c r="L207" s="506"/>
      <c r="M207" s="506"/>
      <c r="N207" s="506"/>
      <c r="O207" s="506"/>
      <c r="P207" s="506"/>
      <c r="Q207" s="506"/>
      <c r="R207" s="506"/>
      <c r="S207" s="506"/>
      <c r="T207" s="506"/>
      <c r="U207" s="506"/>
      <c r="V207" s="506"/>
      <c r="W207" s="506"/>
      <c r="X207" s="506"/>
      <c r="Y207" s="506"/>
      <c r="Z207" s="506"/>
      <c r="AA207" s="506"/>
      <c r="AB207" s="506"/>
      <c r="AC207" s="506"/>
      <c r="AD207" s="506"/>
      <c r="AE207" s="506">
        <v>4.5</v>
      </c>
      <c r="AF207" s="506"/>
      <c r="AG207" s="506"/>
      <c r="AH207" s="506">
        <f t="shared" si="33"/>
        <v>4.5</v>
      </c>
      <c r="AI207" s="389" t="s">
        <v>242</v>
      </c>
      <c r="AJ207" s="389"/>
      <c r="AK207" s="402" t="s">
        <v>1253</v>
      </c>
      <c r="AL207" s="389">
        <v>8</v>
      </c>
      <c r="AM207" s="389" t="s">
        <v>1415</v>
      </c>
      <c r="AN207" s="389" t="s">
        <v>1427</v>
      </c>
      <c r="AO207" s="389"/>
      <c r="AP207" s="389"/>
      <c r="AQ207" s="395"/>
      <c r="AR207" s="395"/>
      <c r="AS207" s="395"/>
      <c r="AT207" s="395"/>
      <c r="AU207" s="395"/>
      <c r="AV207" s="388"/>
      <c r="AW207" s="388">
        <v>178</v>
      </c>
      <c r="AX207" s="388"/>
      <c r="AY207" s="388"/>
    </row>
    <row r="208" spans="1:56" s="384" customFormat="1" ht="38.25" customHeight="1">
      <c r="A208" s="388">
        <v>9</v>
      </c>
      <c r="B208" s="389">
        <v>53</v>
      </c>
      <c r="C208" s="390" t="s">
        <v>1639</v>
      </c>
      <c r="D208" s="389" t="s">
        <v>74</v>
      </c>
      <c r="E208" s="389"/>
      <c r="F208" s="505">
        <v>5.6</v>
      </c>
      <c r="G208" s="505"/>
      <c r="H208" s="506">
        <v>5.6</v>
      </c>
      <c r="I208" s="507"/>
      <c r="J208" s="507"/>
      <c r="K208" s="506">
        <f t="shared" si="32"/>
        <v>0</v>
      </c>
      <c r="L208" s="506"/>
      <c r="M208" s="506"/>
      <c r="N208" s="506"/>
      <c r="O208" s="506"/>
      <c r="P208" s="506"/>
      <c r="Q208" s="506"/>
      <c r="R208" s="506"/>
      <c r="S208" s="506"/>
      <c r="T208" s="506"/>
      <c r="U208" s="506"/>
      <c r="V208" s="506"/>
      <c r="W208" s="506"/>
      <c r="X208" s="506"/>
      <c r="Y208" s="506"/>
      <c r="Z208" s="506"/>
      <c r="AA208" s="506"/>
      <c r="AB208" s="506"/>
      <c r="AC208" s="506">
        <v>5.6</v>
      </c>
      <c r="AD208" s="506"/>
      <c r="AE208" s="506"/>
      <c r="AF208" s="506"/>
      <c r="AG208" s="506"/>
      <c r="AH208" s="506">
        <f t="shared" si="33"/>
        <v>5.6</v>
      </c>
      <c r="AI208" s="389" t="s">
        <v>231</v>
      </c>
      <c r="AJ208" s="389"/>
      <c r="AK208" s="402" t="s">
        <v>1640</v>
      </c>
      <c r="AL208" s="389">
        <v>497</v>
      </c>
      <c r="AM208" s="389" t="s">
        <v>1415</v>
      </c>
      <c r="AN208" s="389" t="s">
        <v>1427</v>
      </c>
      <c r="AO208" s="389">
        <v>14</v>
      </c>
      <c r="AP208" s="389"/>
      <c r="AQ208" s="389">
        <v>1</v>
      </c>
      <c r="AR208" s="395"/>
      <c r="AS208" s="389">
        <v>497</v>
      </c>
      <c r="AT208" s="395"/>
      <c r="AU208" s="389"/>
      <c r="AV208" s="388"/>
      <c r="AW208" s="388">
        <v>179</v>
      </c>
      <c r="AX208" s="388"/>
      <c r="AY208" s="388"/>
      <c r="AZ208" s="396"/>
      <c r="BA208" s="396"/>
      <c r="BB208" s="396"/>
      <c r="BC208" s="396"/>
      <c r="BD208" s="396"/>
    </row>
    <row r="209" spans="1:57" ht="31.5">
      <c r="A209" s="388">
        <v>10</v>
      </c>
      <c r="B209" s="389">
        <v>51</v>
      </c>
      <c r="C209" s="402" t="s">
        <v>1641</v>
      </c>
      <c r="D209" s="394" t="s">
        <v>74</v>
      </c>
      <c r="E209" s="394"/>
      <c r="F209" s="505">
        <v>15</v>
      </c>
      <c r="G209" s="511"/>
      <c r="H209" s="506">
        <v>15</v>
      </c>
      <c r="I209" s="507"/>
      <c r="J209" s="507"/>
      <c r="K209" s="506">
        <f t="shared" si="32"/>
        <v>0</v>
      </c>
      <c r="L209" s="506"/>
      <c r="M209" s="506"/>
      <c r="N209" s="506"/>
      <c r="O209" s="506"/>
      <c r="P209" s="506"/>
      <c r="Q209" s="506"/>
      <c r="R209" s="506">
        <v>15</v>
      </c>
      <c r="S209" s="506"/>
      <c r="T209" s="506"/>
      <c r="U209" s="506"/>
      <c r="V209" s="506"/>
      <c r="W209" s="506"/>
      <c r="X209" s="506"/>
      <c r="Y209" s="506"/>
      <c r="Z209" s="506"/>
      <c r="AA209" s="506"/>
      <c r="AB209" s="506"/>
      <c r="AC209" s="506"/>
      <c r="AD209" s="506"/>
      <c r="AE209" s="506"/>
      <c r="AF209" s="506"/>
      <c r="AG209" s="506"/>
      <c r="AH209" s="506">
        <f t="shared" si="33"/>
        <v>15</v>
      </c>
      <c r="AI209" s="394" t="s">
        <v>231</v>
      </c>
      <c r="AJ209" s="394"/>
      <c r="AK209" s="402" t="s">
        <v>1642</v>
      </c>
      <c r="AL209" s="389">
        <v>3</v>
      </c>
      <c r="AM209" s="389" t="s">
        <v>1415</v>
      </c>
      <c r="AN209" s="389" t="s">
        <v>1643</v>
      </c>
      <c r="AO209" s="389">
        <v>3</v>
      </c>
      <c r="AP209" s="389"/>
      <c r="AQ209" s="395"/>
      <c r="AR209" s="395"/>
      <c r="AS209" s="395"/>
      <c r="AT209" s="395"/>
      <c r="AU209" s="395"/>
      <c r="AV209" s="388"/>
      <c r="AW209" s="388">
        <v>180</v>
      </c>
      <c r="AX209" s="388"/>
      <c r="AY209" s="388"/>
    </row>
    <row r="210" spans="1:57" ht="56.25" customHeight="1">
      <c r="A210" s="388">
        <v>11</v>
      </c>
      <c r="B210" s="389">
        <v>103</v>
      </c>
      <c r="C210" s="390" t="s">
        <v>1644</v>
      </c>
      <c r="D210" s="421" t="s">
        <v>74</v>
      </c>
      <c r="E210" s="421"/>
      <c r="F210" s="505">
        <v>1.7</v>
      </c>
      <c r="G210" s="505"/>
      <c r="H210" s="506">
        <v>1.7</v>
      </c>
      <c r="I210" s="507"/>
      <c r="J210" s="507"/>
      <c r="K210" s="506">
        <f t="shared" si="32"/>
        <v>0</v>
      </c>
      <c r="L210" s="506"/>
      <c r="M210" s="506"/>
      <c r="N210" s="506"/>
      <c r="O210" s="506">
        <v>0.5</v>
      </c>
      <c r="P210" s="506"/>
      <c r="Q210" s="506"/>
      <c r="R210" s="506"/>
      <c r="S210" s="506"/>
      <c r="T210" s="506"/>
      <c r="U210" s="506"/>
      <c r="V210" s="506"/>
      <c r="W210" s="506"/>
      <c r="X210" s="506"/>
      <c r="Y210" s="506"/>
      <c r="Z210" s="506"/>
      <c r="AA210" s="506"/>
      <c r="AB210" s="506"/>
      <c r="AC210" s="506"/>
      <c r="AD210" s="506"/>
      <c r="AE210" s="506">
        <v>1.2</v>
      </c>
      <c r="AF210" s="506"/>
      <c r="AG210" s="506"/>
      <c r="AH210" s="506">
        <f t="shared" si="33"/>
        <v>1.7</v>
      </c>
      <c r="AI210" s="421" t="s">
        <v>234</v>
      </c>
      <c r="AJ210" s="421"/>
      <c r="AK210" s="402" t="s">
        <v>1645</v>
      </c>
      <c r="AL210" s="389"/>
      <c r="AM210" s="389" t="s">
        <v>1439</v>
      </c>
      <c r="AN210" s="389"/>
      <c r="AO210" s="389">
        <v>1</v>
      </c>
      <c r="AP210" s="389"/>
      <c r="AQ210" s="389"/>
      <c r="AR210" s="395"/>
      <c r="AS210" s="389"/>
      <c r="AT210" s="395"/>
      <c r="AU210" s="389"/>
      <c r="AV210" s="388"/>
      <c r="AW210" s="388">
        <v>181</v>
      </c>
      <c r="AX210" s="388"/>
      <c r="AY210" s="388"/>
    </row>
    <row r="211" spans="1:57" ht="36" customHeight="1">
      <c r="A211" s="388">
        <v>12</v>
      </c>
      <c r="B211" s="389">
        <v>305</v>
      </c>
      <c r="C211" s="390" t="s">
        <v>1646</v>
      </c>
      <c r="D211" s="421" t="s">
        <v>74</v>
      </c>
      <c r="E211" s="421"/>
      <c r="F211" s="505">
        <v>5</v>
      </c>
      <c r="G211" s="505"/>
      <c r="H211" s="506">
        <v>5</v>
      </c>
      <c r="I211" s="507"/>
      <c r="J211" s="507"/>
      <c r="K211" s="506">
        <f t="shared" si="32"/>
        <v>0</v>
      </c>
      <c r="L211" s="506"/>
      <c r="M211" s="506"/>
      <c r="N211" s="506"/>
      <c r="O211" s="506"/>
      <c r="P211" s="506"/>
      <c r="Q211" s="506"/>
      <c r="R211" s="506"/>
      <c r="S211" s="506"/>
      <c r="T211" s="506"/>
      <c r="U211" s="506"/>
      <c r="V211" s="506"/>
      <c r="W211" s="506"/>
      <c r="X211" s="506"/>
      <c r="Y211" s="506"/>
      <c r="Z211" s="506"/>
      <c r="AA211" s="506"/>
      <c r="AB211" s="506"/>
      <c r="AC211" s="506"/>
      <c r="AD211" s="506"/>
      <c r="AE211" s="506">
        <v>5</v>
      </c>
      <c r="AF211" s="506"/>
      <c r="AG211" s="506"/>
      <c r="AH211" s="506">
        <f t="shared" si="33"/>
        <v>5</v>
      </c>
      <c r="AI211" s="389" t="s">
        <v>248</v>
      </c>
      <c r="AJ211" s="389"/>
      <c r="AK211" s="402" t="s">
        <v>1574</v>
      </c>
      <c r="AL211" s="389"/>
      <c r="AM211" s="389" t="s">
        <v>1439</v>
      </c>
      <c r="AN211" s="389"/>
      <c r="AO211" s="389">
        <v>6</v>
      </c>
      <c r="AP211" s="389"/>
      <c r="AQ211" s="390"/>
      <c r="AR211" s="389"/>
      <c r="AS211" s="389"/>
      <c r="AT211" s="395"/>
      <c r="AU211" s="389"/>
      <c r="AV211" s="388"/>
      <c r="AW211" s="388">
        <v>182</v>
      </c>
      <c r="AX211" s="388"/>
      <c r="AY211" s="388"/>
    </row>
    <row r="212" spans="1:57" s="384" customFormat="1">
      <c r="A212" s="382" t="s">
        <v>1647</v>
      </c>
      <c r="B212" s="529"/>
      <c r="C212" s="478" t="s">
        <v>1920</v>
      </c>
      <c r="D212" s="459"/>
      <c r="E212" s="459"/>
      <c r="F212" s="502">
        <f>SUM(F213:F216)</f>
        <v>190.17000000000002</v>
      </c>
      <c r="G212" s="502">
        <f t="shared" ref="G212:AH212" si="34">SUM(G213:G216)</f>
        <v>113.99</v>
      </c>
      <c r="H212" s="503">
        <f t="shared" si="34"/>
        <v>76.180000000000007</v>
      </c>
      <c r="I212" s="504">
        <f t="shared" si="34"/>
        <v>0</v>
      </c>
      <c r="J212" s="504">
        <f t="shared" si="34"/>
        <v>3</v>
      </c>
      <c r="K212" s="503">
        <f t="shared" si="34"/>
        <v>3</v>
      </c>
      <c r="L212" s="503">
        <f t="shared" si="34"/>
        <v>0</v>
      </c>
      <c r="M212" s="503">
        <f t="shared" si="34"/>
        <v>0</v>
      </c>
      <c r="N212" s="503">
        <f t="shared" si="34"/>
        <v>0</v>
      </c>
      <c r="O212" s="503">
        <f t="shared" si="34"/>
        <v>0</v>
      </c>
      <c r="P212" s="503">
        <f t="shared" si="34"/>
        <v>0</v>
      </c>
      <c r="Q212" s="503">
        <f t="shared" si="34"/>
        <v>0</v>
      </c>
      <c r="R212" s="503">
        <f t="shared" si="34"/>
        <v>0</v>
      </c>
      <c r="S212" s="503">
        <f t="shared" si="34"/>
        <v>0</v>
      </c>
      <c r="T212" s="503">
        <f t="shared" si="34"/>
        <v>0</v>
      </c>
      <c r="U212" s="503">
        <f t="shared" si="34"/>
        <v>0</v>
      </c>
      <c r="V212" s="503">
        <f t="shared" si="34"/>
        <v>0</v>
      </c>
      <c r="W212" s="503">
        <f t="shared" si="34"/>
        <v>0</v>
      </c>
      <c r="X212" s="503">
        <f t="shared" si="34"/>
        <v>0</v>
      </c>
      <c r="Y212" s="503">
        <f t="shared" si="34"/>
        <v>0</v>
      </c>
      <c r="Z212" s="503">
        <f t="shared" si="34"/>
        <v>0</v>
      </c>
      <c r="AA212" s="503">
        <f t="shared" si="34"/>
        <v>0</v>
      </c>
      <c r="AB212" s="503">
        <f t="shared" si="34"/>
        <v>0</v>
      </c>
      <c r="AC212" s="503">
        <f t="shared" si="34"/>
        <v>0</v>
      </c>
      <c r="AD212" s="503">
        <f t="shared" si="34"/>
        <v>0</v>
      </c>
      <c r="AE212" s="503">
        <f t="shared" si="34"/>
        <v>0</v>
      </c>
      <c r="AF212" s="503">
        <f t="shared" si="34"/>
        <v>73.179999999999993</v>
      </c>
      <c r="AG212" s="503">
        <f t="shared" si="34"/>
        <v>0</v>
      </c>
      <c r="AH212" s="503">
        <f t="shared" si="34"/>
        <v>73.179999999999993</v>
      </c>
      <c r="AI212" s="529"/>
      <c r="AJ212" s="529"/>
      <c r="AK212" s="404"/>
      <c r="AL212" s="529"/>
      <c r="AM212" s="529"/>
      <c r="AN212" s="529"/>
      <c r="AO212" s="529"/>
      <c r="AP212" s="529"/>
      <c r="AQ212" s="397"/>
      <c r="AR212" s="529"/>
      <c r="AS212" s="529"/>
      <c r="AT212" s="400"/>
      <c r="AU212" s="529"/>
      <c r="AV212" s="382"/>
      <c r="AW212" s="382"/>
      <c r="AX212" s="382"/>
      <c r="AY212" s="382"/>
    </row>
    <row r="213" spans="1:57" ht="35.25" customHeight="1">
      <c r="A213" s="388">
        <v>1</v>
      </c>
      <c r="B213" s="389">
        <v>235</v>
      </c>
      <c r="C213" s="390" t="s">
        <v>1921</v>
      </c>
      <c r="D213" s="394" t="s">
        <v>56</v>
      </c>
      <c r="E213" s="394"/>
      <c r="F213" s="505">
        <v>4</v>
      </c>
      <c r="G213" s="505"/>
      <c r="H213" s="506">
        <v>4</v>
      </c>
      <c r="I213" s="507"/>
      <c r="J213" s="507"/>
      <c r="K213" s="506">
        <f>I213+J213</f>
        <v>0</v>
      </c>
      <c r="L213" s="506"/>
      <c r="M213" s="506"/>
      <c r="N213" s="506"/>
      <c r="O213" s="506"/>
      <c r="P213" s="506"/>
      <c r="Q213" s="506"/>
      <c r="R213" s="506"/>
      <c r="S213" s="506"/>
      <c r="T213" s="506"/>
      <c r="U213" s="506"/>
      <c r="V213" s="506"/>
      <c r="W213" s="506"/>
      <c r="X213" s="506"/>
      <c r="Y213" s="506"/>
      <c r="Z213" s="506"/>
      <c r="AA213" s="506"/>
      <c r="AB213" s="506"/>
      <c r="AC213" s="506"/>
      <c r="AD213" s="506"/>
      <c r="AE213" s="506"/>
      <c r="AF213" s="506">
        <v>4</v>
      </c>
      <c r="AG213" s="506"/>
      <c r="AH213" s="506">
        <f>SUM(N213:AG213)</f>
        <v>4</v>
      </c>
      <c r="AI213" s="389" t="s">
        <v>244</v>
      </c>
      <c r="AJ213" s="389"/>
      <c r="AK213" s="402" t="s">
        <v>1662</v>
      </c>
      <c r="AL213" s="389">
        <v>423</v>
      </c>
      <c r="AM213" s="389" t="s">
        <v>1415</v>
      </c>
      <c r="AN213" s="389" t="s">
        <v>1427</v>
      </c>
      <c r="AO213" s="389">
        <v>5</v>
      </c>
      <c r="AP213" s="389"/>
      <c r="AQ213" s="389">
        <v>1</v>
      </c>
      <c r="AR213" s="395"/>
      <c r="AS213" s="389">
        <v>423</v>
      </c>
      <c r="AT213" s="395"/>
      <c r="AU213" s="389"/>
      <c r="AV213" s="388"/>
      <c r="AW213" s="388">
        <v>193</v>
      </c>
      <c r="AX213" s="388"/>
      <c r="AY213" s="388"/>
    </row>
    <row r="214" spans="1:57" ht="30.75" customHeight="1">
      <c r="A214" s="388">
        <v>2</v>
      </c>
      <c r="B214" s="388"/>
      <c r="C214" s="390" t="s">
        <v>1688</v>
      </c>
      <c r="D214" s="389" t="s">
        <v>56</v>
      </c>
      <c r="E214" s="389"/>
      <c r="F214" s="505">
        <f>G214+H214</f>
        <v>181.17000000000002</v>
      </c>
      <c r="G214" s="505">
        <v>113.99</v>
      </c>
      <c r="H214" s="506">
        <v>67.180000000000007</v>
      </c>
      <c r="I214" s="507"/>
      <c r="J214" s="507"/>
      <c r="K214" s="506">
        <f>I214+J214</f>
        <v>0</v>
      </c>
      <c r="L214" s="506"/>
      <c r="M214" s="506"/>
      <c r="N214" s="506"/>
      <c r="O214" s="506"/>
      <c r="P214" s="506"/>
      <c r="Q214" s="506"/>
      <c r="R214" s="506"/>
      <c r="S214" s="506"/>
      <c r="T214" s="506"/>
      <c r="U214" s="506"/>
      <c r="V214" s="506"/>
      <c r="W214" s="506"/>
      <c r="X214" s="506"/>
      <c r="Y214" s="506"/>
      <c r="Z214" s="506"/>
      <c r="AA214" s="506"/>
      <c r="AB214" s="506"/>
      <c r="AC214" s="506"/>
      <c r="AD214" s="506"/>
      <c r="AE214" s="506"/>
      <c r="AF214" s="506">
        <f>71.58-4.4</f>
        <v>67.179999999999993</v>
      </c>
      <c r="AG214" s="506"/>
      <c r="AH214" s="506">
        <f>SUM(N214:AG214)</f>
        <v>67.179999999999993</v>
      </c>
      <c r="AI214" s="389" t="s">
        <v>1689</v>
      </c>
      <c r="AJ214" s="389"/>
      <c r="AK214" s="390" t="s">
        <v>1922</v>
      </c>
      <c r="AL214" s="395"/>
      <c r="AM214" s="389" t="s">
        <v>1439</v>
      </c>
      <c r="AN214" s="389"/>
      <c r="AO214" s="389"/>
      <c r="AP214" s="389"/>
      <c r="AQ214" s="395"/>
      <c r="AR214" s="395" t="s">
        <v>1458</v>
      </c>
      <c r="AS214" s="395"/>
      <c r="AT214" s="395"/>
      <c r="AU214" s="395"/>
      <c r="AV214" s="388"/>
      <c r="AW214" s="388">
        <v>211</v>
      </c>
      <c r="AX214" s="388"/>
      <c r="AY214" s="388"/>
      <c r="BD214" s="412"/>
      <c r="BE214" s="396" t="s">
        <v>1994</v>
      </c>
    </row>
    <row r="215" spans="1:57" ht="63">
      <c r="A215" s="388">
        <v>3</v>
      </c>
      <c r="B215" s="389"/>
      <c r="C215" s="390" t="s">
        <v>1692</v>
      </c>
      <c r="D215" s="389" t="s">
        <v>56</v>
      </c>
      <c r="E215" s="389"/>
      <c r="F215" s="505">
        <v>2</v>
      </c>
      <c r="G215" s="505"/>
      <c r="H215" s="506">
        <v>2</v>
      </c>
      <c r="I215" s="507"/>
      <c r="J215" s="507"/>
      <c r="K215" s="506">
        <f>I215+J215</f>
        <v>0</v>
      </c>
      <c r="L215" s="506"/>
      <c r="M215" s="506"/>
      <c r="N215" s="506"/>
      <c r="O215" s="506"/>
      <c r="P215" s="506"/>
      <c r="Q215" s="506"/>
      <c r="R215" s="506"/>
      <c r="S215" s="506"/>
      <c r="T215" s="506"/>
      <c r="U215" s="506"/>
      <c r="V215" s="506"/>
      <c r="W215" s="506"/>
      <c r="X215" s="506"/>
      <c r="Y215" s="506"/>
      <c r="Z215" s="506"/>
      <c r="AA215" s="506"/>
      <c r="AB215" s="506"/>
      <c r="AC215" s="506"/>
      <c r="AD215" s="506"/>
      <c r="AE215" s="506"/>
      <c r="AF215" s="506">
        <v>2</v>
      </c>
      <c r="AG215" s="506"/>
      <c r="AH215" s="506">
        <f>SUM(N215:AG215)</f>
        <v>2</v>
      </c>
      <c r="AI215" s="389" t="s">
        <v>256</v>
      </c>
      <c r="AJ215" s="389"/>
      <c r="AK215" s="390" t="s">
        <v>1693</v>
      </c>
      <c r="AL215" s="395"/>
      <c r="AM215" s="389" t="s">
        <v>1439</v>
      </c>
      <c r="AN215" s="389"/>
      <c r="AO215" s="389"/>
      <c r="AP215" s="389"/>
      <c r="AQ215" s="395"/>
      <c r="AR215" s="395"/>
      <c r="AS215" s="395"/>
      <c r="AT215" s="395"/>
      <c r="AU215" s="395" t="s">
        <v>1694</v>
      </c>
      <c r="AV215" s="388"/>
      <c r="AW215" s="388">
        <v>213</v>
      </c>
      <c r="AX215" s="388"/>
      <c r="AY215" s="388"/>
      <c r="BD215" s="412"/>
    </row>
    <row r="216" spans="1:57" s="412" customFormat="1" ht="30" customHeight="1">
      <c r="A216" s="388">
        <v>4</v>
      </c>
      <c r="B216" s="389">
        <v>262</v>
      </c>
      <c r="C216" s="390" t="s">
        <v>1684</v>
      </c>
      <c r="D216" s="389" t="s">
        <v>56</v>
      </c>
      <c r="E216" s="389"/>
      <c r="F216" s="505">
        <v>3</v>
      </c>
      <c r="G216" s="505"/>
      <c r="H216" s="506">
        <v>3</v>
      </c>
      <c r="I216" s="507"/>
      <c r="J216" s="507">
        <v>3</v>
      </c>
      <c r="K216" s="506">
        <f>I216+J216</f>
        <v>3</v>
      </c>
      <c r="L216" s="506"/>
      <c r="M216" s="506"/>
      <c r="N216" s="506"/>
      <c r="O216" s="506"/>
      <c r="P216" s="506"/>
      <c r="Q216" s="506"/>
      <c r="R216" s="506"/>
      <c r="S216" s="506"/>
      <c r="T216" s="506"/>
      <c r="U216" s="506"/>
      <c r="V216" s="506"/>
      <c r="W216" s="506"/>
      <c r="X216" s="506"/>
      <c r="Y216" s="506"/>
      <c r="Z216" s="506"/>
      <c r="AA216" s="506"/>
      <c r="AB216" s="506"/>
      <c r="AC216" s="506"/>
      <c r="AD216" s="506"/>
      <c r="AE216" s="506"/>
      <c r="AF216" s="506"/>
      <c r="AG216" s="506"/>
      <c r="AH216" s="506">
        <f>SUM(N216:AG216)</f>
        <v>0</v>
      </c>
      <c r="AI216" s="389" t="s">
        <v>245</v>
      </c>
      <c r="AJ216" s="389"/>
      <c r="AK216" s="402" t="s">
        <v>1685</v>
      </c>
      <c r="AL216" s="389"/>
      <c r="AM216" s="389" t="s">
        <v>1439</v>
      </c>
      <c r="AN216" s="389"/>
      <c r="AO216" s="389">
        <v>3</v>
      </c>
      <c r="AP216" s="389"/>
      <c r="AQ216" s="389"/>
      <c r="AR216" s="395"/>
      <c r="AS216" s="389"/>
      <c r="AT216" s="395"/>
      <c r="AU216" s="389"/>
      <c r="AV216" s="388"/>
      <c r="AW216" s="388">
        <v>209</v>
      </c>
      <c r="AX216" s="388"/>
      <c r="AY216" s="388"/>
      <c r="AZ216" s="396"/>
      <c r="BA216" s="396"/>
      <c r="BB216" s="396"/>
      <c r="BC216" s="396"/>
      <c r="BD216" s="396"/>
    </row>
    <row r="217" spans="1:57" s="384" customFormat="1">
      <c r="A217" s="382" t="s">
        <v>1923</v>
      </c>
      <c r="B217" s="529"/>
      <c r="C217" s="478" t="s">
        <v>57</v>
      </c>
      <c r="D217" s="529"/>
      <c r="E217" s="529"/>
      <c r="F217" s="502">
        <f>SUM(F218:F243)</f>
        <v>127.44</v>
      </c>
      <c r="G217" s="502">
        <f t="shared" ref="G217:AH217" si="35">SUM(G218:G243)</f>
        <v>5.6</v>
      </c>
      <c r="H217" s="503">
        <f t="shared" si="35"/>
        <v>121.83999999999999</v>
      </c>
      <c r="I217" s="504">
        <f t="shared" si="35"/>
        <v>14.399999999999999</v>
      </c>
      <c r="J217" s="504">
        <f t="shared" si="35"/>
        <v>7.5</v>
      </c>
      <c r="K217" s="503">
        <f t="shared" si="35"/>
        <v>21.9</v>
      </c>
      <c r="L217" s="503">
        <f t="shared" si="35"/>
        <v>0</v>
      </c>
      <c r="M217" s="503">
        <f t="shared" si="35"/>
        <v>0</v>
      </c>
      <c r="N217" s="503">
        <f t="shared" si="35"/>
        <v>31.339999999999996</v>
      </c>
      <c r="O217" s="503">
        <f t="shared" si="35"/>
        <v>13.7</v>
      </c>
      <c r="P217" s="503">
        <f t="shared" si="35"/>
        <v>4</v>
      </c>
      <c r="Q217" s="503">
        <f t="shared" si="35"/>
        <v>3.5</v>
      </c>
      <c r="R217" s="503">
        <f t="shared" si="35"/>
        <v>0</v>
      </c>
      <c r="S217" s="503">
        <f t="shared" si="35"/>
        <v>0</v>
      </c>
      <c r="T217" s="503">
        <f t="shared" si="35"/>
        <v>0</v>
      </c>
      <c r="U217" s="503">
        <f t="shared" si="35"/>
        <v>0</v>
      </c>
      <c r="V217" s="503">
        <f t="shared" si="35"/>
        <v>0</v>
      </c>
      <c r="W217" s="503">
        <f t="shared" si="35"/>
        <v>0</v>
      </c>
      <c r="X217" s="503">
        <f t="shared" si="35"/>
        <v>0</v>
      </c>
      <c r="Y217" s="503">
        <f t="shared" si="35"/>
        <v>0</v>
      </c>
      <c r="Z217" s="503">
        <f t="shared" si="35"/>
        <v>0</v>
      </c>
      <c r="AA217" s="503">
        <f t="shared" si="35"/>
        <v>0</v>
      </c>
      <c r="AB217" s="503">
        <f t="shared" si="35"/>
        <v>0</v>
      </c>
      <c r="AC217" s="503">
        <f t="shared" si="35"/>
        <v>0</v>
      </c>
      <c r="AD217" s="503">
        <f t="shared" si="35"/>
        <v>0</v>
      </c>
      <c r="AE217" s="503">
        <f t="shared" si="35"/>
        <v>2</v>
      </c>
      <c r="AF217" s="503">
        <f t="shared" si="35"/>
        <v>45.400000000000006</v>
      </c>
      <c r="AG217" s="503">
        <f t="shared" si="35"/>
        <v>0</v>
      </c>
      <c r="AH217" s="503">
        <f t="shared" si="35"/>
        <v>99.94</v>
      </c>
      <c r="AI217" s="529"/>
      <c r="AJ217" s="529"/>
      <c r="AK217" s="397"/>
      <c r="AL217" s="400"/>
      <c r="AM217" s="529"/>
      <c r="AN217" s="529"/>
      <c r="AO217" s="529"/>
      <c r="AP217" s="529"/>
      <c r="AQ217" s="400"/>
      <c r="AR217" s="400"/>
      <c r="AS217" s="400"/>
      <c r="AT217" s="400"/>
      <c r="AU217" s="400"/>
      <c r="AV217" s="382"/>
      <c r="AW217" s="382"/>
      <c r="AX217" s="382"/>
      <c r="AY217" s="382"/>
      <c r="BD217" s="438"/>
    </row>
    <row r="218" spans="1:57" ht="42" customHeight="1">
      <c r="A218" s="388">
        <v>1</v>
      </c>
      <c r="B218" s="389">
        <v>403</v>
      </c>
      <c r="C218" s="402" t="s">
        <v>1298</v>
      </c>
      <c r="D218" s="389" t="s">
        <v>58</v>
      </c>
      <c r="E218" s="389"/>
      <c r="F218" s="505">
        <v>2.1</v>
      </c>
      <c r="G218" s="505"/>
      <c r="H218" s="506">
        <v>2.1</v>
      </c>
      <c r="I218" s="507"/>
      <c r="J218" s="507"/>
      <c r="K218" s="506">
        <f t="shared" ref="K218:K243" si="36">I218+J218</f>
        <v>0</v>
      </c>
      <c r="L218" s="506"/>
      <c r="M218" s="506"/>
      <c r="N218" s="506"/>
      <c r="O218" s="506"/>
      <c r="P218" s="506"/>
      <c r="Q218" s="506"/>
      <c r="R218" s="506"/>
      <c r="S218" s="506"/>
      <c r="T218" s="506"/>
      <c r="U218" s="506"/>
      <c r="V218" s="506"/>
      <c r="W218" s="506"/>
      <c r="X218" s="506"/>
      <c r="Y218" s="506"/>
      <c r="Z218" s="506"/>
      <c r="AA218" s="506"/>
      <c r="AB218" s="506"/>
      <c r="AC218" s="506"/>
      <c r="AD218" s="506"/>
      <c r="AE218" s="506"/>
      <c r="AF218" s="506">
        <v>2.1</v>
      </c>
      <c r="AG218" s="506"/>
      <c r="AH218" s="506">
        <f t="shared" ref="AH218:AH243" si="37">SUM(N218:AG218)</f>
        <v>2.1</v>
      </c>
      <c r="AI218" s="389" t="s">
        <v>255</v>
      </c>
      <c r="AJ218" s="389"/>
      <c r="AK218" s="402" t="s">
        <v>1648</v>
      </c>
      <c r="AL218" s="389">
        <v>46</v>
      </c>
      <c r="AM218" s="389" t="s">
        <v>1415</v>
      </c>
      <c r="AN218" s="389"/>
      <c r="AO218" s="389"/>
      <c r="AP218" s="389"/>
      <c r="AQ218" s="395"/>
      <c r="AR218" s="395"/>
      <c r="AS218" s="395"/>
      <c r="AT218" s="395"/>
      <c r="AU218" s="395"/>
      <c r="AV218" s="388"/>
      <c r="AW218" s="388">
        <v>183</v>
      </c>
      <c r="AX218" s="388"/>
      <c r="AY218" s="388"/>
    </row>
    <row r="219" spans="1:57" ht="39.75" customHeight="1">
      <c r="A219" s="388">
        <v>2</v>
      </c>
      <c r="B219" s="389">
        <v>387</v>
      </c>
      <c r="C219" s="402" t="s">
        <v>1301</v>
      </c>
      <c r="D219" s="389" t="s">
        <v>58</v>
      </c>
      <c r="E219" s="389"/>
      <c r="F219" s="505">
        <v>0.7</v>
      </c>
      <c r="G219" s="505"/>
      <c r="H219" s="506">
        <v>0.7</v>
      </c>
      <c r="I219" s="507">
        <v>0.7</v>
      </c>
      <c r="J219" s="507"/>
      <c r="K219" s="506">
        <f t="shared" si="36"/>
        <v>0.7</v>
      </c>
      <c r="L219" s="506"/>
      <c r="M219" s="506"/>
      <c r="N219" s="506"/>
      <c r="O219" s="506"/>
      <c r="P219" s="506"/>
      <c r="Q219" s="506"/>
      <c r="R219" s="506"/>
      <c r="S219" s="506"/>
      <c r="T219" s="506"/>
      <c r="U219" s="506"/>
      <c r="V219" s="506"/>
      <c r="W219" s="506"/>
      <c r="X219" s="506"/>
      <c r="Y219" s="506"/>
      <c r="Z219" s="506"/>
      <c r="AA219" s="506"/>
      <c r="AB219" s="506"/>
      <c r="AC219" s="506"/>
      <c r="AD219" s="506"/>
      <c r="AE219" s="506"/>
      <c r="AF219" s="506"/>
      <c r="AG219" s="506"/>
      <c r="AH219" s="506">
        <f t="shared" si="37"/>
        <v>0</v>
      </c>
      <c r="AI219" s="441" t="s">
        <v>254</v>
      </c>
      <c r="AJ219" s="394" t="s">
        <v>1079</v>
      </c>
      <c r="AK219" s="402" t="s">
        <v>1939</v>
      </c>
      <c r="AL219" s="389">
        <v>45</v>
      </c>
      <c r="AM219" s="389" t="s">
        <v>1415</v>
      </c>
      <c r="AN219" s="389"/>
      <c r="AO219" s="389">
        <v>10</v>
      </c>
      <c r="AP219" s="389" t="s">
        <v>1432</v>
      </c>
      <c r="AQ219" s="395" t="s">
        <v>1418</v>
      </c>
      <c r="AR219" s="395"/>
      <c r="AS219" s="395"/>
      <c r="AT219" s="395"/>
      <c r="AU219" s="395" t="s">
        <v>1419</v>
      </c>
      <c r="AV219" s="388"/>
      <c r="AW219" s="388">
        <v>184</v>
      </c>
      <c r="AX219" s="388" t="s">
        <v>1931</v>
      </c>
      <c r="AY219" s="388" t="s">
        <v>1931</v>
      </c>
      <c r="AZ219" s="396" t="s">
        <v>1940</v>
      </c>
    </row>
    <row r="220" spans="1:57" ht="36" customHeight="1">
      <c r="A220" s="388">
        <v>3</v>
      </c>
      <c r="B220" s="389">
        <v>386</v>
      </c>
      <c r="C220" s="402" t="s">
        <v>1649</v>
      </c>
      <c r="D220" s="394" t="s">
        <v>58</v>
      </c>
      <c r="E220" s="394"/>
      <c r="F220" s="505">
        <v>2.5</v>
      </c>
      <c r="G220" s="511"/>
      <c r="H220" s="506">
        <v>2.5</v>
      </c>
      <c r="I220" s="507"/>
      <c r="J220" s="507"/>
      <c r="K220" s="506">
        <f t="shared" si="36"/>
        <v>0</v>
      </c>
      <c r="L220" s="506"/>
      <c r="M220" s="506"/>
      <c r="N220" s="506"/>
      <c r="O220" s="506">
        <v>2.5</v>
      </c>
      <c r="P220" s="506"/>
      <c r="Q220" s="506"/>
      <c r="R220" s="506"/>
      <c r="S220" s="506"/>
      <c r="T220" s="506"/>
      <c r="U220" s="506"/>
      <c r="V220" s="506"/>
      <c r="W220" s="506"/>
      <c r="X220" s="506"/>
      <c r="Y220" s="506"/>
      <c r="Z220" s="506"/>
      <c r="AA220" s="506"/>
      <c r="AB220" s="506"/>
      <c r="AC220" s="506"/>
      <c r="AD220" s="506"/>
      <c r="AE220" s="506"/>
      <c r="AF220" s="506"/>
      <c r="AG220" s="506"/>
      <c r="AH220" s="506">
        <f t="shared" si="37"/>
        <v>2.5</v>
      </c>
      <c r="AI220" s="394" t="s">
        <v>254</v>
      </c>
      <c r="AJ220" s="394"/>
      <c r="AK220" s="402" t="s">
        <v>1650</v>
      </c>
      <c r="AL220" s="389">
        <v>44</v>
      </c>
      <c r="AM220" s="389" t="s">
        <v>1415</v>
      </c>
      <c r="AN220" s="389"/>
      <c r="AO220" s="389">
        <v>9</v>
      </c>
      <c r="AP220" s="389"/>
      <c r="AQ220" s="395"/>
      <c r="AR220" s="395"/>
      <c r="AS220" s="395"/>
      <c r="AT220" s="395"/>
      <c r="AU220" s="395"/>
      <c r="AV220" s="388"/>
      <c r="AW220" s="388">
        <v>185</v>
      </c>
      <c r="AX220" s="388"/>
      <c r="AY220" s="388"/>
    </row>
    <row r="221" spans="1:57" ht="36" customHeight="1">
      <c r="A221" s="388">
        <v>4</v>
      </c>
      <c r="B221" s="389">
        <v>384</v>
      </c>
      <c r="C221" s="402" t="s">
        <v>1298</v>
      </c>
      <c r="D221" s="394" t="s">
        <v>58</v>
      </c>
      <c r="E221" s="394"/>
      <c r="F221" s="505">
        <v>2</v>
      </c>
      <c r="G221" s="511"/>
      <c r="H221" s="506">
        <v>2</v>
      </c>
      <c r="I221" s="507"/>
      <c r="J221" s="507"/>
      <c r="K221" s="506">
        <f t="shared" si="36"/>
        <v>0</v>
      </c>
      <c r="L221" s="506"/>
      <c r="M221" s="506"/>
      <c r="N221" s="506"/>
      <c r="O221" s="506">
        <v>2</v>
      </c>
      <c r="P221" s="506"/>
      <c r="Q221" s="506"/>
      <c r="R221" s="506"/>
      <c r="S221" s="506">
        <v>0</v>
      </c>
      <c r="T221" s="506"/>
      <c r="U221" s="506"/>
      <c r="V221" s="506"/>
      <c r="W221" s="506"/>
      <c r="X221" s="506"/>
      <c r="Y221" s="506"/>
      <c r="Z221" s="506"/>
      <c r="AA221" s="506"/>
      <c r="AB221" s="506"/>
      <c r="AC221" s="506"/>
      <c r="AD221" s="506"/>
      <c r="AE221" s="506"/>
      <c r="AF221" s="506"/>
      <c r="AG221" s="506"/>
      <c r="AH221" s="506">
        <f t="shared" si="37"/>
        <v>2</v>
      </c>
      <c r="AI221" s="394" t="s">
        <v>254</v>
      </c>
      <c r="AJ221" s="394"/>
      <c r="AK221" s="402" t="s">
        <v>1651</v>
      </c>
      <c r="AL221" s="389">
        <v>42</v>
      </c>
      <c r="AM221" s="389" t="s">
        <v>1415</v>
      </c>
      <c r="AN221" s="389" t="s">
        <v>1652</v>
      </c>
      <c r="AO221" s="389">
        <v>6</v>
      </c>
      <c r="AP221" s="389"/>
      <c r="AQ221" s="395"/>
      <c r="AR221" s="395"/>
      <c r="AS221" s="395"/>
      <c r="AT221" s="395"/>
      <c r="AU221" s="395"/>
      <c r="AV221" s="388"/>
      <c r="AW221" s="388">
        <v>186</v>
      </c>
      <c r="AX221" s="388"/>
      <c r="AY221" s="388"/>
    </row>
    <row r="222" spans="1:57" ht="36" customHeight="1">
      <c r="A222" s="388">
        <v>5</v>
      </c>
      <c r="B222" s="389">
        <v>361</v>
      </c>
      <c r="C222" s="422" t="s">
        <v>1653</v>
      </c>
      <c r="D222" s="421" t="s">
        <v>58</v>
      </c>
      <c r="E222" s="421"/>
      <c r="F222" s="505">
        <v>11</v>
      </c>
      <c r="G222" s="512"/>
      <c r="H222" s="506">
        <v>11</v>
      </c>
      <c r="I222" s="507">
        <v>6</v>
      </c>
      <c r="J222" s="507"/>
      <c r="K222" s="506">
        <f t="shared" si="36"/>
        <v>6</v>
      </c>
      <c r="L222" s="506"/>
      <c r="M222" s="506"/>
      <c r="N222" s="506"/>
      <c r="O222" s="506"/>
      <c r="P222" s="506">
        <v>4</v>
      </c>
      <c r="Q222" s="506"/>
      <c r="R222" s="506"/>
      <c r="S222" s="506"/>
      <c r="T222" s="506"/>
      <c r="U222" s="506"/>
      <c r="V222" s="506"/>
      <c r="W222" s="506"/>
      <c r="X222" s="506"/>
      <c r="Y222" s="506"/>
      <c r="Z222" s="506"/>
      <c r="AA222" s="506"/>
      <c r="AB222" s="506"/>
      <c r="AC222" s="506"/>
      <c r="AD222" s="506"/>
      <c r="AE222" s="506"/>
      <c r="AF222" s="506">
        <v>1</v>
      </c>
      <c r="AG222" s="506"/>
      <c r="AH222" s="506">
        <f t="shared" si="37"/>
        <v>5</v>
      </c>
      <c r="AI222" s="389" t="s">
        <v>253</v>
      </c>
      <c r="AJ222" s="389"/>
      <c r="AK222" s="402" t="s">
        <v>1654</v>
      </c>
      <c r="AL222" s="389">
        <v>40</v>
      </c>
      <c r="AM222" s="389" t="s">
        <v>1415</v>
      </c>
      <c r="AN222" s="389" t="s">
        <v>1427</v>
      </c>
      <c r="AO222" s="389">
        <v>4</v>
      </c>
      <c r="AP222" s="389"/>
      <c r="AQ222" s="395"/>
      <c r="AR222" s="395"/>
      <c r="AS222" s="395"/>
      <c r="AT222" s="395"/>
      <c r="AU222" s="395"/>
      <c r="AV222" s="388"/>
      <c r="AW222" s="388">
        <v>187</v>
      </c>
      <c r="AX222" s="388"/>
      <c r="AY222" s="388"/>
    </row>
    <row r="223" spans="1:57" ht="36" customHeight="1">
      <c r="A223" s="388">
        <v>6</v>
      </c>
      <c r="B223" s="389">
        <v>320</v>
      </c>
      <c r="C223" s="402" t="s">
        <v>1298</v>
      </c>
      <c r="D223" s="389" t="s">
        <v>58</v>
      </c>
      <c r="E223" s="389"/>
      <c r="F223" s="505">
        <v>3.2</v>
      </c>
      <c r="G223" s="505"/>
      <c r="H223" s="506">
        <v>3.2</v>
      </c>
      <c r="I223" s="507"/>
      <c r="J223" s="507"/>
      <c r="K223" s="506">
        <f t="shared" si="36"/>
        <v>0</v>
      </c>
      <c r="L223" s="506"/>
      <c r="M223" s="506"/>
      <c r="N223" s="506"/>
      <c r="O223" s="506"/>
      <c r="P223" s="506"/>
      <c r="Q223" s="506"/>
      <c r="R223" s="506"/>
      <c r="S223" s="506"/>
      <c r="T223" s="506"/>
      <c r="U223" s="506"/>
      <c r="V223" s="506"/>
      <c r="W223" s="506"/>
      <c r="X223" s="506"/>
      <c r="Y223" s="506"/>
      <c r="Z223" s="506"/>
      <c r="AA223" s="506"/>
      <c r="AB223" s="506"/>
      <c r="AC223" s="506"/>
      <c r="AD223" s="506"/>
      <c r="AE223" s="506"/>
      <c r="AF223" s="506">
        <v>3.2</v>
      </c>
      <c r="AG223" s="506"/>
      <c r="AH223" s="506">
        <f t="shared" si="37"/>
        <v>3.2</v>
      </c>
      <c r="AI223" s="389" t="s">
        <v>250</v>
      </c>
      <c r="AJ223" s="389"/>
      <c r="AK223" s="402" t="s">
        <v>1655</v>
      </c>
      <c r="AL223" s="389">
        <v>38</v>
      </c>
      <c r="AM223" s="389" t="s">
        <v>1415</v>
      </c>
      <c r="AN223" s="389"/>
      <c r="AO223" s="389">
        <v>3</v>
      </c>
      <c r="AP223" s="389"/>
      <c r="AQ223" s="395"/>
      <c r="AR223" s="395"/>
      <c r="AS223" s="395"/>
      <c r="AT223" s="395"/>
      <c r="AU223" s="395"/>
      <c r="AV223" s="388"/>
      <c r="AW223" s="388">
        <v>188</v>
      </c>
      <c r="AX223" s="388"/>
      <c r="AY223" s="388"/>
    </row>
    <row r="224" spans="1:57" ht="31.5">
      <c r="A224" s="388">
        <v>7</v>
      </c>
      <c r="B224" s="389">
        <v>298</v>
      </c>
      <c r="C224" s="390" t="s">
        <v>1924</v>
      </c>
      <c r="D224" s="389" t="s">
        <v>58</v>
      </c>
      <c r="E224" s="389"/>
      <c r="F224" s="505">
        <v>2</v>
      </c>
      <c r="G224" s="505"/>
      <c r="H224" s="506">
        <v>2</v>
      </c>
      <c r="I224" s="507"/>
      <c r="J224" s="507"/>
      <c r="K224" s="506">
        <f t="shared" si="36"/>
        <v>0</v>
      </c>
      <c r="L224" s="506"/>
      <c r="M224" s="506"/>
      <c r="N224" s="506"/>
      <c r="O224" s="506"/>
      <c r="P224" s="506"/>
      <c r="Q224" s="506">
        <v>2</v>
      </c>
      <c r="R224" s="506"/>
      <c r="S224" s="506"/>
      <c r="T224" s="506"/>
      <c r="U224" s="506"/>
      <c r="V224" s="506"/>
      <c r="W224" s="506"/>
      <c r="X224" s="506"/>
      <c r="Y224" s="506"/>
      <c r="Z224" s="506"/>
      <c r="AA224" s="506"/>
      <c r="AB224" s="506"/>
      <c r="AC224" s="506"/>
      <c r="AD224" s="506"/>
      <c r="AE224" s="506"/>
      <c r="AF224" s="506"/>
      <c r="AG224" s="506"/>
      <c r="AH224" s="506">
        <f t="shared" si="37"/>
        <v>2</v>
      </c>
      <c r="AI224" s="389" t="s">
        <v>248</v>
      </c>
      <c r="AJ224" s="389"/>
      <c r="AK224" s="402" t="s">
        <v>1240</v>
      </c>
      <c r="AL224" s="389">
        <v>37</v>
      </c>
      <c r="AM224" s="389" t="s">
        <v>1415</v>
      </c>
      <c r="AN224" s="389" t="s">
        <v>1427</v>
      </c>
      <c r="AO224" s="389"/>
      <c r="AP224" s="389"/>
      <c r="AQ224" s="395"/>
      <c r="AR224" s="395"/>
      <c r="AS224" s="395"/>
      <c r="AT224" s="395"/>
      <c r="AU224" s="395"/>
      <c r="AV224" s="388"/>
      <c r="AW224" s="388">
        <v>189</v>
      </c>
      <c r="AX224" s="388"/>
      <c r="AY224" s="388"/>
    </row>
    <row r="225" spans="1:56" ht="34.5" customHeight="1">
      <c r="A225" s="388">
        <v>8</v>
      </c>
      <c r="B225" s="389">
        <v>270</v>
      </c>
      <c r="C225" s="390" t="s">
        <v>960</v>
      </c>
      <c r="D225" s="389" t="s">
        <v>58</v>
      </c>
      <c r="E225" s="389"/>
      <c r="F225" s="505">
        <v>3</v>
      </c>
      <c r="G225" s="505"/>
      <c r="H225" s="506">
        <v>3</v>
      </c>
      <c r="I225" s="507"/>
      <c r="J225" s="507"/>
      <c r="K225" s="506">
        <f t="shared" si="36"/>
        <v>0</v>
      </c>
      <c r="L225" s="506"/>
      <c r="M225" s="506"/>
      <c r="N225" s="506"/>
      <c r="O225" s="506"/>
      <c r="P225" s="506"/>
      <c r="Q225" s="506"/>
      <c r="R225" s="506"/>
      <c r="S225" s="506"/>
      <c r="T225" s="506"/>
      <c r="U225" s="506"/>
      <c r="V225" s="506"/>
      <c r="W225" s="506"/>
      <c r="X225" s="506"/>
      <c r="Y225" s="506"/>
      <c r="Z225" s="506"/>
      <c r="AA225" s="506"/>
      <c r="AB225" s="506"/>
      <c r="AC225" s="506"/>
      <c r="AD225" s="506"/>
      <c r="AE225" s="506">
        <v>1.5</v>
      </c>
      <c r="AF225" s="506">
        <v>1.5</v>
      </c>
      <c r="AG225" s="506"/>
      <c r="AH225" s="506">
        <f t="shared" si="37"/>
        <v>3</v>
      </c>
      <c r="AI225" s="389" t="s">
        <v>246</v>
      </c>
      <c r="AJ225" s="389"/>
      <c r="AK225" s="402" t="s">
        <v>246</v>
      </c>
      <c r="AL225" s="389"/>
      <c r="AM225" s="389" t="s">
        <v>1656</v>
      </c>
      <c r="AN225" s="389"/>
      <c r="AO225" s="389"/>
      <c r="AP225" s="389"/>
      <c r="AQ225" s="395"/>
      <c r="AR225" s="395"/>
      <c r="AS225" s="395"/>
      <c r="AT225" s="395"/>
      <c r="AU225" s="395"/>
      <c r="AV225" s="388"/>
      <c r="AW225" s="388">
        <v>190</v>
      </c>
      <c r="AX225" s="388"/>
      <c r="AY225" s="388"/>
    </row>
    <row r="226" spans="1:56" ht="53.25" customHeight="1">
      <c r="A226" s="388">
        <v>9</v>
      </c>
      <c r="B226" s="389">
        <v>252</v>
      </c>
      <c r="C226" s="390" t="s">
        <v>1941</v>
      </c>
      <c r="D226" s="389" t="s">
        <v>58</v>
      </c>
      <c r="E226" s="389"/>
      <c r="F226" s="505">
        <v>9.6</v>
      </c>
      <c r="G226" s="505">
        <v>5.6</v>
      </c>
      <c r="H226" s="506">
        <v>4</v>
      </c>
      <c r="I226" s="507"/>
      <c r="J226" s="507">
        <v>4</v>
      </c>
      <c r="K226" s="506">
        <f t="shared" si="36"/>
        <v>4</v>
      </c>
      <c r="L226" s="506"/>
      <c r="M226" s="506"/>
      <c r="N226" s="506"/>
      <c r="O226" s="506"/>
      <c r="P226" s="506"/>
      <c r="Q226" s="506"/>
      <c r="R226" s="506"/>
      <c r="S226" s="506"/>
      <c r="T226" s="506"/>
      <c r="U226" s="506"/>
      <c r="V226" s="506"/>
      <c r="W226" s="506"/>
      <c r="X226" s="506"/>
      <c r="Y226" s="506"/>
      <c r="Z226" s="506"/>
      <c r="AA226" s="506"/>
      <c r="AB226" s="506"/>
      <c r="AC226" s="506"/>
      <c r="AD226" s="506"/>
      <c r="AE226" s="506"/>
      <c r="AF226" s="506"/>
      <c r="AG226" s="506"/>
      <c r="AH226" s="506">
        <f t="shared" si="37"/>
        <v>0</v>
      </c>
      <c r="AI226" s="389" t="s">
        <v>245</v>
      </c>
      <c r="AJ226" s="389"/>
      <c r="AK226" s="402" t="s">
        <v>1658</v>
      </c>
      <c r="AL226" s="389">
        <v>34</v>
      </c>
      <c r="AM226" s="389" t="s">
        <v>1659</v>
      </c>
      <c r="AN226" s="389" t="s">
        <v>1435</v>
      </c>
      <c r="AO226" s="389"/>
      <c r="AP226" s="389"/>
      <c r="AQ226" s="395"/>
      <c r="AR226" s="395"/>
      <c r="AS226" s="395"/>
      <c r="AT226" s="395"/>
      <c r="AU226" s="395" t="s">
        <v>1419</v>
      </c>
      <c r="AV226" s="388"/>
      <c r="AW226" s="388">
        <v>191</v>
      </c>
      <c r="AX226" s="388" t="s">
        <v>1931</v>
      </c>
      <c r="AY226" s="388" t="s">
        <v>1931</v>
      </c>
      <c r="AZ226" s="396" t="s">
        <v>1942</v>
      </c>
    </row>
    <row r="227" spans="1:56" ht="34.5" customHeight="1">
      <c r="A227" s="388">
        <v>10</v>
      </c>
      <c r="B227" s="389">
        <v>251</v>
      </c>
      <c r="C227" s="402" t="s">
        <v>1298</v>
      </c>
      <c r="D227" s="389" t="s">
        <v>58</v>
      </c>
      <c r="E227" s="389"/>
      <c r="F227" s="505">
        <v>4</v>
      </c>
      <c r="G227" s="505"/>
      <c r="H227" s="506">
        <v>4</v>
      </c>
      <c r="I227" s="507"/>
      <c r="J227" s="507">
        <v>3.5</v>
      </c>
      <c r="K227" s="506">
        <f t="shared" si="36"/>
        <v>3.5</v>
      </c>
      <c r="L227" s="506"/>
      <c r="M227" s="506"/>
      <c r="N227" s="506"/>
      <c r="O227" s="506"/>
      <c r="P227" s="506"/>
      <c r="Q227" s="506"/>
      <c r="R227" s="506"/>
      <c r="S227" s="506"/>
      <c r="T227" s="506"/>
      <c r="U227" s="506"/>
      <c r="V227" s="506"/>
      <c r="W227" s="506"/>
      <c r="X227" s="506"/>
      <c r="Y227" s="506"/>
      <c r="Z227" s="506"/>
      <c r="AA227" s="506"/>
      <c r="AB227" s="506"/>
      <c r="AC227" s="506"/>
      <c r="AD227" s="506"/>
      <c r="AE227" s="506"/>
      <c r="AF227" s="506">
        <v>0.5</v>
      </c>
      <c r="AG227" s="506"/>
      <c r="AH227" s="506">
        <f t="shared" si="37"/>
        <v>0.5</v>
      </c>
      <c r="AI227" s="389" t="s">
        <v>245</v>
      </c>
      <c r="AJ227" s="389"/>
      <c r="AK227" s="402" t="s">
        <v>1660</v>
      </c>
      <c r="AL227" s="389">
        <v>34</v>
      </c>
      <c r="AM227" s="389" t="s">
        <v>1415</v>
      </c>
      <c r="AN227" s="389"/>
      <c r="AO227" s="389"/>
      <c r="AP227" s="389" t="s">
        <v>1432</v>
      </c>
      <c r="AQ227" s="395" t="s">
        <v>1418</v>
      </c>
      <c r="AR227" s="395"/>
      <c r="AS227" s="395"/>
      <c r="AT227" s="395"/>
      <c r="AU227" s="395" t="s">
        <v>1419</v>
      </c>
      <c r="AV227" s="388"/>
      <c r="AW227" s="388">
        <v>192</v>
      </c>
      <c r="AX227" s="388" t="s">
        <v>1931</v>
      </c>
      <c r="AY227" s="388" t="s">
        <v>1931</v>
      </c>
    </row>
    <row r="228" spans="1:56" ht="35.25" customHeight="1">
      <c r="A228" s="388">
        <v>11</v>
      </c>
      <c r="B228" s="389">
        <v>232</v>
      </c>
      <c r="C228" s="402" t="s">
        <v>1298</v>
      </c>
      <c r="D228" s="389" t="s">
        <v>58</v>
      </c>
      <c r="E228" s="389"/>
      <c r="F228" s="505">
        <v>16.100000000000001</v>
      </c>
      <c r="G228" s="505"/>
      <c r="H228" s="506">
        <v>16.100000000000001</v>
      </c>
      <c r="I228" s="507"/>
      <c r="J228" s="507"/>
      <c r="K228" s="506">
        <f t="shared" si="36"/>
        <v>0</v>
      </c>
      <c r="L228" s="506"/>
      <c r="M228" s="506"/>
      <c r="N228" s="506"/>
      <c r="O228" s="506"/>
      <c r="P228" s="506"/>
      <c r="Q228" s="506"/>
      <c r="R228" s="506"/>
      <c r="S228" s="506"/>
      <c r="T228" s="506"/>
      <c r="U228" s="506"/>
      <c r="V228" s="506"/>
      <c r="W228" s="506"/>
      <c r="X228" s="506"/>
      <c r="Y228" s="506"/>
      <c r="Z228" s="506"/>
      <c r="AA228" s="506"/>
      <c r="AB228" s="506"/>
      <c r="AC228" s="506"/>
      <c r="AD228" s="506"/>
      <c r="AE228" s="506"/>
      <c r="AF228" s="506">
        <v>16.100000000000001</v>
      </c>
      <c r="AG228" s="506"/>
      <c r="AH228" s="506">
        <f t="shared" si="37"/>
        <v>16.100000000000001</v>
      </c>
      <c r="AI228" s="389" t="s">
        <v>244</v>
      </c>
      <c r="AJ228" s="389"/>
      <c r="AK228" s="402" t="s">
        <v>1663</v>
      </c>
      <c r="AL228" s="389">
        <v>33</v>
      </c>
      <c r="AM228" s="389" t="s">
        <v>1415</v>
      </c>
      <c r="AN228" s="389" t="s">
        <v>1427</v>
      </c>
      <c r="AO228" s="389"/>
      <c r="AP228" s="389"/>
      <c r="AQ228" s="395"/>
      <c r="AR228" s="395"/>
      <c r="AS228" s="395"/>
      <c r="AT228" s="395"/>
      <c r="AU228" s="395"/>
      <c r="AV228" s="388"/>
      <c r="AW228" s="388">
        <v>194</v>
      </c>
      <c r="AX228" s="388"/>
      <c r="AY228" s="388"/>
    </row>
    <row r="229" spans="1:56" ht="34.5" customHeight="1">
      <c r="A229" s="388">
        <v>12</v>
      </c>
      <c r="B229" s="389">
        <v>162</v>
      </c>
      <c r="C229" s="402" t="s">
        <v>1664</v>
      </c>
      <c r="D229" s="389" t="s">
        <v>58</v>
      </c>
      <c r="E229" s="389"/>
      <c r="F229" s="505">
        <v>4</v>
      </c>
      <c r="G229" s="505"/>
      <c r="H229" s="506">
        <v>4</v>
      </c>
      <c r="I229" s="507"/>
      <c r="J229" s="507"/>
      <c r="K229" s="506">
        <f t="shared" si="36"/>
        <v>0</v>
      </c>
      <c r="L229" s="506"/>
      <c r="M229" s="506"/>
      <c r="N229" s="506"/>
      <c r="O229" s="506"/>
      <c r="P229" s="506"/>
      <c r="Q229" s="506"/>
      <c r="R229" s="506"/>
      <c r="S229" s="506"/>
      <c r="T229" s="506"/>
      <c r="U229" s="506"/>
      <c r="V229" s="506"/>
      <c r="W229" s="506"/>
      <c r="X229" s="506"/>
      <c r="Y229" s="506"/>
      <c r="Z229" s="506"/>
      <c r="AA229" s="506"/>
      <c r="AB229" s="506"/>
      <c r="AC229" s="506"/>
      <c r="AD229" s="506"/>
      <c r="AE229" s="506"/>
      <c r="AF229" s="506">
        <v>4</v>
      </c>
      <c r="AG229" s="506"/>
      <c r="AH229" s="506">
        <f t="shared" si="37"/>
        <v>4</v>
      </c>
      <c r="AI229" s="408" t="s">
        <v>240</v>
      </c>
      <c r="AJ229" s="408"/>
      <c r="AK229" s="402" t="s">
        <v>1628</v>
      </c>
      <c r="AL229" s="389">
        <v>31</v>
      </c>
      <c r="AM229" s="389" t="s">
        <v>1415</v>
      </c>
      <c r="AN229" s="389" t="s">
        <v>1435</v>
      </c>
      <c r="AO229" s="389">
        <v>4</v>
      </c>
      <c r="AP229" s="389"/>
      <c r="AQ229" s="395"/>
      <c r="AR229" s="395"/>
      <c r="AS229" s="395"/>
      <c r="AT229" s="395"/>
      <c r="AU229" s="395"/>
      <c r="AV229" s="388"/>
      <c r="AW229" s="388">
        <v>195</v>
      </c>
      <c r="AX229" s="388"/>
      <c r="AY229" s="388"/>
    </row>
    <row r="230" spans="1:56" ht="31.5">
      <c r="A230" s="388">
        <v>13</v>
      </c>
      <c r="B230" s="389">
        <v>116</v>
      </c>
      <c r="C230" s="402" t="s">
        <v>1301</v>
      </c>
      <c r="D230" s="389" t="s">
        <v>58</v>
      </c>
      <c r="E230" s="389"/>
      <c r="F230" s="505">
        <v>3</v>
      </c>
      <c r="G230" s="505"/>
      <c r="H230" s="506">
        <v>3</v>
      </c>
      <c r="I230" s="507">
        <v>3</v>
      </c>
      <c r="J230" s="507"/>
      <c r="K230" s="506">
        <f t="shared" si="36"/>
        <v>3</v>
      </c>
      <c r="L230" s="506"/>
      <c r="M230" s="506"/>
      <c r="N230" s="506"/>
      <c r="O230" s="506"/>
      <c r="P230" s="506"/>
      <c r="Q230" s="506"/>
      <c r="R230" s="506"/>
      <c r="S230" s="506"/>
      <c r="T230" s="506"/>
      <c r="U230" s="506"/>
      <c r="V230" s="506"/>
      <c r="W230" s="506"/>
      <c r="X230" s="506"/>
      <c r="Y230" s="506"/>
      <c r="Z230" s="506"/>
      <c r="AA230" s="506"/>
      <c r="AB230" s="506"/>
      <c r="AC230" s="506"/>
      <c r="AD230" s="506"/>
      <c r="AE230" s="506"/>
      <c r="AF230" s="506"/>
      <c r="AG230" s="506"/>
      <c r="AH230" s="506">
        <f t="shared" si="37"/>
        <v>0</v>
      </c>
      <c r="AI230" s="441" t="s">
        <v>236</v>
      </c>
      <c r="AJ230" s="441"/>
      <c r="AK230" s="402" t="s">
        <v>1665</v>
      </c>
      <c r="AL230" s="389">
        <v>26</v>
      </c>
      <c r="AM230" s="389" t="s">
        <v>1415</v>
      </c>
      <c r="AN230" s="389" t="s">
        <v>1427</v>
      </c>
      <c r="AO230" s="389">
        <v>5</v>
      </c>
      <c r="AP230" s="389"/>
      <c r="AQ230" s="395"/>
      <c r="AR230" s="395"/>
      <c r="AS230" s="395"/>
      <c r="AT230" s="395"/>
      <c r="AU230" s="395" t="s">
        <v>1419</v>
      </c>
      <c r="AV230" s="388"/>
      <c r="AW230" s="388">
        <v>196</v>
      </c>
      <c r="AX230" s="388" t="s">
        <v>1931</v>
      </c>
      <c r="AY230" s="388" t="s">
        <v>1931</v>
      </c>
    </row>
    <row r="231" spans="1:56" ht="47.25" customHeight="1">
      <c r="A231" s="388">
        <v>14</v>
      </c>
      <c r="B231" s="389">
        <v>66</v>
      </c>
      <c r="C231" s="402" t="s">
        <v>1298</v>
      </c>
      <c r="D231" s="389" t="s">
        <v>58</v>
      </c>
      <c r="E231" s="389"/>
      <c r="F231" s="505">
        <v>13.5</v>
      </c>
      <c r="G231" s="505"/>
      <c r="H231" s="506">
        <v>13.5</v>
      </c>
      <c r="I231" s="507"/>
      <c r="J231" s="507"/>
      <c r="K231" s="506">
        <f t="shared" si="36"/>
        <v>0</v>
      </c>
      <c r="L231" s="506"/>
      <c r="M231" s="506"/>
      <c r="N231" s="506"/>
      <c r="O231" s="506"/>
      <c r="P231" s="506"/>
      <c r="Q231" s="506"/>
      <c r="R231" s="506"/>
      <c r="S231" s="506"/>
      <c r="T231" s="506"/>
      <c r="U231" s="506"/>
      <c r="V231" s="506"/>
      <c r="W231" s="506"/>
      <c r="X231" s="506"/>
      <c r="Y231" s="506"/>
      <c r="Z231" s="506"/>
      <c r="AA231" s="506"/>
      <c r="AB231" s="506"/>
      <c r="AC231" s="506"/>
      <c r="AD231" s="506"/>
      <c r="AE231" s="506"/>
      <c r="AF231" s="506">
        <v>13.5</v>
      </c>
      <c r="AG231" s="506"/>
      <c r="AH231" s="506">
        <f t="shared" si="37"/>
        <v>13.5</v>
      </c>
      <c r="AI231" s="389" t="s">
        <v>232</v>
      </c>
      <c r="AJ231" s="389"/>
      <c r="AK231" s="402" t="s">
        <v>1666</v>
      </c>
      <c r="AL231" s="389">
        <v>23</v>
      </c>
      <c r="AM231" s="389" t="s">
        <v>1667</v>
      </c>
      <c r="AN231" s="389"/>
      <c r="AO231" s="389"/>
      <c r="AP231" s="389"/>
      <c r="AQ231" s="395"/>
      <c r="AR231" s="395"/>
      <c r="AS231" s="395"/>
      <c r="AT231" s="395"/>
      <c r="AU231" s="395"/>
      <c r="AV231" s="388"/>
      <c r="AW231" s="388">
        <v>197</v>
      </c>
      <c r="AX231" s="388"/>
      <c r="AY231" s="388"/>
    </row>
    <row r="232" spans="1:56" ht="31.5">
      <c r="A232" s="388">
        <v>15</v>
      </c>
      <c r="B232" s="389">
        <v>42</v>
      </c>
      <c r="C232" s="390" t="s">
        <v>1668</v>
      </c>
      <c r="D232" s="389" t="s">
        <v>58</v>
      </c>
      <c r="E232" s="389"/>
      <c r="F232" s="505">
        <v>4</v>
      </c>
      <c r="G232" s="505"/>
      <c r="H232" s="506">
        <v>4</v>
      </c>
      <c r="I232" s="507"/>
      <c r="J232" s="507"/>
      <c r="K232" s="506">
        <f t="shared" si="36"/>
        <v>0</v>
      </c>
      <c r="L232" s="506"/>
      <c r="M232" s="506"/>
      <c r="N232" s="506"/>
      <c r="O232" s="506">
        <v>4</v>
      </c>
      <c r="P232" s="506"/>
      <c r="Q232" s="506"/>
      <c r="R232" s="506"/>
      <c r="S232" s="506"/>
      <c r="T232" s="506"/>
      <c r="U232" s="506"/>
      <c r="V232" s="506"/>
      <c r="W232" s="506"/>
      <c r="X232" s="506"/>
      <c r="Y232" s="506"/>
      <c r="Z232" s="506"/>
      <c r="AA232" s="506"/>
      <c r="AB232" s="506"/>
      <c r="AC232" s="506"/>
      <c r="AD232" s="506"/>
      <c r="AE232" s="506"/>
      <c r="AF232" s="506"/>
      <c r="AG232" s="506"/>
      <c r="AH232" s="506">
        <f t="shared" si="37"/>
        <v>4</v>
      </c>
      <c r="AI232" s="389" t="s">
        <v>230</v>
      </c>
      <c r="AJ232" s="389"/>
      <c r="AK232" s="402" t="s">
        <v>1669</v>
      </c>
      <c r="AL232" s="389">
        <v>22</v>
      </c>
      <c r="AM232" s="389" t="s">
        <v>1415</v>
      </c>
      <c r="AN232" s="389" t="s">
        <v>1494</v>
      </c>
      <c r="AO232" s="389"/>
      <c r="AP232" s="389"/>
      <c r="AQ232" s="395"/>
      <c r="AR232" s="395"/>
      <c r="AS232" s="395"/>
      <c r="AT232" s="395"/>
      <c r="AU232" s="395"/>
      <c r="AV232" s="388"/>
      <c r="AW232" s="388">
        <v>198</v>
      </c>
      <c r="AX232" s="388"/>
      <c r="AY232" s="388"/>
    </row>
    <row r="233" spans="1:56" ht="31.5">
      <c r="A233" s="388">
        <v>16</v>
      </c>
      <c r="B233" s="389">
        <v>29</v>
      </c>
      <c r="C233" s="390" t="s">
        <v>1670</v>
      </c>
      <c r="D233" s="389" t="s">
        <v>58</v>
      </c>
      <c r="E233" s="389"/>
      <c r="F233" s="505">
        <v>5</v>
      </c>
      <c r="G233" s="505"/>
      <c r="H233" s="506">
        <v>5</v>
      </c>
      <c r="I233" s="507"/>
      <c r="J233" s="507"/>
      <c r="K233" s="506">
        <f t="shared" si="36"/>
        <v>0</v>
      </c>
      <c r="L233" s="506"/>
      <c r="M233" s="506"/>
      <c r="N233" s="506">
        <v>5</v>
      </c>
      <c r="O233" s="506"/>
      <c r="P233" s="506"/>
      <c r="Q233" s="506"/>
      <c r="R233" s="506"/>
      <c r="S233" s="506"/>
      <c r="T233" s="506"/>
      <c r="U233" s="506"/>
      <c r="V233" s="506"/>
      <c r="W233" s="506"/>
      <c r="X233" s="506"/>
      <c r="Y233" s="506"/>
      <c r="Z233" s="506"/>
      <c r="AA233" s="506"/>
      <c r="AB233" s="506"/>
      <c r="AC233" s="506"/>
      <c r="AD233" s="506"/>
      <c r="AE233" s="506"/>
      <c r="AF233" s="506"/>
      <c r="AG233" s="506"/>
      <c r="AH233" s="506">
        <f t="shared" si="37"/>
        <v>5</v>
      </c>
      <c r="AI233" s="389" t="s">
        <v>229</v>
      </c>
      <c r="AJ233" s="389"/>
      <c r="AK233" s="402" t="s">
        <v>1671</v>
      </c>
      <c r="AL233" s="389">
        <v>21</v>
      </c>
      <c r="AM233" s="389" t="s">
        <v>1415</v>
      </c>
      <c r="AN233" s="389" t="s">
        <v>1494</v>
      </c>
      <c r="AO233" s="389">
        <v>4</v>
      </c>
      <c r="AP233" s="389"/>
      <c r="AQ233" s="395"/>
      <c r="AR233" s="395"/>
      <c r="AS233" s="395"/>
      <c r="AT233" s="395"/>
      <c r="AU233" s="395"/>
      <c r="AV233" s="388"/>
      <c r="AW233" s="388">
        <v>199</v>
      </c>
      <c r="AX233" s="388"/>
      <c r="AY233" s="388"/>
      <c r="AZ233" s="384"/>
      <c r="BA233" s="384"/>
      <c r="BB233" s="384"/>
      <c r="BC233" s="384"/>
      <c r="BD233" s="384"/>
    </row>
    <row r="234" spans="1:56" ht="48" customHeight="1">
      <c r="A234" s="388">
        <v>17</v>
      </c>
      <c r="B234" s="389">
        <v>18</v>
      </c>
      <c r="C234" s="402" t="s">
        <v>1298</v>
      </c>
      <c r="D234" s="389" t="s">
        <v>58</v>
      </c>
      <c r="E234" s="389"/>
      <c r="F234" s="505">
        <v>10</v>
      </c>
      <c r="G234" s="505"/>
      <c r="H234" s="506">
        <v>10</v>
      </c>
      <c r="I234" s="507"/>
      <c r="J234" s="507"/>
      <c r="K234" s="506">
        <f t="shared" si="36"/>
        <v>0</v>
      </c>
      <c r="L234" s="506"/>
      <c r="M234" s="506"/>
      <c r="N234" s="506">
        <v>10</v>
      </c>
      <c r="O234" s="506"/>
      <c r="P234" s="506"/>
      <c r="Q234" s="506"/>
      <c r="R234" s="506"/>
      <c r="S234" s="506"/>
      <c r="T234" s="506"/>
      <c r="U234" s="506"/>
      <c r="V234" s="506"/>
      <c r="W234" s="506"/>
      <c r="X234" s="506"/>
      <c r="Y234" s="506"/>
      <c r="Z234" s="506"/>
      <c r="AA234" s="506"/>
      <c r="AB234" s="506"/>
      <c r="AC234" s="506"/>
      <c r="AD234" s="506"/>
      <c r="AE234" s="506"/>
      <c r="AF234" s="506"/>
      <c r="AG234" s="506"/>
      <c r="AH234" s="506">
        <f t="shared" si="37"/>
        <v>10</v>
      </c>
      <c r="AI234" s="389" t="s">
        <v>228</v>
      </c>
      <c r="AJ234" s="389"/>
      <c r="AK234" s="402" t="s">
        <v>1165</v>
      </c>
      <c r="AL234" s="389">
        <v>19</v>
      </c>
      <c r="AM234" s="389" t="s">
        <v>1415</v>
      </c>
      <c r="AN234" s="389" t="s">
        <v>1672</v>
      </c>
      <c r="AO234" s="389">
        <v>9</v>
      </c>
      <c r="AP234" s="389"/>
      <c r="AQ234" s="395"/>
      <c r="AR234" s="395"/>
      <c r="AS234" s="395"/>
      <c r="AT234" s="395"/>
      <c r="AU234" s="395"/>
      <c r="AV234" s="388"/>
      <c r="AW234" s="388">
        <v>200</v>
      </c>
      <c r="AX234" s="388"/>
      <c r="AY234" s="388"/>
    </row>
    <row r="235" spans="1:56" ht="35.25" customHeight="1">
      <c r="A235" s="388">
        <v>18</v>
      </c>
      <c r="B235" s="389">
        <v>3</v>
      </c>
      <c r="C235" s="402" t="s">
        <v>1298</v>
      </c>
      <c r="D235" s="394" t="s">
        <v>58</v>
      </c>
      <c r="E235" s="394"/>
      <c r="F235" s="505">
        <v>10.19</v>
      </c>
      <c r="G235" s="511"/>
      <c r="H235" s="506">
        <v>10.19</v>
      </c>
      <c r="I235" s="507"/>
      <c r="J235" s="507"/>
      <c r="K235" s="506">
        <f t="shared" si="36"/>
        <v>0</v>
      </c>
      <c r="L235" s="506"/>
      <c r="M235" s="506"/>
      <c r="N235" s="506">
        <v>10.19</v>
      </c>
      <c r="O235" s="506"/>
      <c r="P235" s="506"/>
      <c r="Q235" s="506"/>
      <c r="R235" s="506"/>
      <c r="S235" s="506"/>
      <c r="T235" s="506"/>
      <c r="U235" s="506"/>
      <c r="V235" s="506"/>
      <c r="W235" s="506"/>
      <c r="X235" s="506"/>
      <c r="Y235" s="506"/>
      <c r="Z235" s="506"/>
      <c r="AA235" s="506"/>
      <c r="AB235" s="506"/>
      <c r="AC235" s="506"/>
      <c r="AD235" s="506"/>
      <c r="AE235" s="506"/>
      <c r="AF235" s="506"/>
      <c r="AG235" s="506"/>
      <c r="AH235" s="506">
        <f t="shared" si="37"/>
        <v>10.19</v>
      </c>
      <c r="AI235" s="394" t="s">
        <v>227</v>
      </c>
      <c r="AJ235" s="394"/>
      <c r="AK235" s="402" t="s">
        <v>1673</v>
      </c>
      <c r="AL235" s="389">
        <v>18</v>
      </c>
      <c r="AM235" s="389" t="s">
        <v>1415</v>
      </c>
      <c r="AN235" s="389" t="s">
        <v>1540</v>
      </c>
      <c r="AO235" s="389"/>
      <c r="AP235" s="389"/>
      <c r="AQ235" s="395"/>
      <c r="AR235" s="395"/>
      <c r="AS235" s="395"/>
      <c r="AT235" s="395"/>
      <c r="AU235" s="395">
        <v>291</v>
      </c>
      <c r="AV235" s="388"/>
      <c r="AW235" s="388">
        <v>201</v>
      </c>
      <c r="AX235" s="388"/>
      <c r="AY235" s="388"/>
    </row>
    <row r="236" spans="1:56" ht="31.5">
      <c r="A236" s="388">
        <v>19</v>
      </c>
      <c r="B236" s="389">
        <v>2</v>
      </c>
      <c r="C236" s="402" t="s">
        <v>1298</v>
      </c>
      <c r="D236" s="394" t="s">
        <v>58</v>
      </c>
      <c r="E236" s="394"/>
      <c r="F236" s="505">
        <v>6.15</v>
      </c>
      <c r="G236" s="511"/>
      <c r="H236" s="506">
        <v>6.15</v>
      </c>
      <c r="I236" s="507"/>
      <c r="J236" s="507"/>
      <c r="K236" s="506">
        <f t="shared" si="36"/>
        <v>0</v>
      </c>
      <c r="L236" s="506"/>
      <c r="M236" s="506"/>
      <c r="N236" s="506">
        <v>6.15</v>
      </c>
      <c r="O236" s="506"/>
      <c r="P236" s="506"/>
      <c r="Q236" s="506"/>
      <c r="R236" s="506"/>
      <c r="S236" s="506"/>
      <c r="T236" s="506"/>
      <c r="U236" s="506"/>
      <c r="V236" s="506"/>
      <c r="W236" s="506"/>
      <c r="X236" s="506"/>
      <c r="Y236" s="506"/>
      <c r="Z236" s="506"/>
      <c r="AA236" s="506"/>
      <c r="AB236" s="506"/>
      <c r="AC236" s="506"/>
      <c r="AD236" s="506"/>
      <c r="AE236" s="506"/>
      <c r="AF236" s="506"/>
      <c r="AG236" s="506"/>
      <c r="AH236" s="506">
        <f t="shared" si="37"/>
        <v>6.15</v>
      </c>
      <c r="AI236" s="394" t="s">
        <v>227</v>
      </c>
      <c r="AJ236" s="394"/>
      <c r="AK236" s="402" t="s">
        <v>1231</v>
      </c>
      <c r="AL236" s="389">
        <v>17</v>
      </c>
      <c r="AM236" s="389" t="s">
        <v>1415</v>
      </c>
      <c r="AN236" s="389" t="s">
        <v>1540</v>
      </c>
      <c r="AO236" s="389"/>
      <c r="AP236" s="389"/>
      <c r="AQ236" s="395"/>
      <c r="AR236" s="395"/>
      <c r="AS236" s="395"/>
      <c r="AT236" s="395"/>
      <c r="AU236" s="395"/>
      <c r="AV236" s="388"/>
      <c r="AW236" s="388">
        <v>202</v>
      </c>
      <c r="AX236" s="388"/>
      <c r="AY236" s="388"/>
    </row>
    <row r="237" spans="1:56" ht="63">
      <c r="A237" s="388">
        <v>20</v>
      </c>
      <c r="B237" s="389"/>
      <c r="C237" s="390" t="s">
        <v>1657</v>
      </c>
      <c r="D237" s="389" t="s">
        <v>58</v>
      </c>
      <c r="E237" s="389"/>
      <c r="F237" s="505">
        <v>2</v>
      </c>
      <c r="G237" s="505"/>
      <c r="H237" s="506">
        <v>2</v>
      </c>
      <c r="I237" s="507"/>
      <c r="J237" s="507"/>
      <c r="K237" s="506">
        <f t="shared" si="36"/>
        <v>0</v>
      </c>
      <c r="L237" s="506"/>
      <c r="M237" s="506"/>
      <c r="N237" s="506"/>
      <c r="O237" s="506">
        <v>2</v>
      </c>
      <c r="P237" s="506"/>
      <c r="Q237" s="506"/>
      <c r="R237" s="506"/>
      <c r="S237" s="506"/>
      <c r="T237" s="506"/>
      <c r="U237" s="506"/>
      <c r="V237" s="506"/>
      <c r="W237" s="506"/>
      <c r="X237" s="506"/>
      <c r="Y237" s="506"/>
      <c r="Z237" s="506"/>
      <c r="AA237" s="506"/>
      <c r="AB237" s="506"/>
      <c r="AC237" s="506"/>
      <c r="AD237" s="506"/>
      <c r="AE237" s="506"/>
      <c r="AF237" s="506"/>
      <c r="AG237" s="506"/>
      <c r="AH237" s="506">
        <f t="shared" si="37"/>
        <v>2</v>
      </c>
      <c r="AI237" s="389" t="s">
        <v>228</v>
      </c>
      <c r="AJ237" s="389"/>
      <c r="AK237" s="390" t="s">
        <v>1674</v>
      </c>
      <c r="AL237" s="395"/>
      <c r="AM237" s="389" t="s">
        <v>1439</v>
      </c>
      <c r="AN237" s="389"/>
      <c r="AO237" s="389"/>
      <c r="AP237" s="389"/>
      <c r="AQ237" s="395"/>
      <c r="AR237" s="395"/>
      <c r="AS237" s="395"/>
      <c r="AT237" s="395"/>
      <c r="AU237" s="395" t="s">
        <v>1458</v>
      </c>
      <c r="AV237" s="388"/>
      <c r="AW237" s="388">
        <v>203</v>
      </c>
      <c r="AX237" s="388"/>
      <c r="AY237" s="388"/>
    </row>
    <row r="238" spans="1:56" ht="31.5">
      <c r="A238" s="388">
        <v>21</v>
      </c>
      <c r="B238" s="389">
        <v>124</v>
      </c>
      <c r="C238" s="390" t="s">
        <v>1675</v>
      </c>
      <c r="D238" s="389" t="s">
        <v>58</v>
      </c>
      <c r="E238" s="389"/>
      <c r="F238" s="505">
        <v>1</v>
      </c>
      <c r="G238" s="511"/>
      <c r="H238" s="506">
        <v>1</v>
      </c>
      <c r="I238" s="507">
        <v>1</v>
      </c>
      <c r="J238" s="507"/>
      <c r="K238" s="506">
        <f t="shared" si="36"/>
        <v>1</v>
      </c>
      <c r="L238" s="506"/>
      <c r="M238" s="506"/>
      <c r="N238" s="506"/>
      <c r="O238" s="506"/>
      <c r="P238" s="506"/>
      <c r="Q238" s="506"/>
      <c r="R238" s="506"/>
      <c r="S238" s="506"/>
      <c r="T238" s="506"/>
      <c r="U238" s="506"/>
      <c r="V238" s="506"/>
      <c r="W238" s="506"/>
      <c r="X238" s="506"/>
      <c r="Y238" s="506"/>
      <c r="Z238" s="506"/>
      <c r="AA238" s="506"/>
      <c r="AB238" s="506"/>
      <c r="AC238" s="506"/>
      <c r="AD238" s="506"/>
      <c r="AE238" s="506"/>
      <c r="AF238" s="506"/>
      <c r="AG238" s="506"/>
      <c r="AH238" s="506">
        <f t="shared" si="37"/>
        <v>0</v>
      </c>
      <c r="AI238" s="394" t="s">
        <v>236</v>
      </c>
      <c r="AJ238" s="394"/>
      <c r="AK238" s="402" t="s">
        <v>1523</v>
      </c>
      <c r="AL238" s="389"/>
      <c r="AM238" s="389" t="s">
        <v>1439</v>
      </c>
      <c r="AN238" s="389"/>
      <c r="AO238" s="389">
        <v>10</v>
      </c>
      <c r="AP238" s="389"/>
      <c r="AQ238" s="389"/>
      <c r="AR238" s="395"/>
      <c r="AS238" s="389"/>
      <c r="AT238" s="389"/>
      <c r="AU238" s="389"/>
      <c r="AV238" s="388"/>
      <c r="AW238" s="388">
        <v>204</v>
      </c>
      <c r="AX238" s="388"/>
      <c r="AY238" s="388"/>
      <c r="AZ238" s="384"/>
      <c r="BA238" s="384"/>
      <c r="BB238" s="384"/>
      <c r="BC238" s="384"/>
      <c r="BD238" s="384"/>
    </row>
    <row r="239" spans="1:56" ht="47.25">
      <c r="A239" s="388">
        <v>22</v>
      </c>
      <c r="B239" s="388"/>
      <c r="C239" s="390" t="s">
        <v>1301</v>
      </c>
      <c r="D239" s="389" t="s">
        <v>58</v>
      </c>
      <c r="E239" s="389"/>
      <c r="F239" s="505">
        <v>3</v>
      </c>
      <c r="G239" s="505"/>
      <c r="H239" s="506">
        <v>3</v>
      </c>
      <c r="I239" s="507"/>
      <c r="J239" s="507"/>
      <c r="K239" s="506">
        <f t="shared" si="36"/>
        <v>0</v>
      </c>
      <c r="L239" s="506"/>
      <c r="M239" s="506"/>
      <c r="N239" s="506"/>
      <c r="O239" s="506"/>
      <c r="P239" s="506"/>
      <c r="Q239" s="506"/>
      <c r="R239" s="506"/>
      <c r="S239" s="506"/>
      <c r="T239" s="506"/>
      <c r="U239" s="506"/>
      <c r="V239" s="506"/>
      <c r="W239" s="506"/>
      <c r="X239" s="506"/>
      <c r="Y239" s="506"/>
      <c r="Z239" s="506"/>
      <c r="AA239" s="506"/>
      <c r="AB239" s="506"/>
      <c r="AC239" s="506"/>
      <c r="AD239" s="506"/>
      <c r="AE239" s="506"/>
      <c r="AF239" s="506">
        <v>3</v>
      </c>
      <c r="AG239" s="506"/>
      <c r="AH239" s="506">
        <f t="shared" si="37"/>
        <v>3</v>
      </c>
      <c r="AI239" s="389" t="s">
        <v>239</v>
      </c>
      <c r="AJ239" s="389" t="s">
        <v>1677</v>
      </c>
      <c r="AK239" s="390" t="s">
        <v>1996</v>
      </c>
      <c r="AL239" s="395"/>
      <c r="AM239" s="389" t="s">
        <v>1439</v>
      </c>
      <c r="AN239" s="389"/>
      <c r="AO239" s="389"/>
      <c r="AP239" s="389"/>
      <c r="AQ239" s="395"/>
      <c r="AR239" s="395"/>
      <c r="AS239" s="395"/>
      <c r="AT239" s="395"/>
      <c r="AU239" s="395"/>
      <c r="AV239" s="388"/>
      <c r="AW239" s="388">
        <v>205</v>
      </c>
      <c r="AX239" s="388"/>
      <c r="AY239" s="388"/>
      <c r="AZ239" s="396" t="s">
        <v>1940</v>
      </c>
    </row>
    <row r="240" spans="1:56" s="412" customFormat="1" ht="31.5">
      <c r="A240" s="388">
        <v>23</v>
      </c>
      <c r="B240" s="389"/>
      <c r="C240" s="390" t="s">
        <v>1678</v>
      </c>
      <c r="D240" s="389" t="s">
        <v>58</v>
      </c>
      <c r="E240" s="389"/>
      <c r="F240" s="505">
        <v>1.3</v>
      </c>
      <c r="G240" s="505"/>
      <c r="H240" s="506">
        <v>1.3</v>
      </c>
      <c r="I240" s="507">
        <v>0.7</v>
      </c>
      <c r="J240" s="507"/>
      <c r="K240" s="506">
        <f t="shared" si="36"/>
        <v>0.7</v>
      </c>
      <c r="L240" s="506"/>
      <c r="M240" s="506"/>
      <c r="N240" s="506"/>
      <c r="O240" s="506">
        <v>0.6</v>
      </c>
      <c r="P240" s="506"/>
      <c r="Q240" s="506"/>
      <c r="R240" s="506"/>
      <c r="S240" s="506"/>
      <c r="T240" s="506"/>
      <c r="U240" s="506"/>
      <c r="V240" s="506"/>
      <c r="W240" s="506"/>
      <c r="X240" s="506"/>
      <c r="Y240" s="506"/>
      <c r="Z240" s="506"/>
      <c r="AA240" s="506"/>
      <c r="AB240" s="506"/>
      <c r="AC240" s="506"/>
      <c r="AD240" s="506"/>
      <c r="AE240" s="506"/>
      <c r="AF240" s="506"/>
      <c r="AG240" s="506"/>
      <c r="AH240" s="506">
        <f t="shared" si="37"/>
        <v>0.6</v>
      </c>
      <c r="AI240" s="389" t="s">
        <v>241</v>
      </c>
      <c r="AJ240" s="389"/>
      <c r="AK240" s="390" t="s">
        <v>1679</v>
      </c>
      <c r="AL240" s="395"/>
      <c r="AM240" s="389" t="s">
        <v>1439</v>
      </c>
      <c r="AN240" s="389"/>
      <c r="AO240" s="389"/>
      <c r="AP240" s="389"/>
      <c r="AQ240" s="395"/>
      <c r="AR240" s="395"/>
      <c r="AS240" s="395"/>
      <c r="AT240" s="395"/>
      <c r="AU240" s="395"/>
      <c r="AV240" s="388"/>
      <c r="AW240" s="388">
        <v>206</v>
      </c>
      <c r="AX240" s="388"/>
      <c r="AY240" s="388"/>
      <c r="AZ240" s="396"/>
      <c r="BA240" s="396"/>
      <c r="BB240" s="396"/>
      <c r="BC240" s="396"/>
      <c r="BD240" s="396"/>
    </row>
    <row r="241" spans="1:56" ht="31.5">
      <c r="A241" s="388">
        <v>24</v>
      </c>
      <c r="B241" s="389"/>
      <c r="C241" s="390" t="s">
        <v>1680</v>
      </c>
      <c r="D241" s="389" t="s">
        <v>58</v>
      </c>
      <c r="E241" s="389"/>
      <c r="F241" s="505">
        <v>2.5</v>
      </c>
      <c r="G241" s="505"/>
      <c r="H241" s="506">
        <v>2.5</v>
      </c>
      <c r="I241" s="507">
        <v>2</v>
      </c>
      <c r="J241" s="507"/>
      <c r="K241" s="506">
        <f t="shared" si="36"/>
        <v>2</v>
      </c>
      <c r="L241" s="506"/>
      <c r="M241" s="506"/>
      <c r="N241" s="506"/>
      <c r="O241" s="506"/>
      <c r="P241" s="506"/>
      <c r="Q241" s="506"/>
      <c r="R241" s="506"/>
      <c r="S241" s="506"/>
      <c r="T241" s="506"/>
      <c r="U241" s="506"/>
      <c r="V241" s="506"/>
      <c r="W241" s="506"/>
      <c r="X241" s="506"/>
      <c r="Y241" s="506"/>
      <c r="Z241" s="506"/>
      <c r="AA241" s="506"/>
      <c r="AB241" s="506"/>
      <c r="AC241" s="506"/>
      <c r="AD241" s="506"/>
      <c r="AE241" s="506">
        <v>0.5</v>
      </c>
      <c r="AF241" s="506"/>
      <c r="AG241" s="506"/>
      <c r="AH241" s="506">
        <f t="shared" si="37"/>
        <v>0.5</v>
      </c>
      <c r="AI241" s="389" t="s">
        <v>241</v>
      </c>
      <c r="AJ241" s="389"/>
      <c r="AK241" s="390" t="s">
        <v>1681</v>
      </c>
      <c r="AL241" s="395"/>
      <c r="AM241" s="389" t="s">
        <v>1439</v>
      </c>
      <c r="AN241" s="389"/>
      <c r="AO241" s="389"/>
      <c r="AP241" s="389"/>
      <c r="AQ241" s="395"/>
      <c r="AR241" s="395"/>
      <c r="AS241" s="395"/>
      <c r="AT241" s="395"/>
      <c r="AU241" s="395"/>
      <c r="AV241" s="388"/>
      <c r="AW241" s="388">
        <v>207</v>
      </c>
      <c r="AX241" s="388"/>
      <c r="AY241" s="388"/>
    </row>
    <row r="242" spans="1:56" s="412" customFormat="1" ht="27" customHeight="1">
      <c r="A242" s="388">
        <v>25</v>
      </c>
      <c r="B242" s="389">
        <v>208</v>
      </c>
      <c r="C242" s="402" t="s">
        <v>1682</v>
      </c>
      <c r="D242" s="389" t="s">
        <v>58</v>
      </c>
      <c r="E242" s="389"/>
      <c r="F242" s="505">
        <v>3.6</v>
      </c>
      <c r="G242" s="511"/>
      <c r="H242" s="506">
        <v>3.6</v>
      </c>
      <c r="I242" s="507">
        <v>1</v>
      </c>
      <c r="J242" s="507"/>
      <c r="K242" s="506">
        <f t="shared" si="36"/>
        <v>1</v>
      </c>
      <c r="L242" s="506"/>
      <c r="M242" s="506"/>
      <c r="N242" s="506"/>
      <c r="O242" s="506">
        <v>2.6</v>
      </c>
      <c r="P242" s="506"/>
      <c r="Q242" s="506"/>
      <c r="R242" s="506"/>
      <c r="S242" s="506"/>
      <c r="T242" s="506"/>
      <c r="U242" s="506"/>
      <c r="V242" s="506"/>
      <c r="W242" s="506"/>
      <c r="X242" s="506"/>
      <c r="Y242" s="506"/>
      <c r="Z242" s="506"/>
      <c r="AA242" s="506"/>
      <c r="AB242" s="506"/>
      <c r="AC242" s="506"/>
      <c r="AD242" s="506"/>
      <c r="AE242" s="506"/>
      <c r="AF242" s="506"/>
      <c r="AG242" s="506"/>
      <c r="AH242" s="506">
        <f t="shared" si="37"/>
        <v>2.6</v>
      </c>
      <c r="AI242" s="403" t="s">
        <v>242</v>
      </c>
      <c r="AJ242" s="403"/>
      <c r="AK242" s="402" t="s">
        <v>1683</v>
      </c>
      <c r="AL242" s="389"/>
      <c r="AM242" s="389" t="s">
        <v>1439</v>
      </c>
      <c r="AN242" s="389"/>
      <c r="AO242" s="389">
        <v>9</v>
      </c>
      <c r="AP242" s="389"/>
      <c r="AQ242" s="389"/>
      <c r="AR242" s="395"/>
      <c r="AS242" s="389"/>
      <c r="AT242" s="389"/>
      <c r="AU242" s="389" t="s">
        <v>1434</v>
      </c>
      <c r="AV242" s="388"/>
      <c r="AW242" s="388">
        <v>208</v>
      </c>
      <c r="AX242" s="388"/>
      <c r="AY242" s="388"/>
      <c r="AZ242" s="396"/>
      <c r="BA242" s="396"/>
      <c r="BB242" s="396"/>
      <c r="BC242" s="396"/>
      <c r="BD242" s="396"/>
    </row>
    <row r="243" spans="1:56" ht="30.75" customHeight="1">
      <c r="A243" s="388">
        <v>26</v>
      </c>
      <c r="B243" s="389">
        <v>425</v>
      </c>
      <c r="C243" s="390" t="s">
        <v>1690</v>
      </c>
      <c r="D243" s="389" t="s">
        <v>58</v>
      </c>
      <c r="E243" s="389"/>
      <c r="F243" s="505">
        <v>2</v>
      </c>
      <c r="G243" s="505"/>
      <c r="H243" s="506">
        <v>2</v>
      </c>
      <c r="I243" s="507"/>
      <c r="J243" s="507"/>
      <c r="K243" s="506">
        <f t="shared" si="36"/>
        <v>0</v>
      </c>
      <c r="L243" s="506"/>
      <c r="M243" s="506"/>
      <c r="N243" s="506"/>
      <c r="O243" s="506"/>
      <c r="P243" s="506"/>
      <c r="Q243" s="506">
        <v>1.5</v>
      </c>
      <c r="R243" s="506"/>
      <c r="S243" s="506"/>
      <c r="T243" s="506"/>
      <c r="U243" s="506"/>
      <c r="V243" s="506"/>
      <c r="W243" s="506"/>
      <c r="X243" s="506"/>
      <c r="Y243" s="506"/>
      <c r="Z243" s="506"/>
      <c r="AA243" s="506"/>
      <c r="AB243" s="506"/>
      <c r="AC243" s="506"/>
      <c r="AD243" s="506"/>
      <c r="AE243" s="506"/>
      <c r="AF243" s="506">
        <v>0.5</v>
      </c>
      <c r="AG243" s="506"/>
      <c r="AH243" s="506">
        <f t="shared" si="37"/>
        <v>2</v>
      </c>
      <c r="AI243" s="389" t="s">
        <v>256</v>
      </c>
      <c r="AJ243" s="389"/>
      <c r="AK243" s="390" t="s">
        <v>1691</v>
      </c>
      <c r="AL243" s="395"/>
      <c r="AM243" s="389" t="s">
        <v>1439</v>
      </c>
      <c r="AN243" s="389"/>
      <c r="AO243" s="389">
        <v>7</v>
      </c>
      <c r="AP243" s="389"/>
      <c r="AQ243" s="395"/>
      <c r="AR243" s="395"/>
      <c r="AS243" s="395"/>
      <c r="AT243" s="395"/>
      <c r="AU243" s="395"/>
      <c r="AV243" s="388"/>
      <c r="AW243" s="388">
        <v>212</v>
      </c>
      <c r="AX243" s="388"/>
      <c r="AY243" s="388"/>
    </row>
    <row r="244" spans="1:56" s="384" customFormat="1">
      <c r="A244" s="382" t="s">
        <v>1925</v>
      </c>
      <c r="B244" s="529"/>
      <c r="C244" s="397" t="s">
        <v>39</v>
      </c>
      <c r="D244" s="529"/>
      <c r="E244" s="529"/>
      <c r="F244" s="502">
        <f t="shared" ref="F244:AH244" si="38">F245+F247+F296+F306+F340+F346+F411+F414+F417+F420+F426+F431</f>
        <v>189.18999999999994</v>
      </c>
      <c r="G244" s="502">
        <f t="shared" si="38"/>
        <v>21.19</v>
      </c>
      <c r="H244" s="503">
        <f t="shared" si="38"/>
        <v>167.99999999999994</v>
      </c>
      <c r="I244" s="502">
        <f t="shared" si="38"/>
        <v>56.379999999999988</v>
      </c>
      <c r="J244" s="502">
        <f t="shared" si="38"/>
        <v>3.35</v>
      </c>
      <c r="K244" s="503">
        <f t="shared" si="38"/>
        <v>61.419999999999995</v>
      </c>
      <c r="L244" s="503">
        <f t="shared" si="38"/>
        <v>1.05</v>
      </c>
      <c r="M244" s="503">
        <f t="shared" si="38"/>
        <v>0</v>
      </c>
      <c r="N244" s="503">
        <f t="shared" si="38"/>
        <v>57.53</v>
      </c>
      <c r="O244" s="503">
        <f t="shared" si="38"/>
        <v>6.63</v>
      </c>
      <c r="P244" s="503">
        <f t="shared" si="38"/>
        <v>4.25</v>
      </c>
      <c r="Q244" s="503">
        <f t="shared" si="38"/>
        <v>0.08</v>
      </c>
      <c r="R244" s="503">
        <f t="shared" si="38"/>
        <v>0</v>
      </c>
      <c r="S244" s="503">
        <f t="shared" si="38"/>
        <v>2.15</v>
      </c>
      <c r="T244" s="503">
        <f t="shared" si="38"/>
        <v>0.26</v>
      </c>
      <c r="U244" s="503">
        <f t="shared" si="38"/>
        <v>0</v>
      </c>
      <c r="V244" s="503">
        <f t="shared" si="38"/>
        <v>0</v>
      </c>
      <c r="W244" s="503">
        <f t="shared" si="38"/>
        <v>0</v>
      </c>
      <c r="X244" s="503">
        <f t="shared" si="38"/>
        <v>0</v>
      </c>
      <c r="Y244" s="503">
        <f t="shared" si="38"/>
        <v>0</v>
      </c>
      <c r="Z244" s="503">
        <f t="shared" si="38"/>
        <v>0.27</v>
      </c>
      <c r="AA244" s="503">
        <f t="shared" si="38"/>
        <v>0.04</v>
      </c>
      <c r="AB244" s="503">
        <f t="shared" si="38"/>
        <v>0</v>
      </c>
      <c r="AC244" s="503">
        <f t="shared" si="38"/>
        <v>0</v>
      </c>
      <c r="AD244" s="503">
        <f t="shared" si="38"/>
        <v>0</v>
      </c>
      <c r="AE244" s="503">
        <f t="shared" si="38"/>
        <v>1.88</v>
      </c>
      <c r="AF244" s="503">
        <f t="shared" si="38"/>
        <v>32.79</v>
      </c>
      <c r="AG244" s="503">
        <f t="shared" si="38"/>
        <v>0</v>
      </c>
      <c r="AH244" s="503">
        <f t="shared" si="38"/>
        <v>105.53</v>
      </c>
      <c r="AI244" s="529"/>
      <c r="AJ244" s="529"/>
      <c r="AK244" s="397"/>
      <c r="AL244" s="400"/>
      <c r="AM244" s="529"/>
      <c r="AN244" s="529"/>
      <c r="AO244" s="529"/>
      <c r="AP244" s="529"/>
      <c r="AQ244" s="400"/>
      <c r="AR244" s="400"/>
      <c r="AS244" s="400"/>
      <c r="AT244" s="400"/>
      <c r="AU244" s="400"/>
      <c r="AV244" s="382"/>
      <c r="AW244" s="382"/>
      <c r="AX244" s="382"/>
      <c r="AY244" s="382"/>
    </row>
    <row r="245" spans="1:56" s="384" customFormat="1">
      <c r="A245" s="382" t="s">
        <v>1695</v>
      </c>
      <c r="B245" s="529"/>
      <c r="C245" s="397" t="s">
        <v>87</v>
      </c>
      <c r="D245" s="529"/>
      <c r="E245" s="529"/>
      <c r="F245" s="502">
        <f>F246</f>
        <v>2.2000000000000002</v>
      </c>
      <c r="G245" s="502">
        <f t="shared" ref="G245:AH245" si="39">G246</f>
        <v>0</v>
      </c>
      <c r="H245" s="503">
        <f t="shared" si="39"/>
        <v>2.2000000000000002</v>
      </c>
      <c r="I245" s="504">
        <f t="shared" si="39"/>
        <v>2.2000000000000002</v>
      </c>
      <c r="J245" s="504">
        <f t="shared" si="39"/>
        <v>0</v>
      </c>
      <c r="K245" s="503">
        <f t="shared" si="39"/>
        <v>2.2000000000000002</v>
      </c>
      <c r="L245" s="503">
        <f t="shared" si="39"/>
        <v>0</v>
      </c>
      <c r="M245" s="503">
        <f t="shared" si="39"/>
        <v>0</v>
      </c>
      <c r="N245" s="503">
        <f t="shared" si="39"/>
        <v>0</v>
      </c>
      <c r="O245" s="503">
        <f t="shared" si="39"/>
        <v>0</v>
      </c>
      <c r="P245" s="503">
        <f t="shared" si="39"/>
        <v>0</v>
      </c>
      <c r="Q245" s="503">
        <f t="shared" si="39"/>
        <v>0</v>
      </c>
      <c r="R245" s="503">
        <f t="shared" si="39"/>
        <v>0</v>
      </c>
      <c r="S245" s="503">
        <f t="shared" si="39"/>
        <v>0</v>
      </c>
      <c r="T245" s="503">
        <f t="shared" si="39"/>
        <v>0</v>
      </c>
      <c r="U245" s="503">
        <f t="shared" si="39"/>
        <v>0</v>
      </c>
      <c r="V245" s="503">
        <f t="shared" si="39"/>
        <v>0</v>
      </c>
      <c r="W245" s="503">
        <f t="shared" si="39"/>
        <v>0</v>
      </c>
      <c r="X245" s="503">
        <f t="shared" si="39"/>
        <v>0</v>
      </c>
      <c r="Y245" s="503">
        <f t="shared" si="39"/>
        <v>0</v>
      </c>
      <c r="Z245" s="503">
        <f t="shared" si="39"/>
        <v>0</v>
      </c>
      <c r="AA245" s="503">
        <f t="shared" si="39"/>
        <v>0</v>
      </c>
      <c r="AB245" s="503">
        <f t="shared" si="39"/>
        <v>0</v>
      </c>
      <c r="AC245" s="503">
        <f t="shared" si="39"/>
        <v>0</v>
      </c>
      <c r="AD245" s="503">
        <f t="shared" si="39"/>
        <v>0</v>
      </c>
      <c r="AE245" s="503">
        <f t="shared" si="39"/>
        <v>0</v>
      </c>
      <c r="AF245" s="503">
        <f t="shared" si="39"/>
        <v>0</v>
      </c>
      <c r="AG245" s="503">
        <f t="shared" si="39"/>
        <v>0</v>
      </c>
      <c r="AH245" s="503">
        <f t="shared" si="39"/>
        <v>0</v>
      </c>
      <c r="AI245" s="529"/>
      <c r="AJ245" s="529"/>
      <c r="AK245" s="397"/>
      <c r="AL245" s="400"/>
      <c r="AM245" s="529"/>
      <c r="AN245" s="529"/>
      <c r="AO245" s="529"/>
      <c r="AP245" s="529"/>
      <c r="AQ245" s="400"/>
      <c r="AR245" s="400"/>
      <c r="AS245" s="400"/>
      <c r="AT245" s="400"/>
      <c r="AU245" s="400"/>
      <c r="AV245" s="382"/>
      <c r="AW245" s="382"/>
      <c r="AX245" s="382"/>
      <c r="AY245" s="382"/>
    </row>
    <row r="246" spans="1:56" s="384" customFormat="1" ht="41.25" customHeight="1">
      <c r="A246" s="388">
        <v>1</v>
      </c>
      <c r="B246" s="389"/>
      <c r="C246" s="390" t="s">
        <v>1983</v>
      </c>
      <c r="D246" s="389" t="s">
        <v>131</v>
      </c>
      <c r="E246" s="389" t="s">
        <v>54</v>
      </c>
      <c r="F246" s="505">
        <v>2.2000000000000002</v>
      </c>
      <c r="G246" s="505"/>
      <c r="H246" s="506">
        <v>2.2000000000000002</v>
      </c>
      <c r="I246" s="507">
        <v>2.2000000000000002</v>
      </c>
      <c r="J246" s="507"/>
      <c r="K246" s="506">
        <f>I246+J246</f>
        <v>2.2000000000000002</v>
      </c>
      <c r="L246" s="506"/>
      <c r="M246" s="506"/>
      <c r="N246" s="506"/>
      <c r="O246" s="506"/>
      <c r="P246" s="506"/>
      <c r="Q246" s="506"/>
      <c r="R246" s="506"/>
      <c r="S246" s="506"/>
      <c r="T246" s="506"/>
      <c r="U246" s="506"/>
      <c r="V246" s="506"/>
      <c r="W246" s="506"/>
      <c r="X246" s="506"/>
      <c r="Y246" s="506"/>
      <c r="Z246" s="506"/>
      <c r="AA246" s="506"/>
      <c r="AB246" s="506"/>
      <c r="AC246" s="506"/>
      <c r="AD246" s="506"/>
      <c r="AE246" s="506"/>
      <c r="AF246" s="506"/>
      <c r="AG246" s="506"/>
      <c r="AH246" s="506">
        <f>SUM(N246:AG246)</f>
        <v>0</v>
      </c>
      <c r="AI246" s="389" t="s">
        <v>230</v>
      </c>
      <c r="AJ246" s="389"/>
      <c r="AK246" s="390" t="s">
        <v>1549</v>
      </c>
      <c r="AL246" s="395"/>
      <c r="AM246" s="389" t="s">
        <v>1439</v>
      </c>
      <c r="AN246" s="389"/>
      <c r="AO246" s="389"/>
      <c r="AP246" s="389"/>
      <c r="AQ246" s="395"/>
      <c r="AR246" s="395"/>
      <c r="AS246" s="395"/>
      <c r="AT246" s="395"/>
      <c r="AU246" s="395"/>
      <c r="AV246" s="388"/>
      <c r="AW246" s="388">
        <v>268</v>
      </c>
      <c r="AX246" s="388"/>
      <c r="AY246" s="388"/>
      <c r="AZ246" s="396" t="s">
        <v>1943</v>
      </c>
      <c r="BA246" s="396">
        <v>1</v>
      </c>
      <c r="BB246" s="396"/>
      <c r="BC246" s="396"/>
      <c r="BD246" s="396"/>
    </row>
    <row r="247" spans="1:56" s="384" customFormat="1">
      <c r="A247" s="382" t="s">
        <v>1700</v>
      </c>
      <c r="B247" s="529"/>
      <c r="C247" s="478" t="s">
        <v>88</v>
      </c>
      <c r="D247" s="529"/>
      <c r="E247" s="529"/>
      <c r="F247" s="502">
        <f>SUM(F248:F295)</f>
        <v>80.219999999999985</v>
      </c>
      <c r="G247" s="502">
        <f t="shared" ref="G247:AH247" si="40">SUM(G248:G295)</f>
        <v>7.2</v>
      </c>
      <c r="H247" s="502">
        <f t="shared" si="40"/>
        <v>73.02</v>
      </c>
      <c r="I247" s="502">
        <f t="shared" si="40"/>
        <v>27.539999999999992</v>
      </c>
      <c r="J247" s="502">
        <f t="shared" si="40"/>
        <v>1.25</v>
      </c>
      <c r="K247" s="502">
        <f t="shared" si="40"/>
        <v>30.189999999999991</v>
      </c>
      <c r="L247" s="502">
        <f t="shared" si="40"/>
        <v>1</v>
      </c>
      <c r="M247" s="502">
        <f t="shared" si="40"/>
        <v>0</v>
      </c>
      <c r="N247" s="502">
        <f t="shared" si="40"/>
        <v>24.25</v>
      </c>
      <c r="O247" s="502">
        <f t="shared" si="40"/>
        <v>3.57</v>
      </c>
      <c r="P247" s="502">
        <f t="shared" si="40"/>
        <v>0.5</v>
      </c>
      <c r="Q247" s="502">
        <f t="shared" si="40"/>
        <v>0</v>
      </c>
      <c r="R247" s="502">
        <f t="shared" si="40"/>
        <v>0</v>
      </c>
      <c r="S247" s="502">
        <f t="shared" si="40"/>
        <v>0</v>
      </c>
      <c r="T247" s="502">
        <f t="shared" si="40"/>
        <v>0</v>
      </c>
      <c r="U247" s="502">
        <f t="shared" si="40"/>
        <v>0</v>
      </c>
      <c r="V247" s="502">
        <f t="shared" si="40"/>
        <v>0</v>
      </c>
      <c r="W247" s="502">
        <f t="shared" si="40"/>
        <v>0</v>
      </c>
      <c r="X247" s="502">
        <f t="shared" si="40"/>
        <v>0</v>
      </c>
      <c r="Y247" s="502">
        <f t="shared" si="40"/>
        <v>0</v>
      </c>
      <c r="Z247" s="502">
        <f t="shared" si="40"/>
        <v>0</v>
      </c>
      <c r="AA247" s="502">
        <f t="shared" si="40"/>
        <v>0</v>
      </c>
      <c r="AB247" s="502">
        <f t="shared" si="40"/>
        <v>0</v>
      </c>
      <c r="AC247" s="502">
        <f t="shared" si="40"/>
        <v>0</v>
      </c>
      <c r="AD247" s="502">
        <f t="shared" si="40"/>
        <v>0</v>
      </c>
      <c r="AE247" s="502">
        <f t="shared" si="40"/>
        <v>0.4</v>
      </c>
      <c r="AF247" s="502">
        <f t="shared" si="40"/>
        <v>13.009999999999998</v>
      </c>
      <c r="AG247" s="502">
        <f t="shared" si="40"/>
        <v>0</v>
      </c>
      <c r="AH247" s="502">
        <f t="shared" si="40"/>
        <v>41.83</v>
      </c>
      <c r="AI247" s="502"/>
      <c r="AJ247" s="502"/>
      <c r="AK247" s="502"/>
      <c r="AL247" s="502"/>
      <c r="AM247" s="502"/>
      <c r="AN247" s="502"/>
      <c r="AO247" s="502"/>
      <c r="AP247" s="502"/>
      <c r="AQ247" s="502"/>
      <c r="AR247" s="502"/>
      <c r="AS247" s="502"/>
      <c r="AT247" s="502"/>
      <c r="AU247" s="502"/>
      <c r="AV247" s="502"/>
      <c r="AW247" s="502"/>
      <c r="AX247" s="502"/>
      <c r="AY247" s="502"/>
    </row>
    <row r="248" spans="1:56" ht="28.5" customHeight="1">
      <c r="A248" s="388">
        <v>1</v>
      </c>
      <c r="B248" s="389">
        <v>337</v>
      </c>
      <c r="C248" s="390" t="s">
        <v>982</v>
      </c>
      <c r="D248" s="389" t="s">
        <v>129</v>
      </c>
      <c r="E248" s="389"/>
      <c r="F248" s="505">
        <v>5</v>
      </c>
      <c r="G248" s="505"/>
      <c r="H248" s="506">
        <v>5</v>
      </c>
      <c r="I248" s="507"/>
      <c r="J248" s="507"/>
      <c r="K248" s="506">
        <f t="shared" ref="K248:K289" si="41">I248+J248</f>
        <v>0</v>
      </c>
      <c r="L248" s="506">
        <v>1</v>
      </c>
      <c r="M248" s="506"/>
      <c r="N248" s="506">
        <v>1.5</v>
      </c>
      <c r="O248" s="506"/>
      <c r="P248" s="506">
        <v>0.5</v>
      </c>
      <c r="Q248" s="506"/>
      <c r="R248" s="506"/>
      <c r="S248" s="506">
        <v>0</v>
      </c>
      <c r="T248" s="506"/>
      <c r="U248" s="506"/>
      <c r="V248" s="506"/>
      <c r="W248" s="506"/>
      <c r="X248" s="506"/>
      <c r="Y248" s="506"/>
      <c r="Z248" s="506"/>
      <c r="AA248" s="506"/>
      <c r="AB248" s="506"/>
      <c r="AC248" s="506"/>
      <c r="AD248" s="506"/>
      <c r="AE248" s="506"/>
      <c r="AF248" s="506">
        <v>2</v>
      </c>
      <c r="AG248" s="506"/>
      <c r="AH248" s="506">
        <f t="shared" ref="AH248:AH305" si="42">SUM(N248:AG248)</f>
        <v>4</v>
      </c>
      <c r="AI248" s="389" t="s">
        <v>251</v>
      </c>
      <c r="AJ248" s="389"/>
      <c r="AK248" s="402" t="s">
        <v>251</v>
      </c>
      <c r="AL248" s="389">
        <v>268</v>
      </c>
      <c r="AM248" s="389" t="s">
        <v>1415</v>
      </c>
      <c r="AN248" s="389" t="s">
        <v>1427</v>
      </c>
      <c r="AO248" s="389"/>
      <c r="AP248" s="389"/>
      <c r="AQ248" s="395"/>
      <c r="AR248" s="395"/>
      <c r="AS248" s="395"/>
      <c r="AT248" s="395"/>
      <c r="AU248" s="395" t="s">
        <v>1419</v>
      </c>
      <c r="AV248" s="388"/>
      <c r="AW248" s="388">
        <v>216</v>
      </c>
      <c r="AX248" s="388" t="s">
        <v>1931</v>
      </c>
      <c r="AY248" s="388" t="s">
        <v>1931</v>
      </c>
    </row>
    <row r="249" spans="1:56" ht="36" customHeight="1">
      <c r="A249" s="388">
        <v>2</v>
      </c>
      <c r="B249" s="389">
        <v>72</v>
      </c>
      <c r="C249" s="390" t="s">
        <v>1702</v>
      </c>
      <c r="D249" s="389" t="s">
        <v>129</v>
      </c>
      <c r="E249" s="389"/>
      <c r="F249" s="505">
        <v>1</v>
      </c>
      <c r="G249" s="505"/>
      <c r="H249" s="506">
        <v>1</v>
      </c>
      <c r="I249" s="507">
        <v>0.5</v>
      </c>
      <c r="J249" s="507">
        <v>0.5</v>
      </c>
      <c r="K249" s="506">
        <f t="shared" si="41"/>
        <v>1</v>
      </c>
      <c r="L249" s="506"/>
      <c r="M249" s="506"/>
      <c r="N249" s="506"/>
      <c r="O249" s="506"/>
      <c r="P249" s="506"/>
      <c r="Q249" s="506"/>
      <c r="R249" s="506"/>
      <c r="S249" s="506"/>
      <c r="T249" s="506"/>
      <c r="U249" s="506"/>
      <c r="V249" s="506"/>
      <c r="W249" s="506"/>
      <c r="X249" s="506"/>
      <c r="Y249" s="506"/>
      <c r="Z249" s="506"/>
      <c r="AA249" s="506"/>
      <c r="AB249" s="506"/>
      <c r="AC249" s="506"/>
      <c r="AD249" s="506"/>
      <c r="AE249" s="506"/>
      <c r="AF249" s="506"/>
      <c r="AG249" s="506"/>
      <c r="AH249" s="506">
        <f t="shared" si="42"/>
        <v>0</v>
      </c>
      <c r="AI249" s="389" t="s">
        <v>248</v>
      </c>
      <c r="AJ249" s="389"/>
      <c r="AK249" s="402" t="s">
        <v>1573</v>
      </c>
      <c r="AL249" s="389">
        <v>451</v>
      </c>
      <c r="AM249" s="389" t="s">
        <v>1703</v>
      </c>
      <c r="AN249" s="389" t="s">
        <v>1704</v>
      </c>
      <c r="AO249" s="389">
        <v>7</v>
      </c>
      <c r="AP249" s="395"/>
      <c r="AQ249" s="390" t="s">
        <v>1705</v>
      </c>
      <c r="AR249" s="389" t="s">
        <v>1491</v>
      </c>
      <c r="AS249" s="389">
        <v>451</v>
      </c>
      <c r="AT249" s="395"/>
      <c r="AU249" s="389" t="s">
        <v>1706</v>
      </c>
      <c r="AV249" s="388"/>
      <c r="AW249" s="388">
        <v>217</v>
      </c>
      <c r="AX249" s="388"/>
      <c r="AY249" s="388"/>
    </row>
    <row r="250" spans="1:56" ht="37.5" customHeight="1">
      <c r="A250" s="388">
        <v>3</v>
      </c>
      <c r="B250" s="389">
        <v>281</v>
      </c>
      <c r="C250" s="390" t="s">
        <v>1361</v>
      </c>
      <c r="D250" s="389" t="s">
        <v>129</v>
      </c>
      <c r="E250" s="389"/>
      <c r="F250" s="505">
        <v>0.13</v>
      </c>
      <c r="G250" s="505"/>
      <c r="H250" s="506">
        <v>0.13</v>
      </c>
      <c r="I250" s="507">
        <v>0.13</v>
      </c>
      <c r="J250" s="507"/>
      <c r="K250" s="506">
        <f t="shared" si="41"/>
        <v>0.13</v>
      </c>
      <c r="L250" s="506"/>
      <c r="M250" s="506"/>
      <c r="N250" s="506"/>
      <c r="O250" s="506"/>
      <c r="P250" s="506"/>
      <c r="Q250" s="506"/>
      <c r="R250" s="506"/>
      <c r="S250" s="506"/>
      <c r="T250" s="506"/>
      <c r="U250" s="506"/>
      <c r="V250" s="506"/>
      <c r="W250" s="506"/>
      <c r="X250" s="506"/>
      <c r="Y250" s="506"/>
      <c r="Z250" s="506"/>
      <c r="AA250" s="506"/>
      <c r="AB250" s="506"/>
      <c r="AC250" s="506"/>
      <c r="AD250" s="506"/>
      <c r="AE250" s="506"/>
      <c r="AF250" s="506"/>
      <c r="AG250" s="506"/>
      <c r="AH250" s="506">
        <f t="shared" si="42"/>
        <v>0</v>
      </c>
      <c r="AI250" s="406" t="s">
        <v>247</v>
      </c>
      <c r="AJ250" s="406"/>
      <c r="AK250" s="402" t="s">
        <v>1362</v>
      </c>
      <c r="AL250" s="389">
        <v>261</v>
      </c>
      <c r="AM250" s="389" t="s">
        <v>1415</v>
      </c>
      <c r="AN250" s="389" t="s">
        <v>1494</v>
      </c>
      <c r="AO250" s="389">
        <v>2</v>
      </c>
      <c r="AP250" s="389" t="s">
        <v>1432</v>
      </c>
      <c r="AQ250" s="395" t="s">
        <v>1418</v>
      </c>
      <c r="AR250" s="395"/>
      <c r="AS250" s="395"/>
      <c r="AT250" s="395"/>
      <c r="AU250" s="395" t="s">
        <v>1419</v>
      </c>
      <c r="AV250" s="388"/>
      <c r="AW250" s="388">
        <v>218</v>
      </c>
      <c r="AX250" s="388" t="s">
        <v>1931</v>
      </c>
      <c r="AY250" s="388" t="s">
        <v>1931</v>
      </c>
    </row>
    <row r="251" spans="1:56" ht="51.75" customHeight="1">
      <c r="A251" s="388">
        <v>4</v>
      </c>
      <c r="B251" s="389">
        <v>253</v>
      </c>
      <c r="C251" s="390" t="s">
        <v>1707</v>
      </c>
      <c r="D251" s="389" t="s">
        <v>129</v>
      </c>
      <c r="E251" s="389"/>
      <c r="F251" s="505">
        <v>0.54</v>
      </c>
      <c r="G251" s="505"/>
      <c r="H251" s="506">
        <v>0.54</v>
      </c>
      <c r="I251" s="507"/>
      <c r="J251" s="507"/>
      <c r="K251" s="506">
        <f t="shared" si="41"/>
        <v>0</v>
      </c>
      <c r="L251" s="506"/>
      <c r="M251" s="506"/>
      <c r="N251" s="506"/>
      <c r="O251" s="506"/>
      <c r="P251" s="506"/>
      <c r="Q251" s="506"/>
      <c r="R251" s="506"/>
      <c r="S251" s="506"/>
      <c r="T251" s="506"/>
      <c r="U251" s="506"/>
      <c r="V251" s="506"/>
      <c r="W251" s="506"/>
      <c r="X251" s="506"/>
      <c r="Y251" s="506"/>
      <c r="Z251" s="506"/>
      <c r="AA251" s="506"/>
      <c r="AB251" s="506"/>
      <c r="AC251" s="506"/>
      <c r="AD251" s="506"/>
      <c r="AE251" s="506"/>
      <c r="AF251" s="506">
        <v>0.54</v>
      </c>
      <c r="AG251" s="506"/>
      <c r="AH251" s="506">
        <f t="shared" si="42"/>
        <v>0.54</v>
      </c>
      <c r="AI251" s="389" t="s">
        <v>245</v>
      </c>
      <c r="AJ251" s="389"/>
      <c r="AK251" s="402" t="s">
        <v>1708</v>
      </c>
      <c r="AL251" s="389">
        <v>258</v>
      </c>
      <c r="AM251" s="389" t="s">
        <v>1415</v>
      </c>
      <c r="AN251" s="389" t="s">
        <v>1427</v>
      </c>
      <c r="AO251" s="389">
        <v>6</v>
      </c>
      <c r="AP251" s="389"/>
      <c r="AQ251" s="395"/>
      <c r="AR251" s="395"/>
      <c r="AS251" s="395"/>
      <c r="AT251" s="395"/>
      <c r="AU251" s="395"/>
      <c r="AV251" s="388"/>
      <c r="AW251" s="388">
        <v>219</v>
      </c>
      <c r="AX251" s="388"/>
      <c r="AY251" s="388"/>
    </row>
    <row r="252" spans="1:56" ht="31.5">
      <c r="A252" s="388">
        <v>5</v>
      </c>
      <c r="B252" s="389">
        <v>223</v>
      </c>
      <c r="C252" s="390" t="s">
        <v>1709</v>
      </c>
      <c r="D252" s="389" t="s">
        <v>129</v>
      </c>
      <c r="E252" s="389"/>
      <c r="F252" s="505">
        <v>0.3</v>
      </c>
      <c r="G252" s="505"/>
      <c r="H252" s="506">
        <v>0.3</v>
      </c>
      <c r="I252" s="507">
        <v>0.3</v>
      </c>
      <c r="J252" s="507"/>
      <c r="K252" s="506">
        <f t="shared" si="41"/>
        <v>0.3</v>
      </c>
      <c r="L252" s="506"/>
      <c r="M252" s="506"/>
      <c r="N252" s="506"/>
      <c r="O252" s="506"/>
      <c r="P252" s="506"/>
      <c r="Q252" s="506"/>
      <c r="R252" s="506"/>
      <c r="S252" s="506"/>
      <c r="T252" s="506"/>
      <c r="U252" s="506"/>
      <c r="V252" s="506"/>
      <c r="W252" s="506"/>
      <c r="X252" s="506"/>
      <c r="Y252" s="506"/>
      <c r="Z252" s="506"/>
      <c r="AA252" s="506"/>
      <c r="AB252" s="506"/>
      <c r="AC252" s="506"/>
      <c r="AD252" s="506"/>
      <c r="AE252" s="506"/>
      <c r="AF252" s="506"/>
      <c r="AG252" s="506"/>
      <c r="AH252" s="506">
        <f t="shared" si="42"/>
        <v>0</v>
      </c>
      <c r="AI252" s="408" t="s">
        <v>243</v>
      </c>
      <c r="AJ252" s="408"/>
      <c r="AK252" s="402" t="s">
        <v>1710</v>
      </c>
      <c r="AL252" s="389">
        <v>420</v>
      </c>
      <c r="AM252" s="389" t="s">
        <v>1415</v>
      </c>
      <c r="AN252" s="389" t="s">
        <v>1427</v>
      </c>
      <c r="AO252" s="389">
        <v>9</v>
      </c>
      <c r="AP252" s="389"/>
      <c r="AQ252" s="389"/>
      <c r="AR252" s="395"/>
      <c r="AS252" s="389">
        <v>420</v>
      </c>
      <c r="AT252" s="389"/>
      <c r="AU252" s="395" t="s">
        <v>1419</v>
      </c>
      <c r="AV252" s="388"/>
      <c r="AW252" s="388">
        <v>220</v>
      </c>
      <c r="AX252" s="388" t="s">
        <v>1931</v>
      </c>
      <c r="AY252" s="388" t="s">
        <v>1931</v>
      </c>
    </row>
    <row r="253" spans="1:56" ht="31.5">
      <c r="A253" s="388">
        <v>6</v>
      </c>
      <c r="B253" s="389">
        <v>216</v>
      </c>
      <c r="C253" s="442" t="s">
        <v>1711</v>
      </c>
      <c r="D253" s="389" t="s">
        <v>129</v>
      </c>
      <c r="E253" s="389"/>
      <c r="F253" s="505">
        <v>0.84</v>
      </c>
      <c r="G253" s="505"/>
      <c r="H253" s="506">
        <v>0.84</v>
      </c>
      <c r="I253" s="507"/>
      <c r="J253" s="507"/>
      <c r="K253" s="506">
        <f t="shared" si="41"/>
        <v>0</v>
      </c>
      <c r="L253" s="506"/>
      <c r="M253" s="506"/>
      <c r="N253" s="506"/>
      <c r="O253" s="506"/>
      <c r="P253" s="506"/>
      <c r="Q253" s="506"/>
      <c r="R253" s="506"/>
      <c r="S253" s="506"/>
      <c r="T253" s="506"/>
      <c r="U253" s="506"/>
      <c r="V253" s="506"/>
      <c r="W253" s="506"/>
      <c r="X253" s="506"/>
      <c r="Y253" s="506"/>
      <c r="Z253" s="506"/>
      <c r="AA253" s="506"/>
      <c r="AB253" s="506"/>
      <c r="AC253" s="506"/>
      <c r="AD253" s="506"/>
      <c r="AE253" s="506"/>
      <c r="AF253" s="506">
        <v>0.84</v>
      </c>
      <c r="AG253" s="506"/>
      <c r="AH253" s="506">
        <f t="shared" si="42"/>
        <v>0.84</v>
      </c>
      <c r="AI253" s="406" t="s">
        <v>243</v>
      </c>
      <c r="AJ253" s="406"/>
      <c r="AK253" s="402" t="s">
        <v>1712</v>
      </c>
      <c r="AL253" s="389">
        <v>255</v>
      </c>
      <c r="AM253" s="389" t="s">
        <v>1415</v>
      </c>
      <c r="AN253" s="389" t="s">
        <v>1427</v>
      </c>
      <c r="AO253" s="389">
        <v>6</v>
      </c>
      <c r="AP253" s="389"/>
      <c r="AQ253" s="395"/>
      <c r="AR253" s="395"/>
      <c r="AS253" s="395"/>
      <c r="AT253" s="395"/>
      <c r="AU253" s="395"/>
      <c r="AV253" s="388"/>
      <c r="AW253" s="388">
        <v>221</v>
      </c>
      <c r="AX253" s="388"/>
      <c r="AY253" s="388"/>
    </row>
    <row r="254" spans="1:56" ht="51.75" customHeight="1">
      <c r="A254" s="388">
        <v>7</v>
      </c>
      <c r="B254" s="389">
        <v>215</v>
      </c>
      <c r="C254" s="402" t="s">
        <v>1713</v>
      </c>
      <c r="D254" s="389" t="s">
        <v>129</v>
      </c>
      <c r="E254" s="389"/>
      <c r="F254" s="505">
        <v>0.6</v>
      </c>
      <c r="G254" s="505"/>
      <c r="H254" s="506">
        <v>0.6</v>
      </c>
      <c r="I254" s="507">
        <v>0.6</v>
      </c>
      <c r="J254" s="507"/>
      <c r="K254" s="506">
        <f t="shared" si="41"/>
        <v>0.6</v>
      </c>
      <c r="L254" s="506"/>
      <c r="M254" s="506"/>
      <c r="N254" s="506"/>
      <c r="O254" s="506"/>
      <c r="P254" s="506"/>
      <c r="Q254" s="506"/>
      <c r="R254" s="506"/>
      <c r="S254" s="506"/>
      <c r="T254" s="506"/>
      <c r="U254" s="506"/>
      <c r="V254" s="506"/>
      <c r="W254" s="506"/>
      <c r="X254" s="506"/>
      <c r="Y254" s="506"/>
      <c r="Z254" s="506"/>
      <c r="AA254" s="506"/>
      <c r="AB254" s="506"/>
      <c r="AC254" s="506"/>
      <c r="AD254" s="506"/>
      <c r="AE254" s="506"/>
      <c r="AF254" s="506"/>
      <c r="AG254" s="506"/>
      <c r="AH254" s="506">
        <f t="shared" si="42"/>
        <v>0</v>
      </c>
      <c r="AI254" s="406" t="s">
        <v>243</v>
      </c>
      <c r="AJ254" s="406"/>
      <c r="AK254" s="402" t="s">
        <v>1714</v>
      </c>
      <c r="AL254" s="389"/>
      <c r="AM254" s="389" t="s">
        <v>1415</v>
      </c>
      <c r="AN254" s="389" t="s">
        <v>1427</v>
      </c>
      <c r="AO254" s="389">
        <v>5</v>
      </c>
      <c r="AP254" s="389"/>
      <c r="AQ254" s="395"/>
      <c r="AR254" s="395"/>
      <c r="AS254" s="395"/>
      <c r="AT254" s="395"/>
      <c r="AU254" s="395"/>
      <c r="AV254" s="388"/>
      <c r="AW254" s="388">
        <v>222</v>
      </c>
      <c r="AX254" s="388"/>
      <c r="AY254" s="388"/>
      <c r="AZ254" s="384"/>
      <c r="BA254" s="384"/>
      <c r="BB254" s="384"/>
      <c r="BC254" s="384"/>
      <c r="BD254" s="384"/>
    </row>
    <row r="255" spans="1:56" ht="30" customHeight="1">
      <c r="A255" s="388">
        <v>8</v>
      </c>
      <c r="B255" s="389">
        <v>210</v>
      </c>
      <c r="C255" s="402" t="s">
        <v>1715</v>
      </c>
      <c r="D255" s="389" t="s">
        <v>129</v>
      </c>
      <c r="E255" s="389"/>
      <c r="F255" s="505">
        <v>1.92</v>
      </c>
      <c r="G255" s="505"/>
      <c r="H255" s="506">
        <v>1.92</v>
      </c>
      <c r="I255" s="507">
        <v>1.92</v>
      </c>
      <c r="J255" s="507"/>
      <c r="K255" s="506">
        <f t="shared" si="41"/>
        <v>1.92</v>
      </c>
      <c r="L255" s="506"/>
      <c r="M255" s="506"/>
      <c r="N255" s="506"/>
      <c r="O255" s="506"/>
      <c r="P255" s="506"/>
      <c r="Q255" s="506"/>
      <c r="R255" s="506"/>
      <c r="S255" s="506"/>
      <c r="T255" s="506"/>
      <c r="U255" s="506"/>
      <c r="V255" s="506"/>
      <c r="W255" s="506"/>
      <c r="X255" s="506"/>
      <c r="Y255" s="506"/>
      <c r="Z255" s="506"/>
      <c r="AA255" s="506"/>
      <c r="AB255" s="506"/>
      <c r="AC255" s="506"/>
      <c r="AD255" s="506"/>
      <c r="AE255" s="506"/>
      <c r="AF255" s="506"/>
      <c r="AG255" s="506"/>
      <c r="AH255" s="506">
        <f t="shared" si="42"/>
        <v>0</v>
      </c>
      <c r="AI255" s="441" t="s">
        <v>243</v>
      </c>
      <c r="AJ255" s="441"/>
      <c r="AK255" s="402" t="s">
        <v>1712</v>
      </c>
      <c r="AL255" s="389">
        <v>253</v>
      </c>
      <c r="AM255" s="389" t="s">
        <v>1415</v>
      </c>
      <c r="AN255" s="389" t="s">
        <v>1427</v>
      </c>
      <c r="AO255" s="389"/>
      <c r="AP255" s="389"/>
      <c r="AQ255" s="395"/>
      <c r="AR255" s="395"/>
      <c r="AS255" s="395"/>
      <c r="AT255" s="395"/>
      <c r="AU255" s="395"/>
      <c r="AV255" s="388"/>
      <c r="AW255" s="388">
        <v>223</v>
      </c>
      <c r="AX255" s="388"/>
      <c r="AY255" s="388"/>
    </row>
    <row r="256" spans="1:56" ht="47.25">
      <c r="A256" s="388">
        <v>9</v>
      </c>
      <c r="B256" s="389">
        <v>179</v>
      </c>
      <c r="C256" s="390" t="s">
        <v>1984</v>
      </c>
      <c r="D256" s="389" t="s">
        <v>129</v>
      </c>
      <c r="E256" s="389"/>
      <c r="F256" s="505">
        <v>1</v>
      </c>
      <c r="G256" s="505"/>
      <c r="H256" s="506">
        <v>1</v>
      </c>
      <c r="I256" s="507">
        <v>1</v>
      </c>
      <c r="J256" s="507"/>
      <c r="K256" s="506">
        <f t="shared" si="41"/>
        <v>1</v>
      </c>
      <c r="L256" s="506"/>
      <c r="M256" s="506"/>
      <c r="N256" s="506"/>
      <c r="O256" s="506"/>
      <c r="P256" s="506"/>
      <c r="Q256" s="506"/>
      <c r="R256" s="506"/>
      <c r="S256" s="506"/>
      <c r="T256" s="506"/>
      <c r="U256" s="506"/>
      <c r="V256" s="506"/>
      <c r="W256" s="506"/>
      <c r="X256" s="506"/>
      <c r="Y256" s="506"/>
      <c r="Z256" s="506"/>
      <c r="AA256" s="506"/>
      <c r="AB256" s="506"/>
      <c r="AC256" s="506"/>
      <c r="AD256" s="506"/>
      <c r="AE256" s="506"/>
      <c r="AF256" s="506"/>
      <c r="AG256" s="506"/>
      <c r="AH256" s="506">
        <f t="shared" si="42"/>
        <v>0</v>
      </c>
      <c r="AI256" s="389" t="s">
        <v>241</v>
      </c>
      <c r="AJ256" s="389"/>
      <c r="AK256" s="390" t="s">
        <v>1717</v>
      </c>
      <c r="AL256" s="389">
        <v>506</v>
      </c>
      <c r="AM256" s="389" t="s">
        <v>1415</v>
      </c>
      <c r="AN256" s="389" t="s">
        <v>1445</v>
      </c>
      <c r="AO256" s="389">
        <v>9</v>
      </c>
      <c r="AP256" s="389"/>
      <c r="AQ256" s="389"/>
      <c r="AR256" s="395"/>
      <c r="AS256" s="389">
        <v>506</v>
      </c>
      <c r="AT256" s="395"/>
      <c r="AU256" s="389" t="s">
        <v>1718</v>
      </c>
      <c r="AV256" s="388"/>
      <c r="AW256" s="388">
        <v>224</v>
      </c>
      <c r="AX256" s="388"/>
      <c r="AY256" s="388"/>
    </row>
    <row r="257" spans="1:57" ht="30" customHeight="1">
      <c r="A257" s="388">
        <v>10</v>
      </c>
      <c r="B257" s="389">
        <v>163</v>
      </c>
      <c r="C257" s="402" t="s">
        <v>1719</v>
      </c>
      <c r="D257" s="389" t="s">
        <v>129</v>
      </c>
      <c r="E257" s="389"/>
      <c r="F257" s="505">
        <v>4</v>
      </c>
      <c r="G257" s="505"/>
      <c r="H257" s="506">
        <v>4</v>
      </c>
      <c r="I257" s="507">
        <v>2.5</v>
      </c>
      <c r="J257" s="507"/>
      <c r="K257" s="506">
        <f t="shared" si="41"/>
        <v>2.5</v>
      </c>
      <c r="L257" s="506"/>
      <c r="M257" s="506"/>
      <c r="N257" s="506"/>
      <c r="O257" s="506">
        <v>1.5</v>
      </c>
      <c r="P257" s="506"/>
      <c r="Q257" s="506"/>
      <c r="R257" s="506"/>
      <c r="S257" s="506"/>
      <c r="T257" s="506"/>
      <c r="U257" s="506"/>
      <c r="V257" s="506"/>
      <c r="W257" s="506"/>
      <c r="X257" s="506"/>
      <c r="Y257" s="506"/>
      <c r="Z257" s="506"/>
      <c r="AA257" s="506"/>
      <c r="AB257" s="506"/>
      <c r="AC257" s="506"/>
      <c r="AD257" s="506"/>
      <c r="AE257" s="506"/>
      <c r="AF257" s="506"/>
      <c r="AG257" s="506"/>
      <c r="AH257" s="506">
        <f t="shared" si="42"/>
        <v>1.5</v>
      </c>
      <c r="AI257" s="408" t="s">
        <v>240</v>
      </c>
      <c r="AJ257" s="408"/>
      <c r="AK257" s="402" t="s">
        <v>1720</v>
      </c>
      <c r="AL257" s="389">
        <v>245</v>
      </c>
      <c r="AM257" s="389" t="s">
        <v>1415</v>
      </c>
      <c r="AN257" s="389" t="s">
        <v>1435</v>
      </c>
      <c r="AO257" s="389">
        <v>5</v>
      </c>
      <c r="AP257" s="389"/>
      <c r="AQ257" s="395"/>
      <c r="AR257" s="395"/>
      <c r="AS257" s="395"/>
      <c r="AT257" s="395"/>
      <c r="AU257" s="395"/>
      <c r="AV257" s="388"/>
      <c r="AW257" s="388">
        <v>225</v>
      </c>
      <c r="AX257" s="388"/>
      <c r="AY257" s="388"/>
      <c r="BD257" s="436"/>
    </row>
    <row r="258" spans="1:57" ht="30" customHeight="1">
      <c r="A258" s="388">
        <v>11</v>
      </c>
      <c r="B258" s="389">
        <v>154</v>
      </c>
      <c r="C258" s="402" t="s">
        <v>936</v>
      </c>
      <c r="D258" s="394" t="s">
        <v>129</v>
      </c>
      <c r="E258" s="394"/>
      <c r="F258" s="505">
        <v>3</v>
      </c>
      <c r="G258" s="511"/>
      <c r="H258" s="506">
        <v>3</v>
      </c>
      <c r="I258" s="507"/>
      <c r="J258" s="507">
        <v>0.25</v>
      </c>
      <c r="K258" s="506">
        <f t="shared" si="41"/>
        <v>0.25</v>
      </c>
      <c r="L258" s="506"/>
      <c r="M258" s="506"/>
      <c r="N258" s="506">
        <v>2.25</v>
      </c>
      <c r="O258" s="506">
        <v>0.5</v>
      </c>
      <c r="P258" s="506"/>
      <c r="Q258" s="506"/>
      <c r="R258" s="506"/>
      <c r="S258" s="506"/>
      <c r="T258" s="506"/>
      <c r="U258" s="506"/>
      <c r="V258" s="506"/>
      <c r="W258" s="506"/>
      <c r="X258" s="506"/>
      <c r="Y258" s="506"/>
      <c r="Z258" s="506"/>
      <c r="AA258" s="506"/>
      <c r="AB258" s="506"/>
      <c r="AC258" s="506"/>
      <c r="AD258" s="506"/>
      <c r="AE258" s="506"/>
      <c r="AF258" s="506"/>
      <c r="AG258" s="506"/>
      <c r="AH258" s="506">
        <f t="shared" si="42"/>
        <v>2.75</v>
      </c>
      <c r="AI258" s="403" t="s">
        <v>239</v>
      </c>
      <c r="AJ258" s="403"/>
      <c r="AK258" s="402" t="s">
        <v>1995</v>
      </c>
      <c r="AL258" s="389">
        <v>243</v>
      </c>
      <c r="AM258" s="389" t="s">
        <v>1415</v>
      </c>
      <c r="AN258" s="389" t="s">
        <v>1721</v>
      </c>
      <c r="AO258" s="389"/>
      <c r="AP258" s="389"/>
      <c r="AQ258" s="395"/>
      <c r="AR258" s="395"/>
      <c r="AS258" s="395"/>
      <c r="AT258" s="395"/>
      <c r="AU258" s="395"/>
      <c r="AV258" s="388"/>
      <c r="AW258" s="388">
        <v>226</v>
      </c>
      <c r="AX258" s="388"/>
      <c r="AY258" s="388"/>
      <c r="AZ258" s="426"/>
      <c r="BA258" s="426"/>
    </row>
    <row r="259" spans="1:57" ht="31.5">
      <c r="A259" s="388">
        <v>12</v>
      </c>
      <c r="B259" s="389">
        <v>117</v>
      </c>
      <c r="C259" s="390" t="s">
        <v>928</v>
      </c>
      <c r="D259" s="389" t="s">
        <v>129</v>
      </c>
      <c r="E259" s="389"/>
      <c r="F259" s="505">
        <v>1</v>
      </c>
      <c r="G259" s="505"/>
      <c r="H259" s="506">
        <v>1</v>
      </c>
      <c r="I259" s="507"/>
      <c r="J259" s="507"/>
      <c r="K259" s="506">
        <f t="shared" si="41"/>
        <v>0</v>
      </c>
      <c r="L259" s="506"/>
      <c r="M259" s="506"/>
      <c r="N259" s="506"/>
      <c r="O259" s="506"/>
      <c r="P259" s="506"/>
      <c r="Q259" s="506"/>
      <c r="R259" s="506"/>
      <c r="S259" s="506"/>
      <c r="T259" s="506"/>
      <c r="U259" s="506"/>
      <c r="V259" s="506"/>
      <c r="W259" s="506"/>
      <c r="X259" s="506"/>
      <c r="Y259" s="506"/>
      <c r="Z259" s="506"/>
      <c r="AA259" s="506"/>
      <c r="AB259" s="506"/>
      <c r="AC259" s="506"/>
      <c r="AD259" s="506"/>
      <c r="AE259" s="506"/>
      <c r="AF259" s="506">
        <v>1</v>
      </c>
      <c r="AG259" s="506"/>
      <c r="AH259" s="506">
        <f t="shared" si="42"/>
        <v>1</v>
      </c>
      <c r="AI259" s="389" t="s">
        <v>236</v>
      </c>
      <c r="AJ259" s="389"/>
      <c r="AK259" s="402" t="s">
        <v>1722</v>
      </c>
      <c r="AL259" s="389">
        <v>240</v>
      </c>
      <c r="AM259" s="389" t="s">
        <v>1415</v>
      </c>
      <c r="AN259" s="389" t="s">
        <v>1723</v>
      </c>
      <c r="AO259" s="389">
        <v>6</v>
      </c>
      <c r="AP259" s="389"/>
      <c r="AQ259" s="395"/>
      <c r="AR259" s="395"/>
      <c r="AS259" s="395"/>
      <c r="AT259" s="395"/>
      <c r="AU259" s="395"/>
      <c r="AV259" s="388"/>
      <c r="AW259" s="388">
        <v>227</v>
      </c>
      <c r="AX259" s="388"/>
      <c r="AY259" s="388"/>
    </row>
    <row r="260" spans="1:57" ht="31.5">
      <c r="A260" s="388">
        <v>13</v>
      </c>
      <c r="B260" s="389">
        <v>83</v>
      </c>
      <c r="C260" s="390" t="s">
        <v>1724</v>
      </c>
      <c r="D260" s="389" t="s">
        <v>129</v>
      </c>
      <c r="E260" s="389"/>
      <c r="F260" s="505">
        <v>2</v>
      </c>
      <c r="G260" s="505"/>
      <c r="H260" s="506">
        <v>2</v>
      </c>
      <c r="I260" s="507">
        <v>2</v>
      </c>
      <c r="J260" s="507"/>
      <c r="K260" s="506">
        <f t="shared" si="41"/>
        <v>2</v>
      </c>
      <c r="L260" s="506"/>
      <c r="M260" s="506"/>
      <c r="N260" s="506"/>
      <c r="O260" s="506"/>
      <c r="P260" s="506"/>
      <c r="Q260" s="506"/>
      <c r="R260" s="506"/>
      <c r="S260" s="506"/>
      <c r="T260" s="506"/>
      <c r="U260" s="506"/>
      <c r="V260" s="506"/>
      <c r="W260" s="506"/>
      <c r="X260" s="506"/>
      <c r="Y260" s="506"/>
      <c r="Z260" s="506"/>
      <c r="AA260" s="506"/>
      <c r="AB260" s="506"/>
      <c r="AC260" s="506"/>
      <c r="AD260" s="506"/>
      <c r="AE260" s="506"/>
      <c r="AF260" s="506"/>
      <c r="AG260" s="506"/>
      <c r="AH260" s="506">
        <f t="shared" si="42"/>
        <v>0</v>
      </c>
      <c r="AI260" s="389" t="s">
        <v>357</v>
      </c>
      <c r="AJ260" s="389"/>
      <c r="AK260" s="402" t="s">
        <v>1349</v>
      </c>
      <c r="AL260" s="389">
        <v>239</v>
      </c>
      <c r="AM260" s="389" t="s">
        <v>1415</v>
      </c>
      <c r="AN260" s="389" t="s">
        <v>1494</v>
      </c>
      <c r="AO260" s="389"/>
      <c r="AP260" s="389"/>
      <c r="AQ260" s="395"/>
      <c r="AR260" s="395"/>
      <c r="AS260" s="395"/>
      <c r="AT260" s="395"/>
      <c r="AU260" s="395"/>
      <c r="AV260" s="388"/>
      <c r="AW260" s="388">
        <v>228</v>
      </c>
      <c r="AX260" s="388"/>
      <c r="AY260" s="388"/>
    </row>
    <row r="261" spans="1:57" ht="47.25">
      <c r="A261" s="388">
        <v>14</v>
      </c>
      <c r="B261" s="389">
        <v>16</v>
      </c>
      <c r="C261" s="390" t="s">
        <v>1725</v>
      </c>
      <c r="D261" s="389" t="s">
        <v>129</v>
      </c>
      <c r="E261" s="389"/>
      <c r="F261" s="505">
        <v>0.3</v>
      </c>
      <c r="G261" s="505"/>
      <c r="H261" s="506">
        <v>0.3</v>
      </c>
      <c r="I261" s="507">
        <v>0.3</v>
      </c>
      <c r="J261" s="507"/>
      <c r="K261" s="506">
        <f t="shared" si="41"/>
        <v>0.3</v>
      </c>
      <c r="L261" s="506"/>
      <c r="M261" s="506"/>
      <c r="N261" s="506"/>
      <c r="O261" s="506"/>
      <c r="P261" s="506"/>
      <c r="Q261" s="506"/>
      <c r="R261" s="506"/>
      <c r="S261" s="506"/>
      <c r="T261" s="506"/>
      <c r="U261" s="506"/>
      <c r="V261" s="506"/>
      <c r="W261" s="506"/>
      <c r="X261" s="506"/>
      <c r="Y261" s="506"/>
      <c r="Z261" s="506"/>
      <c r="AA261" s="506"/>
      <c r="AB261" s="506"/>
      <c r="AC261" s="506"/>
      <c r="AD261" s="506"/>
      <c r="AE261" s="506"/>
      <c r="AF261" s="506"/>
      <c r="AG261" s="506"/>
      <c r="AH261" s="506">
        <f t="shared" si="42"/>
        <v>0</v>
      </c>
      <c r="AI261" s="403" t="s">
        <v>232</v>
      </c>
      <c r="AJ261" s="403"/>
      <c r="AK261" s="402" t="s">
        <v>1530</v>
      </c>
      <c r="AL261" s="395"/>
      <c r="AM261" s="389" t="s">
        <v>1415</v>
      </c>
      <c r="AN261" s="389"/>
      <c r="AO261" s="389"/>
      <c r="AP261" s="389"/>
      <c r="AQ261" s="389" t="s">
        <v>1417</v>
      </c>
      <c r="AR261" s="389" t="s">
        <v>1726</v>
      </c>
      <c r="AS261" s="395"/>
      <c r="AT261" s="389">
        <v>389</v>
      </c>
      <c r="AU261" s="389" t="s">
        <v>1727</v>
      </c>
      <c r="AV261" s="388"/>
      <c r="AW261" s="388">
        <v>229</v>
      </c>
      <c r="AX261" s="388" t="s">
        <v>1931</v>
      </c>
      <c r="AY261" s="388" t="s">
        <v>1931</v>
      </c>
    </row>
    <row r="262" spans="1:57" ht="55.5" customHeight="1">
      <c r="A262" s="388">
        <v>15</v>
      </c>
      <c r="B262" s="389">
        <v>70</v>
      </c>
      <c r="C262" s="402" t="s">
        <v>1377</v>
      </c>
      <c r="D262" s="389" t="s">
        <v>129</v>
      </c>
      <c r="E262" s="389"/>
      <c r="F262" s="505">
        <v>0.28000000000000003</v>
      </c>
      <c r="G262" s="505"/>
      <c r="H262" s="506">
        <v>0.28000000000000003</v>
      </c>
      <c r="I262" s="507">
        <v>0.28000000000000003</v>
      </c>
      <c r="J262" s="507"/>
      <c r="K262" s="506">
        <f t="shared" si="41"/>
        <v>0.28000000000000003</v>
      </c>
      <c r="L262" s="506"/>
      <c r="M262" s="506"/>
      <c r="N262" s="506"/>
      <c r="O262" s="506"/>
      <c r="P262" s="506"/>
      <c r="Q262" s="506"/>
      <c r="R262" s="506"/>
      <c r="S262" s="506"/>
      <c r="T262" s="506"/>
      <c r="U262" s="506"/>
      <c r="V262" s="506"/>
      <c r="W262" s="506"/>
      <c r="X262" s="506"/>
      <c r="Y262" s="506"/>
      <c r="Z262" s="506"/>
      <c r="AA262" s="506"/>
      <c r="AB262" s="506"/>
      <c r="AC262" s="506"/>
      <c r="AD262" s="506"/>
      <c r="AE262" s="506"/>
      <c r="AF262" s="506"/>
      <c r="AG262" s="506"/>
      <c r="AH262" s="506">
        <f t="shared" si="42"/>
        <v>0</v>
      </c>
      <c r="AI262" s="441" t="s">
        <v>232</v>
      </c>
      <c r="AJ262" s="441"/>
      <c r="AK262" s="402" t="s">
        <v>1150</v>
      </c>
      <c r="AL262" s="389">
        <v>234</v>
      </c>
      <c r="AM262" s="389" t="s">
        <v>1415</v>
      </c>
      <c r="AN262" s="389"/>
      <c r="AO262" s="389"/>
      <c r="AP262" s="389" t="s">
        <v>1432</v>
      </c>
      <c r="AQ262" s="395" t="s">
        <v>1418</v>
      </c>
      <c r="AR262" s="395"/>
      <c r="AS262" s="395"/>
      <c r="AT262" s="395"/>
      <c r="AU262" s="395" t="s">
        <v>1419</v>
      </c>
      <c r="AV262" s="388"/>
      <c r="AW262" s="388">
        <v>230</v>
      </c>
      <c r="AX262" s="388" t="s">
        <v>1931</v>
      </c>
      <c r="AY262" s="388" t="s">
        <v>1931</v>
      </c>
    </row>
    <row r="263" spans="1:57" ht="39.75" customHeight="1">
      <c r="A263" s="388">
        <v>16</v>
      </c>
      <c r="B263" s="389">
        <v>69</v>
      </c>
      <c r="C263" s="402" t="s">
        <v>1340</v>
      </c>
      <c r="D263" s="389" t="s">
        <v>129</v>
      </c>
      <c r="E263" s="389"/>
      <c r="F263" s="505">
        <v>0.6</v>
      </c>
      <c r="G263" s="505"/>
      <c r="H263" s="506">
        <v>0.6</v>
      </c>
      <c r="I263" s="507">
        <v>0.6</v>
      </c>
      <c r="J263" s="507"/>
      <c r="K263" s="506">
        <f t="shared" si="41"/>
        <v>0.6</v>
      </c>
      <c r="L263" s="506"/>
      <c r="M263" s="506"/>
      <c r="N263" s="506"/>
      <c r="O263" s="506"/>
      <c r="P263" s="506"/>
      <c r="Q263" s="506"/>
      <c r="R263" s="506"/>
      <c r="S263" s="506"/>
      <c r="T263" s="506"/>
      <c r="U263" s="506"/>
      <c r="V263" s="506"/>
      <c r="W263" s="506"/>
      <c r="X263" s="506"/>
      <c r="Y263" s="506"/>
      <c r="Z263" s="506"/>
      <c r="AA263" s="506"/>
      <c r="AB263" s="506"/>
      <c r="AC263" s="506"/>
      <c r="AD263" s="506"/>
      <c r="AE263" s="506"/>
      <c r="AF263" s="506"/>
      <c r="AG263" s="506"/>
      <c r="AH263" s="506">
        <f t="shared" si="42"/>
        <v>0</v>
      </c>
      <c r="AI263" s="406" t="s">
        <v>232</v>
      </c>
      <c r="AJ263" s="406"/>
      <c r="AK263" s="402" t="s">
        <v>1341</v>
      </c>
      <c r="AL263" s="389">
        <v>233</v>
      </c>
      <c r="AM263" s="389" t="s">
        <v>1415</v>
      </c>
      <c r="AN263" s="389" t="s">
        <v>1494</v>
      </c>
      <c r="AO263" s="389"/>
      <c r="AP263" s="389" t="s">
        <v>1432</v>
      </c>
      <c r="AQ263" s="395" t="s">
        <v>1418</v>
      </c>
      <c r="AR263" s="395"/>
      <c r="AS263" s="395"/>
      <c r="AT263" s="395"/>
      <c r="AU263" s="395" t="s">
        <v>1419</v>
      </c>
      <c r="AV263" s="388"/>
      <c r="AW263" s="388">
        <v>231</v>
      </c>
      <c r="AX263" s="388" t="s">
        <v>1931</v>
      </c>
      <c r="AY263" s="388" t="s">
        <v>1931</v>
      </c>
    </row>
    <row r="264" spans="1:57" ht="42.75" customHeight="1">
      <c r="A264" s="388">
        <v>17</v>
      </c>
      <c r="B264" s="389">
        <v>68</v>
      </c>
      <c r="C264" s="402" t="s">
        <v>1944</v>
      </c>
      <c r="D264" s="389" t="s">
        <v>129</v>
      </c>
      <c r="E264" s="389"/>
      <c r="F264" s="505">
        <v>2</v>
      </c>
      <c r="G264" s="505"/>
      <c r="H264" s="506">
        <v>2</v>
      </c>
      <c r="I264" s="507">
        <v>2</v>
      </c>
      <c r="J264" s="507"/>
      <c r="K264" s="506">
        <f t="shared" si="41"/>
        <v>2</v>
      </c>
      <c r="L264" s="506"/>
      <c r="M264" s="506"/>
      <c r="N264" s="506"/>
      <c r="O264" s="506"/>
      <c r="P264" s="506"/>
      <c r="Q264" s="506"/>
      <c r="R264" s="506"/>
      <c r="S264" s="506"/>
      <c r="T264" s="506"/>
      <c r="U264" s="506"/>
      <c r="V264" s="506"/>
      <c r="W264" s="506"/>
      <c r="X264" s="506"/>
      <c r="Y264" s="506"/>
      <c r="Z264" s="506"/>
      <c r="AA264" s="506"/>
      <c r="AB264" s="506"/>
      <c r="AC264" s="506"/>
      <c r="AD264" s="506"/>
      <c r="AE264" s="506"/>
      <c r="AF264" s="506"/>
      <c r="AG264" s="506"/>
      <c r="AH264" s="506">
        <f t="shared" si="42"/>
        <v>0</v>
      </c>
      <c r="AI264" s="441" t="s">
        <v>232</v>
      </c>
      <c r="AJ264" s="441"/>
      <c r="AK264" s="402" t="s">
        <v>1150</v>
      </c>
      <c r="AL264" s="389">
        <v>232</v>
      </c>
      <c r="AM264" s="389" t="s">
        <v>1415</v>
      </c>
      <c r="AN264" s="389" t="s">
        <v>1494</v>
      </c>
      <c r="AO264" s="389"/>
      <c r="AP264" s="389"/>
      <c r="AQ264" s="395"/>
      <c r="AR264" s="395"/>
      <c r="AS264" s="395"/>
      <c r="AT264" s="395"/>
      <c r="AU264" s="395"/>
      <c r="AV264" s="388"/>
      <c r="AW264" s="388">
        <v>232</v>
      </c>
      <c r="AX264" s="388"/>
      <c r="AY264" s="388"/>
    </row>
    <row r="265" spans="1:57" ht="42.75" customHeight="1">
      <c r="A265" s="388">
        <v>18</v>
      </c>
      <c r="B265" s="389"/>
      <c r="C265" s="402" t="s">
        <v>1945</v>
      </c>
      <c r="D265" s="389" t="s">
        <v>129</v>
      </c>
      <c r="E265" s="389"/>
      <c r="F265" s="505">
        <v>0.5</v>
      </c>
      <c r="G265" s="505"/>
      <c r="H265" s="506">
        <v>0.5</v>
      </c>
      <c r="I265" s="507">
        <v>0.5</v>
      </c>
      <c r="J265" s="507"/>
      <c r="K265" s="506">
        <v>0.5</v>
      </c>
      <c r="L265" s="506"/>
      <c r="M265" s="506"/>
      <c r="N265" s="506"/>
      <c r="O265" s="506"/>
      <c r="P265" s="506"/>
      <c r="Q265" s="506"/>
      <c r="R265" s="506"/>
      <c r="S265" s="506"/>
      <c r="T265" s="506"/>
      <c r="U265" s="506"/>
      <c r="V265" s="506"/>
      <c r="W265" s="506"/>
      <c r="X265" s="506"/>
      <c r="Y265" s="506"/>
      <c r="Z265" s="506"/>
      <c r="AA265" s="506"/>
      <c r="AB265" s="506"/>
      <c r="AC265" s="506"/>
      <c r="AD265" s="506"/>
      <c r="AE265" s="506"/>
      <c r="AF265" s="506"/>
      <c r="AG265" s="506"/>
      <c r="AH265" s="506"/>
      <c r="AI265" s="441" t="s">
        <v>232</v>
      </c>
      <c r="AJ265" s="441"/>
      <c r="AK265" s="402" t="s">
        <v>1150</v>
      </c>
      <c r="AL265" s="389"/>
      <c r="AM265" s="389"/>
      <c r="AN265" s="389"/>
      <c r="AO265" s="389"/>
      <c r="AP265" s="389"/>
      <c r="AQ265" s="395"/>
      <c r="AR265" s="395"/>
      <c r="AS265" s="395"/>
      <c r="AT265" s="395"/>
      <c r="AU265" s="395"/>
      <c r="AV265" s="388"/>
      <c r="AW265" s="388">
        <v>411</v>
      </c>
      <c r="AX265" s="388"/>
      <c r="AY265" s="388"/>
      <c r="AZ265" s="396" t="s">
        <v>1458</v>
      </c>
    </row>
    <row r="266" spans="1:57" ht="31.5">
      <c r="A266" s="388">
        <v>19</v>
      </c>
      <c r="B266" s="389">
        <v>8</v>
      </c>
      <c r="C266" s="409" t="s">
        <v>1702</v>
      </c>
      <c r="D266" s="389" t="s">
        <v>129</v>
      </c>
      <c r="E266" s="389"/>
      <c r="F266" s="505">
        <v>0.5</v>
      </c>
      <c r="G266" s="505"/>
      <c r="H266" s="506">
        <v>0.5</v>
      </c>
      <c r="I266" s="507">
        <v>0.45</v>
      </c>
      <c r="J266" s="507"/>
      <c r="K266" s="506">
        <f t="shared" si="41"/>
        <v>0.45</v>
      </c>
      <c r="L266" s="506"/>
      <c r="M266" s="506"/>
      <c r="N266" s="506"/>
      <c r="O266" s="506"/>
      <c r="P266" s="506"/>
      <c r="Q266" s="506"/>
      <c r="R266" s="506"/>
      <c r="S266" s="506"/>
      <c r="T266" s="506"/>
      <c r="U266" s="506"/>
      <c r="V266" s="506"/>
      <c r="W266" s="506"/>
      <c r="X266" s="506"/>
      <c r="Y266" s="506"/>
      <c r="Z266" s="506"/>
      <c r="AA266" s="506"/>
      <c r="AB266" s="506"/>
      <c r="AC266" s="506"/>
      <c r="AD266" s="506"/>
      <c r="AE266" s="506"/>
      <c r="AF266" s="506">
        <v>0.05</v>
      </c>
      <c r="AG266" s="506"/>
      <c r="AH266" s="506">
        <f t="shared" si="42"/>
        <v>0.05</v>
      </c>
      <c r="AI266" s="389" t="s">
        <v>227</v>
      </c>
      <c r="AJ266" s="389"/>
      <c r="AK266" s="402" t="s">
        <v>1732</v>
      </c>
      <c r="AL266" s="389"/>
      <c r="AM266" s="389" t="s">
        <v>1439</v>
      </c>
      <c r="AN266" s="389"/>
      <c r="AO266" s="389">
        <v>22</v>
      </c>
      <c r="AP266" s="389"/>
      <c r="AQ266" s="389"/>
      <c r="AR266" s="395"/>
      <c r="AS266" s="389"/>
      <c r="AT266" s="389"/>
      <c r="AU266" s="389"/>
      <c r="AV266" s="388"/>
      <c r="AW266" s="388">
        <v>235</v>
      </c>
      <c r="AX266" s="388"/>
      <c r="AY266" s="388"/>
    </row>
    <row r="267" spans="1:57" ht="31.5">
      <c r="A267" s="388">
        <v>20</v>
      </c>
      <c r="B267" s="389">
        <v>25</v>
      </c>
      <c r="C267" s="390" t="s">
        <v>1733</v>
      </c>
      <c r="D267" s="389" t="s">
        <v>129</v>
      </c>
      <c r="E267" s="389"/>
      <c r="F267" s="505">
        <v>20</v>
      </c>
      <c r="G267" s="505"/>
      <c r="H267" s="506">
        <v>20</v>
      </c>
      <c r="I267" s="507"/>
      <c r="J267" s="507"/>
      <c r="K267" s="506">
        <f t="shared" si="41"/>
        <v>0</v>
      </c>
      <c r="L267" s="506"/>
      <c r="M267" s="506"/>
      <c r="N267" s="506">
        <v>20</v>
      </c>
      <c r="O267" s="506"/>
      <c r="P267" s="506"/>
      <c r="Q267" s="506"/>
      <c r="R267" s="506"/>
      <c r="S267" s="506"/>
      <c r="T267" s="506"/>
      <c r="U267" s="506"/>
      <c r="V267" s="506"/>
      <c r="W267" s="506"/>
      <c r="X267" s="506"/>
      <c r="Y267" s="506"/>
      <c r="Z267" s="506"/>
      <c r="AA267" s="506"/>
      <c r="AB267" s="506"/>
      <c r="AC267" s="506"/>
      <c r="AD267" s="506"/>
      <c r="AE267" s="506"/>
      <c r="AF267" s="506"/>
      <c r="AG267" s="506"/>
      <c r="AH267" s="506">
        <f t="shared" si="42"/>
        <v>20</v>
      </c>
      <c r="AI267" s="389" t="s">
        <v>228</v>
      </c>
      <c r="AJ267" s="389"/>
      <c r="AK267" s="390" t="s">
        <v>1734</v>
      </c>
      <c r="AL267" s="389"/>
      <c r="AM267" s="389" t="s">
        <v>1439</v>
      </c>
      <c r="AN267" s="389"/>
      <c r="AO267" s="389">
        <v>10</v>
      </c>
      <c r="AP267" s="389"/>
      <c r="AQ267" s="389"/>
      <c r="AR267" s="395"/>
      <c r="AS267" s="389"/>
      <c r="AT267" s="395"/>
      <c r="AU267" s="389"/>
      <c r="AV267" s="388"/>
      <c r="AW267" s="388">
        <v>236</v>
      </c>
      <c r="AX267" s="388"/>
      <c r="AY267" s="388">
        <v>238</v>
      </c>
      <c r="AZ267" s="396" t="s">
        <v>1946</v>
      </c>
      <c r="BE267" s="396" t="s">
        <v>1985</v>
      </c>
    </row>
    <row r="268" spans="1:57" s="412" customFormat="1" ht="47.25">
      <c r="A268" s="388">
        <v>21</v>
      </c>
      <c r="B268" s="389">
        <v>57</v>
      </c>
      <c r="C268" s="390" t="s">
        <v>1336</v>
      </c>
      <c r="D268" s="389" t="s">
        <v>129</v>
      </c>
      <c r="E268" s="389"/>
      <c r="F268" s="505">
        <v>1.2</v>
      </c>
      <c r="G268" s="505"/>
      <c r="H268" s="506">
        <v>1.2</v>
      </c>
      <c r="I268" s="507"/>
      <c r="J268" s="507"/>
      <c r="K268" s="506">
        <f t="shared" si="41"/>
        <v>0</v>
      </c>
      <c r="L268" s="506"/>
      <c r="M268" s="506"/>
      <c r="N268" s="506">
        <v>0.5</v>
      </c>
      <c r="O268" s="506"/>
      <c r="P268" s="506"/>
      <c r="Q268" s="506"/>
      <c r="R268" s="506"/>
      <c r="S268" s="506"/>
      <c r="T268" s="506"/>
      <c r="U268" s="506"/>
      <c r="V268" s="506"/>
      <c r="W268" s="506"/>
      <c r="X268" s="506"/>
      <c r="Y268" s="506"/>
      <c r="Z268" s="506"/>
      <c r="AA268" s="506"/>
      <c r="AB268" s="506"/>
      <c r="AC268" s="506"/>
      <c r="AD268" s="506"/>
      <c r="AE268" s="506"/>
      <c r="AF268" s="506">
        <v>0.7</v>
      </c>
      <c r="AG268" s="506"/>
      <c r="AH268" s="506">
        <f t="shared" si="42"/>
        <v>1.2</v>
      </c>
      <c r="AI268" s="389" t="s">
        <v>231</v>
      </c>
      <c r="AJ268" s="389"/>
      <c r="AK268" s="402" t="s">
        <v>1603</v>
      </c>
      <c r="AL268" s="389"/>
      <c r="AM268" s="389" t="s">
        <v>1439</v>
      </c>
      <c r="AN268" s="389"/>
      <c r="AO268" s="389">
        <v>7</v>
      </c>
      <c r="AP268" s="389"/>
      <c r="AQ268" s="389"/>
      <c r="AR268" s="395"/>
      <c r="AS268" s="389"/>
      <c r="AT268" s="395"/>
      <c r="AU268" s="389"/>
      <c r="AV268" s="388"/>
      <c r="AW268" s="388">
        <v>237</v>
      </c>
      <c r="AX268" s="388"/>
      <c r="AY268" s="388"/>
      <c r="AZ268" s="396"/>
      <c r="BA268" s="396"/>
      <c r="BB268" s="396"/>
      <c r="BC268" s="396"/>
      <c r="BD268" s="396"/>
    </row>
    <row r="269" spans="1:57" ht="36.75" customHeight="1">
      <c r="A269" s="388">
        <v>22</v>
      </c>
      <c r="B269" s="388"/>
      <c r="C269" s="390" t="s">
        <v>1736</v>
      </c>
      <c r="D269" s="389" t="s">
        <v>129</v>
      </c>
      <c r="E269" s="389"/>
      <c r="F269" s="505">
        <v>0.5</v>
      </c>
      <c r="G269" s="505"/>
      <c r="H269" s="506">
        <v>0.5</v>
      </c>
      <c r="I269" s="507">
        <v>0.5</v>
      </c>
      <c r="J269" s="507"/>
      <c r="K269" s="506">
        <f t="shared" si="41"/>
        <v>0.5</v>
      </c>
      <c r="L269" s="506"/>
      <c r="M269" s="506"/>
      <c r="N269" s="506"/>
      <c r="O269" s="506"/>
      <c r="P269" s="506"/>
      <c r="Q269" s="506"/>
      <c r="R269" s="506"/>
      <c r="S269" s="506"/>
      <c r="T269" s="506"/>
      <c r="U269" s="506"/>
      <c r="V269" s="506"/>
      <c r="W269" s="506"/>
      <c r="X269" s="506"/>
      <c r="Y269" s="506"/>
      <c r="Z269" s="506"/>
      <c r="AA269" s="506"/>
      <c r="AB269" s="506"/>
      <c r="AC269" s="506"/>
      <c r="AD269" s="506"/>
      <c r="AE269" s="506"/>
      <c r="AF269" s="506"/>
      <c r="AG269" s="506"/>
      <c r="AH269" s="506">
        <f t="shared" si="42"/>
        <v>0</v>
      </c>
      <c r="AI269" s="389" t="s">
        <v>232</v>
      </c>
      <c r="AJ269" s="389"/>
      <c r="AK269" s="390" t="s">
        <v>232</v>
      </c>
      <c r="AL269" s="395"/>
      <c r="AM269" s="389" t="s">
        <v>1439</v>
      </c>
      <c r="AN269" s="389"/>
      <c r="AO269" s="389"/>
      <c r="AP269" s="389"/>
      <c r="AQ269" s="395"/>
      <c r="AR269" s="395" t="s">
        <v>1458</v>
      </c>
      <c r="AS269" s="395"/>
      <c r="AT269" s="395"/>
      <c r="AU269" s="395" t="s">
        <v>1419</v>
      </c>
      <c r="AV269" s="388"/>
      <c r="AW269" s="388">
        <v>239</v>
      </c>
      <c r="AX269" s="388" t="s">
        <v>1931</v>
      </c>
      <c r="AY269" s="388" t="s">
        <v>1931</v>
      </c>
    </row>
    <row r="270" spans="1:57" ht="36.75" customHeight="1">
      <c r="A270" s="388">
        <v>23</v>
      </c>
      <c r="B270" s="389">
        <v>104</v>
      </c>
      <c r="C270" s="390" t="s">
        <v>1702</v>
      </c>
      <c r="D270" s="421" t="s">
        <v>129</v>
      </c>
      <c r="E270" s="421"/>
      <c r="F270" s="505">
        <v>1</v>
      </c>
      <c r="G270" s="505"/>
      <c r="H270" s="506">
        <v>1</v>
      </c>
      <c r="I270" s="507"/>
      <c r="J270" s="507"/>
      <c r="K270" s="506">
        <f t="shared" si="41"/>
        <v>0</v>
      </c>
      <c r="L270" s="506"/>
      <c r="M270" s="506"/>
      <c r="N270" s="506"/>
      <c r="O270" s="506">
        <v>1</v>
      </c>
      <c r="P270" s="506"/>
      <c r="Q270" s="506"/>
      <c r="R270" s="506"/>
      <c r="S270" s="506"/>
      <c r="T270" s="506"/>
      <c r="U270" s="506"/>
      <c r="V270" s="506"/>
      <c r="W270" s="506"/>
      <c r="X270" s="506"/>
      <c r="Y270" s="506"/>
      <c r="Z270" s="506"/>
      <c r="AA270" s="506"/>
      <c r="AB270" s="506"/>
      <c r="AC270" s="506"/>
      <c r="AD270" s="506"/>
      <c r="AE270" s="506"/>
      <c r="AF270" s="506"/>
      <c r="AG270" s="506"/>
      <c r="AH270" s="506">
        <f t="shared" si="42"/>
        <v>1</v>
      </c>
      <c r="AI270" s="421" t="s">
        <v>234</v>
      </c>
      <c r="AJ270" s="421"/>
      <c r="AK270" s="402" t="s">
        <v>1526</v>
      </c>
      <c r="AL270" s="389"/>
      <c r="AM270" s="389" t="s">
        <v>1439</v>
      </c>
      <c r="AN270" s="389"/>
      <c r="AO270" s="389">
        <v>2</v>
      </c>
      <c r="AP270" s="389"/>
      <c r="AQ270" s="389"/>
      <c r="AR270" s="395"/>
      <c r="AS270" s="389"/>
      <c r="AT270" s="395"/>
      <c r="AU270" s="389"/>
      <c r="AV270" s="388"/>
      <c r="AW270" s="388">
        <v>240</v>
      </c>
      <c r="AX270" s="388"/>
      <c r="AY270" s="388"/>
    </row>
    <row r="271" spans="1:57" ht="38.25" customHeight="1">
      <c r="A271" s="388">
        <v>24</v>
      </c>
      <c r="B271" s="389">
        <v>168</v>
      </c>
      <c r="C271" s="390" t="s">
        <v>1702</v>
      </c>
      <c r="D271" s="389" t="s">
        <v>129</v>
      </c>
      <c r="E271" s="389"/>
      <c r="F271" s="505">
        <v>3</v>
      </c>
      <c r="G271" s="505"/>
      <c r="H271" s="506">
        <v>3</v>
      </c>
      <c r="I271" s="507"/>
      <c r="J271" s="507"/>
      <c r="K271" s="506">
        <f t="shared" si="41"/>
        <v>0</v>
      </c>
      <c r="L271" s="506"/>
      <c r="M271" s="506"/>
      <c r="N271" s="506"/>
      <c r="O271" s="506"/>
      <c r="P271" s="506"/>
      <c r="Q271" s="506"/>
      <c r="R271" s="506"/>
      <c r="S271" s="506"/>
      <c r="T271" s="506"/>
      <c r="U271" s="506"/>
      <c r="V271" s="506"/>
      <c r="W271" s="506"/>
      <c r="X271" s="506"/>
      <c r="Y271" s="506"/>
      <c r="Z271" s="506"/>
      <c r="AA271" s="506"/>
      <c r="AB271" s="506"/>
      <c r="AC271" s="506"/>
      <c r="AD271" s="506"/>
      <c r="AE271" s="506"/>
      <c r="AF271" s="506">
        <v>3</v>
      </c>
      <c r="AG271" s="506"/>
      <c r="AH271" s="506">
        <f t="shared" si="42"/>
        <v>3</v>
      </c>
      <c r="AI271" s="389" t="s">
        <v>240</v>
      </c>
      <c r="AJ271" s="389"/>
      <c r="AK271" s="390" t="s">
        <v>1737</v>
      </c>
      <c r="AL271" s="389"/>
      <c r="AM271" s="389" t="s">
        <v>1439</v>
      </c>
      <c r="AN271" s="389"/>
      <c r="AO271" s="389">
        <v>10</v>
      </c>
      <c r="AP271" s="389"/>
      <c r="AQ271" s="389"/>
      <c r="AR271" s="395"/>
      <c r="AS271" s="389"/>
      <c r="AT271" s="389"/>
      <c r="AU271" s="395"/>
      <c r="AV271" s="388"/>
      <c r="AW271" s="388">
        <v>241</v>
      </c>
      <c r="AX271" s="388"/>
      <c r="AY271" s="388"/>
    </row>
    <row r="272" spans="1:57" ht="36" customHeight="1">
      <c r="A272" s="388">
        <v>25</v>
      </c>
      <c r="B272" s="389">
        <v>167</v>
      </c>
      <c r="C272" s="390" t="s">
        <v>1702</v>
      </c>
      <c r="D272" s="389" t="s">
        <v>129</v>
      </c>
      <c r="E272" s="389"/>
      <c r="F272" s="505">
        <v>4</v>
      </c>
      <c r="G272" s="505"/>
      <c r="H272" s="506">
        <v>4</v>
      </c>
      <c r="I272" s="507"/>
      <c r="J272" s="507"/>
      <c r="K272" s="506">
        <f t="shared" si="41"/>
        <v>0</v>
      </c>
      <c r="L272" s="506"/>
      <c r="M272" s="506"/>
      <c r="N272" s="506"/>
      <c r="O272" s="506"/>
      <c r="P272" s="506"/>
      <c r="Q272" s="506"/>
      <c r="R272" s="506"/>
      <c r="S272" s="506"/>
      <c r="T272" s="506"/>
      <c r="U272" s="506"/>
      <c r="V272" s="506"/>
      <c r="W272" s="506"/>
      <c r="X272" s="506"/>
      <c r="Y272" s="506"/>
      <c r="Z272" s="506"/>
      <c r="AA272" s="506"/>
      <c r="AB272" s="506"/>
      <c r="AC272" s="506"/>
      <c r="AD272" s="506"/>
      <c r="AE272" s="506"/>
      <c r="AF272" s="506">
        <v>4</v>
      </c>
      <c r="AG272" s="506"/>
      <c r="AH272" s="506">
        <f t="shared" si="42"/>
        <v>4</v>
      </c>
      <c r="AI272" s="389" t="s">
        <v>240</v>
      </c>
      <c r="AJ272" s="389"/>
      <c r="AK272" s="390" t="s">
        <v>1628</v>
      </c>
      <c r="AL272" s="389"/>
      <c r="AM272" s="389" t="s">
        <v>1439</v>
      </c>
      <c r="AN272" s="389"/>
      <c r="AO272" s="389">
        <v>9</v>
      </c>
      <c r="AP272" s="389"/>
      <c r="AQ272" s="389"/>
      <c r="AR272" s="395"/>
      <c r="AS272" s="389"/>
      <c r="AT272" s="389"/>
      <c r="AU272" s="395"/>
      <c r="AV272" s="388"/>
      <c r="AW272" s="388">
        <v>242</v>
      </c>
      <c r="AX272" s="388"/>
      <c r="AY272" s="388"/>
      <c r="BD272" s="412"/>
    </row>
    <row r="273" spans="1:53" ht="35.25" customHeight="1">
      <c r="A273" s="388">
        <v>26</v>
      </c>
      <c r="B273" s="389"/>
      <c r="C273" s="390" t="s">
        <v>1702</v>
      </c>
      <c r="D273" s="389" t="s">
        <v>129</v>
      </c>
      <c r="E273" s="389"/>
      <c r="F273" s="505">
        <v>0.4</v>
      </c>
      <c r="G273" s="505"/>
      <c r="H273" s="506">
        <v>0.4</v>
      </c>
      <c r="I273" s="507"/>
      <c r="J273" s="507"/>
      <c r="K273" s="506">
        <f t="shared" si="41"/>
        <v>0</v>
      </c>
      <c r="L273" s="506"/>
      <c r="M273" s="506"/>
      <c r="N273" s="506"/>
      <c r="O273" s="506">
        <v>0.4</v>
      </c>
      <c r="P273" s="506"/>
      <c r="Q273" s="506"/>
      <c r="R273" s="506"/>
      <c r="S273" s="506"/>
      <c r="T273" s="506"/>
      <c r="U273" s="506"/>
      <c r="V273" s="506"/>
      <c r="W273" s="506"/>
      <c r="X273" s="506"/>
      <c r="Y273" s="506"/>
      <c r="Z273" s="506"/>
      <c r="AA273" s="506"/>
      <c r="AB273" s="506"/>
      <c r="AC273" s="506"/>
      <c r="AD273" s="506"/>
      <c r="AE273" s="506"/>
      <c r="AF273" s="506"/>
      <c r="AG273" s="506"/>
      <c r="AH273" s="506">
        <f t="shared" si="42"/>
        <v>0.4</v>
      </c>
      <c r="AI273" s="389" t="s">
        <v>242</v>
      </c>
      <c r="AJ273" s="389"/>
      <c r="AK273" s="390" t="s">
        <v>1738</v>
      </c>
      <c r="AL273" s="395"/>
      <c r="AM273" s="389" t="s">
        <v>1439</v>
      </c>
      <c r="AN273" s="389"/>
      <c r="AO273" s="389"/>
      <c r="AP273" s="389"/>
      <c r="AQ273" s="395"/>
      <c r="AR273" s="395"/>
      <c r="AS273" s="395"/>
      <c r="AT273" s="395"/>
      <c r="AU273" s="395" t="s">
        <v>1458</v>
      </c>
      <c r="AV273" s="388"/>
      <c r="AW273" s="388">
        <v>243</v>
      </c>
      <c r="AX273" s="388"/>
      <c r="AY273" s="388"/>
    </row>
    <row r="274" spans="1:53" ht="34.5" customHeight="1">
      <c r="A274" s="388">
        <v>27</v>
      </c>
      <c r="B274" s="389">
        <v>227</v>
      </c>
      <c r="C274" s="390" t="s">
        <v>1739</v>
      </c>
      <c r="D274" s="394" t="s">
        <v>129</v>
      </c>
      <c r="E274" s="394"/>
      <c r="F274" s="505">
        <v>1</v>
      </c>
      <c r="G274" s="505">
        <v>0.5</v>
      </c>
      <c r="H274" s="506">
        <v>0.5</v>
      </c>
      <c r="I274" s="507">
        <v>0.5</v>
      </c>
      <c r="J274" s="507"/>
      <c r="K274" s="506">
        <f t="shared" si="41"/>
        <v>0.5</v>
      </c>
      <c r="L274" s="506"/>
      <c r="M274" s="506"/>
      <c r="N274" s="506"/>
      <c r="O274" s="506"/>
      <c r="P274" s="506"/>
      <c r="Q274" s="506"/>
      <c r="R274" s="506"/>
      <c r="S274" s="506"/>
      <c r="T274" s="506"/>
      <c r="U274" s="506"/>
      <c r="V274" s="506"/>
      <c r="W274" s="506"/>
      <c r="X274" s="506"/>
      <c r="Y274" s="506"/>
      <c r="Z274" s="506"/>
      <c r="AA274" s="506"/>
      <c r="AB274" s="506"/>
      <c r="AC274" s="506"/>
      <c r="AD274" s="506"/>
      <c r="AE274" s="506"/>
      <c r="AF274" s="506"/>
      <c r="AG274" s="506"/>
      <c r="AH274" s="506">
        <f t="shared" si="42"/>
        <v>0</v>
      </c>
      <c r="AI274" s="408" t="s">
        <v>243</v>
      </c>
      <c r="AJ274" s="408"/>
      <c r="AK274" s="402" t="s">
        <v>1740</v>
      </c>
      <c r="AL274" s="389"/>
      <c r="AM274" s="389" t="s">
        <v>1439</v>
      </c>
      <c r="AN274" s="389">
        <v>3</v>
      </c>
      <c r="AO274" s="389"/>
      <c r="AP274" s="389"/>
      <c r="AQ274" s="389"/>
      <c r="AR274" s="389"/>
      <c r="AS274" s="389"/>
      <c r="AT274" s="395"/>
      <c r="AU274" s="389"/>
      <c r="AV274" s="388"/>
      <c r="AW274" s="388">
        <v>244</v>
      </c>
      <c r="AX274" s="388"/>
      <c r="AY274" s="388"/>
      <c r="AZ274" s="396" t="s">
        <v>1947</v>
      </c>
    </row>
    <row r="275" spans="1:53" ht="48.75" customHeight="1">
      <c r="A275" s="388">
        <v>28</v>
      </c>
      <c r="B275" s="389"/>
      <c r="C275" s="390" t="s">
        <v>1741</v>
      </c>
      <c r="D275" s="389" t="s">
        <v>129</v>
      </c>
      <c r="E275" s="389"/>
      <c r="F275" s="505">
        <v>0.9</v>
      </c>
      <c r="G275" s="505">
        <v>0.2</v>
      </c>
      <c r="H275" s="506">
        <v>0.7</v>
      </c>
      <c r="I275" s="507">
        <v>0.7</v>
      </c>
      <c r="J275" s="507"/>
      <c r="K275" s="506">
        <f t="shared" si="41"/>
        <v>0.7</v>
      </c>
      <c r="L275" s="506"/>
      <c r="M275" s="506"/>
      <c r="N275" s="506"/>
      <c r="O275" s="506"/>
      <c r="P275" s="506"/>
      <c r="Q275" s="506"/>
      <c r="R275" s="506"/>
      <c r="S275" s="506"/>
      <c r="T275" s="506"/>
      <c r="U275" s="506"/>
      <c r="V275" s="506"/>
      <c r="W275" s="506"/>
      <c r="X275" s="506"/>
      <c r="Y275" s="506"/>
      <c r="Z275" s="506"/>
      <c r="AA275" s="506"/>
      <c r="AB275" s="506"/>
      <c r="AC275" s="506"/>
      <c r="AD275" s="506"/>
      <c r="AE275" s="506"/>
      <c r="AF275" s="506"/>
      <c r="AG275" s="506"/>
      <c r="AH275" s="506">
        <f t="shared" si="42"/>
        <v>0</v>
      </c>
      <c r="AI275" s="394" t="s">
        <v>243</v>
      </c>
      <c r="AJ275" s="394"/>
      <c r="AK275" s="402" t="s">
        <v>1742</v>
      </c>
      <c r="AL275" s="395"/>
      <c r="AM275" s="389" t="s">
        <v>1439</v>
      </c>
      <c r="AN275" s="389"/>
      <c r="AO275" s="389"/>
      <c r="AP275" s="389"/>
      <c r="AQ275" s="395"/>
      <c r="AR275" s="395"/>
      <c r="AS275" s="395"/>
      <c r="AT275" s="395"/>
      <c r="AU275" s="395" t="s">
        <v>1419</v>
      </c>
      <c r="AV275" s="388"/>
      <c r="AW275" s="388">
        <v>245</v>
      </c>
      <c r="AX275" s="388" t="s">
        <v>1931</v>
      </c>
      <c r="AY275" s="388" t="s">
        <v>1931</v>
      </c>
    </row>
    <row r="276" spans="1:53" ht="54" customHeight="1">
      <c r="A276" s="388">
        <v>29</v>
      </c>
      <c r="B276" s="388"/>
      <c r="C276" s="390" t="s">
        <v>1743</v>
      </c>
      <c r="D276" s="389" t="s">
        <v>129</v>
      </c>
      <c r="E276" s="389"/>
      <c r="F276" s="508">
        <v>0.54</v>
      </c>
      <c r="G276" s="508"/>
      <c r="H276" s="509">
        <v>0.54</v>
      </c>
      <c r="I276" s="510">
        <v>0.54</v>
      </c>
      <c r="J276" s="510"/>
      <c r="K276" s="506">
        <f t="shared" si="41"/>
        <v>0.54</v>
      </c>
      <c r="L276" s="509"/>
      <c r="M276" s="509"/>
      <c r="N276" s="509"/>
      <c r="O276" s="509"/>
      <c r="P276" s="509"/>
      <c r="Q276" s="509"/>
      <c r="R276" s="509"/>
      <c r="S276" s="509"/>
      <c r="T276" s="509"/>
      <c r="U276" s="509"/>
      <c r="V276" s="509"/>
      <c r="W276" s="509"/>
      <c r="X276" s="509"/>
      <c r="Y276" s="509"/>
      <c r="Z276" s="509"/>
      <c r="AA276" s="509"/>
      <c r="AB276" s="509"/>
      <c r="AC276" s="509"/>
      <c r="AD276" s="509"/>
      <c r="AE276" s="509"/>
      <c r="AF276" s="509"/>
      <c r="AG276" s="509"/>
      <c r="AH276" s="506">
        <f t="shared" si="42"/>
        <v>0</v>
      </c>
      <c r="AI276" s="406" t="s">
        <v>243</v>
      </c>
      <c r="AJ276" s="406"/>
      <c r="AK276" s="409" t="s">
        <v>243</v>
      </c>
      <c r="AL276" s="413"/>
      <c r="AM276" s="388" t="s">
        <v>1439</v>
      </c>
      <c r="AN276" s="388"/>
      <c r="AO276" s="388"/>
      <c r="AP276" s="388"/>
      <c r="AQ276" s="413"/>
      <c r="AR276" s="413"/>
      <c r="AS276" s="413"/>
      <c r="AT276" s="413"/>
      <c r="AU276" s="413" t="s">
        <v>1419</v>
      </c>
      <c r="AV276" s="388"/>
      <c r="AW276" s="388">
        <v>246</v>
      </c>
      <c r="AX276" s="388" t="s">
        <v>1931</v>
      </c>
      <c r="AY276" s="388" t="s">
        <v>1931</v>
      </c>
    </row>
    <row r="277" spans="1:53" ht="39.75" customHeight="1">
      <c r="A277" s="388">
        <v>30</v>
      </c>
      <c r="B277" s="389">
        <v>260</v>
      </c>
      <c r="C277" s="390" t="s">
        <v>1702</v>
      </c>
      <c r="D277" s="389" t="s">
        <v>129</v>
      </c>
      <c r="E277" s="389"/>
      <c r="F277" s="505">
        <v>0.9</v>
      </c>
      <c r="G277" s="505"/>
      <c r="H277" s="506">
        <v>0.9</v>
      </c>
      <c r="I277" s="507">
        <v>0.9</v>
      </c>
      <c r="J277" s="507"/>
      <c r="K277" s="506">
        <f t="shared" si="41"/>
        <v>0.9</v>
      </c>
      <c r="L277" s="506"/>
      <c r="M277" s="506"/>
      <c r="N277" s="506"/>
      <c r="O277" s="506"/>
      <c r="P277" s="506"/>
      <c r="Q277" s="506"/>
      <c r="R277" s="506"/>
      <c r="S277" s="506"/>
      <c r="T277" s="506"/>
      <c r="U277" s="506"/>
      <c r="V277" s="506"/>
      <c r="W277" s="506"/>
      <c r="X277" s="506"/>
      <c r="Y277" s="506"/>
      <c r="Z277" s="506"/>
      <c r="AA277" s="506"/>
      <c r="AB277" s="506"/>
      <c r="AC277" s="506"/>
      <c r="AD277" s="506"/>
      <c r="AE277" s="506"/>
      <c r="AF277" s="506"/>
      <c r="AG277" s="506"/>
      <c r="AH277" s="506">
        <f t="shared" si="42"/>
        <v>0</v>
      </c>
      <c r="AI277" s="389" t="s">
        <v>245</v>
      </c>
      <c r="AJ277" s="389"/>
      <c r="AK277" s="402" t="s">
        <v>1568</v>
      </c>
      <c r="AL277" s="389"/>
      <c r="AM277" s="389" t="s">
        <v>1439</v>
      </c>
      <c r="AN277" s="389" t="s">
        <v>1569</v>
      </c>
      <c r="AO277" s="389">
        <v>1</v>
      </c>
      <c r="AP277" s="389"/>
      <c r="AQ277" s="389"/>
      <c r="AR277" s="395"/>
      <c r="AS277" s="389"/>
      <c r="AT277" s="395"/>
      <c r="AU277" s="395"/>
      <c r="AV277" s="388"/>
      <c r="AW277" s="388">
        <v>247</v>
      </c>
      <c r="AX277" s="388"/>
      <c r="AY277" s="388"/>
    </row>
    <row r="278" spans="1:53" ht="30" customHeight="1">
      <c r="A278" s="388">
        <v>31</v>
      </c>
      <c r="B278" s="389">
        <v>279</v>
      </c>
      <c r="C278" s="390" t="s">
        <v>1702</v>
      </c>
      <c r="D278" s="389" t="s">
        <v>129</v>
      </c>
      <c r="E278" s="389"/>
      <c r="F278" s="505">
        <v>0.3</v>
      </c>
      <c r="G278" s="505"/>
      <c r="H278" s="506">
        <v>0.3</v>
      </c>
      <c r="I278" s="507">
        <v>0.3</v>
      </c>
      <c r="J278" s="507"/>
      <c r="K278" s="506">
        <f t="shared" si="41"/>
        <v>0.3</v>
      </c>
      <c r="L278" s="506"/>
      <c r="M278" s="506"/>
      <c r="N278" s="506"/>
      <c r="O278" s="506"/>
      <c r="P278" s="506"/>
      <c r="Q278" s="506"/>
      <c r="R278" s="506"/>
      <c r="S278" s="506"/>
      <c r="T278" s="506"/>
      <c r="U278" s="506"/>
      <c r="V278" s="506"/>
      <c r="W278" s="506"/>
      <c r="X278" s="506"/>
      <c r="Y278" s="506"/>
      <c r="Z278" s="506"/>
      <c r="AA278" s="506"/>
      <c r="AB278" s="506"/>
      <c r="AC278" s="506"/>
      <c r="AD278" s="506"/>
      <c r="AE278" s="506"/>
      <c r="AF278" s="506"/>
      <c r="AG278" s="506"/>
      <c r="AH278" s="506">
        <f t="shared" si="42"/>
        <v>0</v>
      </c>
      <c r="AI278" s="408" t="s">
        <v>246</v>
      </c>
      <c r="AJ278" s="408"/>
      <c r="AK278" s="402" t="s">
        <v>1508</v>
      </c>
      <c r="AL278" s="395"/>
      <c r="AM278" s="389" t="s">
        <v>1439</v>
      </c>
      <c r="AN278" s="389"/>
      <c r="AO278" s="389">
        <v>3</v>
      </c>
      <c r="AP278" s="389"/>
      <c r="AQ278" s="395"/>
      <c r="AR278" s="395"/>
      <c r="AS278" s="395"/>
      <c r="AT278" s="395"/>
      <c r="AU278" s="395"/>
      <c r="AV278" s="388"/>
      <c r="AW278" s="388">
        <v>248</v>
      </c>
      <c r="AX278" s="388"/>
      <c r="AY278" s="388"/>
    </row>
    <row r="279" spans="1:53" ht="36" customHeight="1">
      <c r="A279" s="388">
        <v>32</v>
      </c>
      <c r="B279" s="389">
        <v>290</v>
      </c>
      <c r="C279" s="390" t="s">
        <v>1702</v>
      </c>
      <c r="D279" s="389" t="s">
        <v>129</v>
      </c>
      <c r="E279" s="389"/>
      <c r="F279" s="505">
        <v>3</v>
      </c>
      <c r="G279" s="505"/>
      <c r="H279" s="506">
        <v>3</v>
      </c>
      <c r="I279" s="507">
        <v>3</v>
      </c>
      <c r="J279" s="507"/>
      <c r="K279" s="506">
        <f t="shared" si="41"/>
        <v>3</v>
      </c>
      <c r="L279" s="506"/>
      <c r="M279" s="506"/>
      <c r="N279" s="506"/>
      <c r="O279" s="506"/>
      <c r="P279" s="506"/>
      <c r="Q279" s="506"/>
      <c r="R279" s="506"/>
      <c r="S279" s="506"/>
      <c r="T279" s="506"/>
      <c r="U279" s="506"/>
      <c r="V279" s="506"/>
      <c r="W279" s="506"/>
      <c r="X279" s="506"/>
      <c r="Y279" s="506"/>
      <c r="Z279" s="506"/>
      <c r="AA279" s="506"/>
      <c r="AB279" s="506"/>
      <c r="AC279" s="506"/>
      <c r="AD279" s="506"/>
      <c r="AE279" s="506"/>
      <c r="AF279" s="506"/>
      <c r="AG279" s="506"/>
      <c r="AH279" s="506">
        <f t="shared" si="42"/>
        <v>0</v>
      </c>
      <c r="AI279" s="389" t="s">
        <v>247</v>
      </c>
      <c r="AJ279" s="389"/>
      <c r="AK279" s="390" t="s">
        <v>1746</v>
      </c>
      <c r="AL279" s="389"/>
      <c r="AM279" s="389" t="s">
        <v>1439</v>
      </c>
      <c r="AN279" s="389"/>
      <c r="AO279" s="389">
        <v>3</v>
      </c>
      <c r="AP279" s="389"/>
      <c r="AQ279" s="389"/>
      <c r="AR279" s="395"/>
      <c r="AS279" s="389"/>
      <c r="AT279" s="395"/>
      <c r="AU279" s="389" t="s">
        <v>1419</v>
      </c>
      <c r="AV279" s="388"/>
      <c r="AW279" s="388">
        <v>250</v>
      </c>
      <c r="AX279" s="388" t="s">
        <v>1931</v>
      </c>
      <c r="AY279" s="388" t="s">
        <v>1931</v>
      </c>
    </row>
    <row r="280" spans="1:53" ht="34.5" customHeight="1">
      <c r="A280" s="388">
        <v>33</v>
      </c>
      <c r="B280" s="388"/>
      <c r="C280" s="390" t="s">
        <v>1747</v>
      </c>
      <c r="D280" s="389" t="s">
        <v>129</v>
      </c>
      <c r="E280" s="389"/>
      <c r="F280" s="505">
        <v>0.5</v>
      </c>
      <c r="G280" s="505"/>
      <c r="H280" s="506">
        <v>0.5</v>
      </c>
      <c r="I280" s="507">
        <v>0.5</v>
      </c>
      <c r="J280" s="507"/>
      <c r="K280" s="506">
        <f t="shared" si="41"/>
        <v>0.5</v>
      </c>
      <c r="L280" s="506"/>
      <c r="M280" s="506"/>
      <c r="N280" s="506"/>
      <c r="O280" s="506"/>
      <c r="P280" s="506"/>
      <c r="Q280" s="506"/>
      <c r="R280" s="506"/>
      <c r="S280" s="506"/>
      <c r="T280" s="506"/>
      <c r="U280" s="506"/>
      <c r="V280" s="506"/>
      <c r="W280" s="506"/>
      <c r="X280" s="506"/>
      <c r="Y280" s="506"/>
      <c r="Z280" s="506"/>
      <c r="AA280" s="506"/>
      <c r="AB280" s="506"/>
      <c r="AC280" s="506"/>
      <c r="AD280" s="506"/>
      <c r="AE280" s="506"/>
      <c r="AF280" s="506"/>
      <c r="AG280" s="506"/>
      <c r="AH280" s="506">
        <f t="shared" si="42"/>
        <v>0</v>
      </c>
      <c r="AI280" s="389" t="s">
        <v>247</v>
      </c>
      <c r="AJ280" s="389"/>
      <c r="AK280" s="390" t="s">
        <v>247</v>
      </c>
      <c r="AL280" s="395"/>
      <c r="AM280" s="389" t="s">
        <v>1439</v>
      </c>
      <c r="AN280" s="389"/>
      <c r="AO280" s="389"/>
      <c r="AP280" s="389"/>
      <c r="AQ280" s="395"/>
      <c r="AR280" s="395" t="s">
        <v>1458</v>
      </c>
      <c r="AS280" s="395"/>
      <c r="AT280" s="395"/>
      <c r="AU280" s="395"/>
      <c r="AV280" s="388"/>
      <c r="AW280" s="388">
        <v>251</v>
      </c>
      <c r="AX280" s="388" t="s">
        <v>1931</v>
      </c>
      <c r="AY280" s="388" t="s">
        <v>1931</v>
      </c>
    </row>
    <row r="281" spans="1:53" ht="33" customHeight="1">
      <c r="A281" s="388">
        <v>34</v>
      </c>
      <c r="B281" s="389">
        <v>306</v>
      </c>
      <c r="C281" s="390" t="s">
        <v>1702</v>
      </c>
      <c r="D281" s="389" t="s">
        <v>129</v>
      </c>
      <c r="E281" s="389"/>
      <c r="F281" s="505">
        <v>1</v>
      </c>
      <c r="G281" s="505"/>
      <c r="H281" s="506">
        <v>1</v>
      </c>
      <c r="I281" s="507">
        <v>0.5</v>
      </c>
      <c r="J281" s="507">
        <v>0.5</v>
      </c>
      <c r="K281" s="506">
        <f t="shared" si="41"/>
        <v>1</v>
      </c>
      <c r="L281" s="506"/>
      <c r="M281" s="506"/>
      <c r="N281" s="506"/>
      <c r="O281" s="506"/>
      <c r="P281" s="506"/>
      <c r="Q281" s="506"/>
      <c r="R281" s="506"/>
      <c r="S281" s="506"/>
      <c r="T281" s="506"/>
      <c r="U281" s="506"/>
      <c r="V281" s="506"/>
      <c r="W281" s="506"/>
      <c r="X281" s="506"/>
      <c r="Y281" s="506"/>
      <c r="Z281" s="506"/>
      <c r="AA281" s="506"/>
      <c r="AB281" s="506"/>
      <c r="AC281" s="506"/>
      <c r="AD281" s="506"/>
      <c r="AE281" s="506"/>
      <c r="AF281" s="506"/>
      <c r="AG281" s="506"/>
      <c r="AH281" s="506">
        <f t="shared" si="42"/>
        <v>0</v>
      </c>
      <c r="AI281" s="389" t="s">
        <v>248</v>
      </c>
      <c r="AJ281" s="389"/>
      <c r="AK281" s="402" t="s">
        <v>1571</v>
      </c>
      <c r="AL281" s="389"/>
      <c r="AM281" s="389" t="s">
        <v>1439</v>
      </c>
      <c r="AN281" s="389"/>
      <c r="AO281" s="389">
        <v>14</v>
      </c>
      <c r="AP281" s="389"/>
      <c r="AQ281" s="390"/>
      <c r="AR281" s="389"/>
      <c r="AS281" s="389"/>
      <c r="AT281" s="395"/>
      <c r="AU281" s="389"/>
      <c r="AV281" s="388"/>
      <c r="AW281" s="388">
        <v>252</v>
      </c>
      <c r="AX281" s="388"/>
      <c r="AY281" s="388"/>
    </row>
    <row r="282" spans="1:53" ht="48.75" customHeight="1">
      <c r="A282" s="388">
        <v>35</v>
      </c>
      <c r="B282" s="389">
        <v>312</v>
      </c>
      <c r="C282" s="390" t="s">
        <v>1748</v>
      </c>
      <c r="D282" s="421" t="s">
        <v>129</v>
      </c>
      <c r="E282" s="421"/>
      <c r="F282" s="505">
        <v>0.47</v>
      </c>
      <c r="G282" s="511"/>
      <c r="H282" s="506">
        <v>0.47</v>
      </c>
      <c r="I282" s="507">
        <v>0.3</v>
      </c>
      <c r="J282" s="507"/>
      <c r="K282" s="506">
        <f t="shared" si="41"/>
        <v>0.3</v>
      </c>
      <c r="L282" s="506"/>
      <c r="M282" s="506"/>
      <c r="N282" s="506"/>
      <c r="O282" s="506">
        <v>0.17</v>
      </c>
      <c r="P282" s="506"/>
      <c r="Q282" s="506"/>
      <c r="R282" s="506"/>
      <c r="S282" s="506"/>
      <c r="T282" s="506"/>
      <c r="U282" s="506"/>
      <c r="V282" s="506"/>
      <c r="W282" s="506"/>
      <c r="X282" s="506"/>
      <c r="Y282" s="506"/>
      <c r="Z282" s="506"/>
      <c r="AA282" s="506"/>
      <c r="AB282" s="506"/>
      <c r="AC282" s="506"/>
      <c r="AD282" s="506"/>
      <c r="AE282" s="506"/>
      <c r="AF282" s="506"/>
      <c r="AG282" s="506"/>
      <c r="AH282" s="506">
        <f t="shared" si="42"/>
        <v>0.17</v>
      </c>
      <c r="AI282" s="389" t="s">
        <v>249</v>
      </c>
      <c r="AJ282" s="389"/>
      <c r="AK282" s="402" t="s">
        <v>1575</v>
      </c>
      <c r="AL282" s="389"/>
      <c r="AM282" s="389" t="s">
        <v>1439</v>
      </c>
      <c r="AN282" s="395"/>
      <c r="AO282" s="389">
        <v>1</v>
      </c>
      <c r="AP282" s="389"/>
      <c r="AQ282" s="389"/>
      <c r="AR282" s="395"/>
      <c r="AS282" s="389"/>
      <c r="AT282" s="395"/>
      <c r="AU282" s="389" t="s">
        <v>1419</v>
      </c>
      <c r="AV282" s="388"/>
      <c r="AW282" s="388">
        <v>253</v>
      </c>
      <c r="AX282" s="388" t="s">
        <v>1931</v>
      </c>
      <c r="AY282" s="388" t="s">
        <v>1931</v>
      </c>
    </row>
    <row r="283" spans="1:53" ht="48.75" customHeight="1">
      <c r="A283" s="388">
        <v>36</v>
      </c>
      <c r="B283" s="389">
        <v>350</v>
      </c>
      <c r="C283" s="390" t="s">
        <v>1749</v>
      </c>
      <c r="D283" s="394" t="s">
        <v>129</v>
      </c>
      <c r="E283" s="394"/>
      <c r="F283" s="505">
        <v>7.5</v>
      </c>
      <c r="G283" s="511">
        <v>6.5</v>
      </c>
      <c r="H283" s="506">
        <v>1</v>
      </c>
      <c r="I283" s="507">
        <v>1</v>
      </c>
      <c r="J283" s="507"/>
      <c r="K283" s="506">
        <f t="shared" si="41"/>
        <v>1</v>
      </c>
      <c r="L283" s="506"/>
      <c r="M283" s="506"/>
      <c r="N283" s="506"/>
      <c r="O283" s="506"/>
      <c r="P283" s="506"/>
      <c r="Q283" s="506"/>
      <c r="R283" s="506"/>
      <c r="S283" s="506"/>
      <c r="T283" s="506"/>
      <c r="U283" s="506"/>
      <c r="V283" s="506"/>
      <c r="W283" s="506"/>
      <c r="X283" s="506"/>
      <c r="Y283" s="506"/>
      <c r="Z283" s="506"/>
      <c r="AA283" s="506"/>
      <c r="AB283" s="506"/>
      <c r="AC283" s="506"/>
      <c r="AD283" s="506"/>
      <c r="AE283" s="506"/>
      <c r="AF283" s="506"/>
      <c r="AG283" s="506"/>
      <c r="AH283" s="506">
        <f t="shared" si="42"/>
        <v>0</v>
      </c>
      <c r="AI283" s="394" t="s">
        <v>252</v>
      </c>
      <c r="AJ283" s="394"/>
      <c r="AK283" s="402" t="s">
        <v>1687</v>
      </c>
      <c r="AL283" s="389"/>
      <c r="AM283" s="389" t="s">
        <v>1439</v>
      </c>
      <c r="AN283" s="389" t="s">
        <v>1439</v>
      </c>
      <c r="AO283" s="389">
        <v>3</v>
      </c>
      <c r="AP283" s="389"/>
      <c r="AQ283" s="389"/>
      <c r="AR283" s="395"/>
      <c r="AS283" s="389"/>
      <c r="AT283" s="389"/>
      <c r="AU283" s="389" t="s">
        <v>1419</v>
      </c>
      <c r="AV283" s="388"/>
      <c r="AW283" s="388">
        <v>254</v>
      </c>
      <c r="AX283" s="388" t="s">
        <v>1931</v>
      </c>
      <c r="AY283" s="388" t="s">
        <v>1931</v>
      </c>
    </row>
    <row r="284" spans="1:53" ht="30" customHeight="1">
      <c r="A284" s="388">
        <v>37</v>
      </c>
      <c r="B284" s="388"/>
      <c r="C284" s="390" t="s">
        <v>1750</v>
      </c>
      <c r="D284" s="389" t="s">
        <v>129</v>
      </c>
      <c r="E284" s="389"/>
      <c r="F284" s="505">
        <v>0.24</v>
      </c>
      <c r="G284" s="505"/>
      <c r="H284" s="506">
        <v>0.24</v>
      </c>
      <c r="I284" s="507">
        <v>0.24</v>
      </c>
      <c r="J284" s="507"/>
      <c r="K284" s="506">
        <f t="shared" si="41"/>
        <v>0.24</v>
      </c>
      <c r="L284" s="506"/>
      <c r="M284" s="506"/>
      <c r="N284" s="506"/>
      <c r="O284" s="506"/>
      <c r="P284" s="506"/>
      <c r="Q284" s="506"/>
      <c r="R284" s="506"/>
      <c r="S284" s="506"/>
      <c r="T284" s="506"/>
      <c r="U284" s="506"/>
      <c r="V284" s="506"/>
      <c r="W284" s="506"/>
      <c r="X284" s="506"/>
      <c r="Y284" s="506"/>
      <c r="Z284" s="506"/>
      <c r="AA284" s="506"/>
      <c r="AB284" s="506"/>
      <c r="AC284" s="506"/>
      <c r="AD284" s="506"/>
      <c r="AE284" s="506"/>
      <c r="AF284" s="506"/>
      <c r="AG284" s="506"/>
      <c r="AH284" s="506">
        <f t="shared" si="42"/>
        <v>0</v>
      </c>
      <c r="AI284" s="389" t="s">
        <v>252</v>
      </c>
      <c r="AJ284" s="389"/>
      <c r="AK284" s="390" t="s">
        <v>1751</v>
      </c>
      <c r="AL284" s="395"/>
      <c r="AM284" s="389" t="s">
        <v>1439</v>
      </c>
      <c r="AN284" s="389"/>
      <c r="AO284" s="389"/>
      <c r="AP284" s="389"/>
      <c r="AQ284" s="395"/>
      <c r="AR284" s="395" t="s">
        <v>1458</v>
      </c>
      <c r="AS284" s="395"/>
      <c r="AT284" s="395"/>
      <c r="AU284" s="395"/>
      <c r="AV284" s="388"/>
      <c r="AW284" s="388">
        <v>255</v>
      </c>
      <c r="AX284" s="388" t="s">
        <v>1931</v>
      </c>
      <c r="AY284" s="388" t="s">
        <v>1931</v>
      </c>
    </row>
    <row r="285" spans="1:53" ht="34.5" customHeight="1">
      <c r="A285" s="388">
        <v>38</v>
      </c>
      <c r="B285" s="389">
        <v>196</v>
      </c>
      <c r="C285" s="390" t="s">
        <v>1354</v>
      </c>
      <c r="D285" s="388" t="s">
        <v>129</v>
      </c>
      <c r="E285" s="388"/>
      <c r="F285" s="505">
        <v>0.49</v>
      </c>
      <c r="G285" s="505"/>
      <c r="H285" s="506">
        <v>0.49</v>
      </c>
      <c r="I285" s="507">
        <v>0.33</v>
      </c>
      <c r="J285" s="507"/>
      <c r="K285" s="506">
        <f t="shared" si="41"/>
        <v>0.33</v>
      </c>
      <c r="L285" s="506"/>
      <c r="M285" s="506"/>
      <c r="N285" s="506"/>
      <c r="O285" s="506"/>
      <c r="P285" s="506"/>
      <c r="Q285" s="506"/>
      <c r="R285" s="506"/>
      <c r="S285" s="506"/>
      <c r="T285" s="506"/>
      <c r="U285" s="506"/>
      <c r="V285" s="506"/>
      <c r="W285" s="506"/>
      <c r="X285" s="506"/>
      <c r="Y285" s="506"/>
      <c r="Z285" s="506"/>
      <c r="AA285" s="506"/>
      <c r="AB285" s="506"/>
      <c r="AC285" s="506"/>
      <c r="AD285" s="506"/>
      <c r="AE285" s="506"/>
      <c r="AF285" s="506">
        <v>0.16</v>
      </c>
      <c r="AG285" s="506"/>
      <c r="AH285" s="506">
        <f>SUM(N285:AG285)</f>
        <v>0.16</v>
      </c>
      <c r="AI285" s="403" t="s">
        <v>242</v>
      </c>
      <c r="AJ285" s="403"/>
      <c r="AK285" s="402" t="s">
        <v>1114</v>
      </c>
      <c r="AL285" s="389">
        <v>248</v>
      </c>
      <c r="AM285" s="389" t="s">
        <v>1415</v>
      </c>
      <c r="AN285" s="389" t="s">
        <v>1771</v>
      </c>
      <c r="AO285" s="389"/>
      <c r="AP285" s="389" t="s">
        <v>1432</v>
      </c>
      <c r="AQ285" s="395" t="s">
        <v>1418</v>
      </c>
      <c r="AR285" s="395"/>
      <c r="AS285" s="395"/>
      <c r="AT285" s="395"/>
      <c r="AU285" s="395" t="s">
        <v>1419</v>
      </c>
      <c r="AV285" s="388"/>
      <c r="AW285" s="388">
        <v>264</v>
      </c>
      <c r="AX285" s="388" t="s">
        <v>1931</v>
      </c>
      <c r="AY285" s="388" t="s">
        <v>1931</v>
      </c>
      <c r="AZ285" s="396" t="s">
        <v>129</v>
      </c>
    </row>
    <row r="286" spans="1:53" ht="31.5">
      <c r="A286" s="388">
        <v>39</v>
      </c>
      <c r="B286" s="389">
        <v>334</v>
      </c>
      <c r="C286" s="390" t="s">
        <v>1778</v>
      </c>
      <c r="D286" s="388" t="s">
        <v>129</v>
      </c>
      <c r="E286" s="388"/>
      <c r="F286" s="505">
        <v>0.02</v>
      </c>
      <c r="G286" s="505"/>
      <c r="H286" s="506">
        <v>0.02</v>
      </c>
      <c r="I286" s="507"/>
      <c r="J286" s="507"/>
      <c r="K286" s="506">
        <f t="shared" si="41"/>
        <v>0</v>
      </c>
      <c r="L286" s="506"/>
      <c r="M286" s="506"/>
      <c r="N286" s="506"/>
      <c r="O286" s="506"/>
      <c r="P286" s="506"/>
      <c r="Q286" s="506"/>
      <c r="R286" s="506"/>
      <c r="S286" s="506"/>
      <c r="T286" s="506"/>
      <c r="U286" s="506"/>
      <c r="V286" s="506"/>
      <c r="W286" s="506"/>
      <c r="X286" s="506"/>
      <c r="Y286" s="506"/>
      <c r="Z286" s="506"/>
      <c r="AA286" s="506"/>
      <c r="AB286" s="506"/>
      <c r="AC286" s="506"/>
      <c r="AD286" s="506"/>
      <c r="AE286" s="506"/>
      <c r="AF286" s="506">
        <v>0.02</v>
      </c>
      <c r="AG286" s="506"/>
      <c r="AH286" s="506">
        <f>SUM(N286:AG286)</f>
        <v>0.02</v>
      </c>
      <c r="AI286" s="389" t="s">
        <v>250</v>
      </c>
      <c r="AJ286" s="389"/>
      <c r="AK286" s="390" t="s">
        <v>1451</v>
      </c>
      <c r="AL286" s="389"/>
      <c r="AM286" s="389" t="s">
        <v>1439</v>
      </c>
      <c r="AN286" s="389"/>
      <c r="AO286" s="389">
        <v>16</v>
      </c>
      <c r="AP286" s="389"/>
      <c r="AQ286" s="389"/>
      <c r="AR286" s="395"/>
      <c r="AS286" s="389"/>
      <c r="AT286" s="389"/>
      <c r="AU286" s="389"/>
      <c r="AV286" s="388"/>
      <c r="AW286" s="388">
        <v>271</v>
      </c>
      <c r="AX286" s="388"/>
      <c r="AY286" s="388"/>
      <c r="AZ286" s="396" t="s">
        <v>129</v>
      </c>
    </row>
    <row r="287" spans="1:53" ht="31.5">
      <c r="A287" s="388">
        <v>40</v>
      </c>
      <c r="B287" s="389">
        <v>228</v>
      </c>
      <c r="C287" s="390" t="s">
        <v>1776</v>
      </c>
      <c r="D287" s="394" t="s">
        <v>129</v>
      </c>
      <c r="E287" s="389" t="s">
        <v>54</v>
      </c>
      <c r="F287" s="505">
        <v>0.5</v>
      </c>
      <c r="G287" s="505"/>
      <c r="H287" s="506">
        <v>0.5</v>
      </c>
      <c r="I287" s="507">
        <v>0.5</v>
      </c>
      <c r="J287" s="507"/>
      <c r="K287" s="506">
        <f t="shared" si="41"/>
        <v>0.5</v>
      </c>
      <c r="L287" s="506"/>
      <c r="M287" s="506"/>
      <c r="N287" s="506"/>
      <c r="O287" s="506"/>
      <c r="P287" s="506"/>
      <c r="Q287" s="506"/>
      <c r="R287" s="506"/>
      <c r="S287" s="506"/>
      <c r="T287" s="506"/>
      <c r="U287" s="506"/>
      <c r="V287" s="506"/>
      <c r="W287" s="506"/>
      <c r="X287" s="506"/>
      <c r="Y287" s="506"/>
      <c r="Z287" s="506"/>
      <c r="AA287" s="506"/>
      <c r="AB287" s="506"/>
      <c r="AC287" s="506"/>
      <c r="AD287" s="506"/>
      <c r="AE287" s="506"/>
      <c r="AF287" s="506"/>
      <c r="AG287" s="506"/>
      <c r="AH287" s="506">
        <f>SUM(N287:AG287)</f>
        <v>0</v>
      </c>
      <c r="AI287" s="408" t="s">
        <v>243</v>
      </c>
      <c r="AJ287" s="408"/>
      <c r="AK287" s="402" t="s">
        <v>1777</v>
      </c>
      <c r="AL287" s="389"/>
      <c r="AM287" s="389" t="s">
        <v>1439</v>
      </c>
      <c r="AN287" s="389">
        <v>4</v>
      </c>
      <c r="AO287" s="389"/>
      <c r="AP287" s="389"/>
      <c r="AQ287" s="389"/>
      <c r="AR287" s="389"/>
      <c r="AS287" s="389"/>
      <c r="AT287" s="395"/>
      <c r="AU287" s="389"/>
      <c r="AV287" s="388"/>
      <c r="AW287" s="388">
        <v>270</v>
      </c>
      <c r="AX287" s="388"/>
      <c r="AY287" s="388"/>
      <c r="AZ287" s="396" t="s">
        <v>1948</v>
      </c>
      <c r="BA287" s="396">
        <v>1</v>
      </c>
    </row>
    <row r="288" spans="1:53" ht="27" customHeight="1">
      <c r="A288" s="388">
        <v>41</v>
      </c>
      <c r="B288" s="388"/>
      <c r="C288" s="390" t="s">
        <v>1781</v>
      </c>
      <c r="D288" s="389" t="s">
        <v>129</v>
      </c>
      <c r="E288" s="389" t="s">
        <v>54</v>
      </c>
      <c r="F288" s="505">
        <v>0.25</v>
      </c>
      <c r="G288" s="505"/>
      <c r="H288" s="506">
        <v>0.25</v>
      </c>
      <c r="I288" s="507">
        <v>0.25</v>
      </c>
      <c r="J288" s="507"/>
      <c r="K288" s="506">
        <f t="shared" si="41"/>
        <v>0.25</v>
      </c>
      <c r="L288" s="506"/>
      <c r="M288" s="506"/>
      <c r="N288" s="506"/>
      <c r="O288" s="506"/>
      <c r="P288" s="506"/>
      <c r="Q288" s="506"/>
      <c r="R288" s="506"/>
      <c r="S288" s="506"/>
      <c r="T288" s="506"/>
      <c r="U288" s="506"/>
      <c r="V288" s="506"/>
      <c r="W288" s="506"/>
      <c r="X288" s="506"/>
      <c r="Y288" s="506"/>
      <c r="Z288" s="506"/>
      <c r="AA288" s="506"/>
      <c r="AB288" s="506"/>
      <c r="AC288" s="506"/>
      <c r="AD288" s="506"/>
      <c r="AE288" s="506"/>
      <c r="AF288" s="506"/>
      <c r="AG288" s="506"/>
      <c r="AH288" s="506">
        <f>SUM(N288:AG288)</f>
        <v>0</v>
      </c>
      <c r="AI288" s="389" t="s">
        <v>252</v>
      </c>
      <c r="AJ288" s="389"/>
      <c r="AK288" s="390" t="s">
        <v>252</v>
      </c>
      <c r="AL288" s="395"/>
      <c r="AM288" s="389" t="s">
        <v>1439</v>
      </c>
      <c r="AN288" s="389"/>
      <c r="AO288" s="389"/>
      <c r="AP288" s="389"/>
      <c r="AQ288" s="395"/>
      <c r="AR288" s="395" t="s">
        <v>1458</v>
      </c>
      <c r="AS288" s="395"/>
      <c r="AT288" s="395"/>
      <c r="AU288" s="395" t="s">
        <v>1419</v>
      </c>
      <c r="AV288" s="388"/>
      <c r="AW288" s="388">
        <v>273</v>
      </c>
      <c r="AX288" s="388" t="s">
        <v>1931</v>
      </c>
      <c r="AY288" s="388" t="s">
        <v>1931</v>
      </c>
      <c r="AZ288" s="396" t="s">
        <v>1949</v>
      </c>
      <c r="BA288" s="396">
        <v>1</v>
      </c>
    </row>
    <row r="289" spans="1:59" ht="33" customHeight="1">
      <c r="A289" s="388">
        <v>42</v>
      </c>
      <c r="B289" s="389">
        <v>376</v>
      </c>
      <c r="C289" s="402" t="s">
        <v>1782</v>
      </c>
      <c r="D289" s="394" t="s">
        <v>129</v>
      </c>
      <c r="E289" s="394" t="s">
        <v>54</v>
      </c>
      <c r="F289" s="505">
        <v>0.6</v>
      </c>
      <c r="G289" s="511"/>
      <c r="H289" s="506">
        <v>0.6</v>
      </c>
      <c r="I289" s="507"/>
      <c r="J289" s="507"/>
      <c r="K289" s="506">
        <f t="shared" si="41"/>
        <v>0</v>
      </c>
      <c r="L289" s="506"/>
      <c r="M289" s="506"/>
      <c r="N289" s="506"/>
      <c r="O289" s="506"/>
      <c r="P289" s="506"/>
      <c r="Q289" s="506"/>
      <c r="R289" s="506"/>
      <c r="S289" s="506"/>
      <c r="T289" s="506"/>
      <c r="U289" s="506"/>
      <c r="V289" s="506"/>
      <c r="W289" s="506"/>
      <c r="X289" s="506"/>
      <c r="Y289" s="506"/>
      <c r="Z289" s="506"/>
      <c r="AA289" s="506"/>
      <c r="AB289" s="506"/>
      <c r="AC289" s="506"/>
      <c r="AD289" s="506"/>
      <c r="AE289" s="506"/>
      <c r="AF289" s="506">
        <v>0.6</v>
      </c>
      <c r="AG289" s="506"/>
      <c r="AH289" s="506">
        <f>SUM(N289:AG289)</f>
        <v>0.6</v>
      </c>
      <c r="AI289" s="389" t="s">
        <v>253</v>
      </c>
      <c r="AJ289" s="389"/>
      <c r="AK289" s="402" t="s">
        <v>1761</v>
      </c>
      <c r="AL289" s="389"/>
      <c r="AM289" s="389" t="s">
        <v>1439</v>
      </c>
      <c r="AN289" s="389"/>
      <c r="AO289" s="389">
        <v>10</v>
      </c>
      <c r="AP289" s="389"/>
      <c r="AQ289" s="389"/>
      <c r="AR289" s="395"/>
      <c r="AS289" s="389"/>
      <c r="AT289" s="389"/>
      <c r="AU289" s="389"/>
      <c r="AV289" s="388"/>
      <c r="AW289" s="388">
        <v>274</v>
      </c>
      <c r="AX289" s="388"/>
      <c r="AY289" s="388"/>
      <c r="AZ289" s="396" t="s">
        <v>1949</v>
      </c>
      <c r="BA289" s="396">
        <v>1</v>
      </c>
    </row>
    <row r="290" spans="1:59" ht="33.75" customHeight="1">
      <c r="A290" s="388">
        <v>43</v>
      </c>
      <c r="B290" s="388"/>
      <c r="C290" s="390" t="s">
        <v>1336</v>
      </c>
      <c r="D290" s="389" t="s">
        <v>129</v>
      </c>
      <c r="E290" s="389" t="s">
        <v>54</v>
      </c>
      <c r="F290" s="505">
        <v>1.5</v>
      </c>
      <c r="G290" s="505"/>
      <c r="H290" s="506">
        <v>1.5</v>
      </c>
      <c r="I290" s="507"/>
      <c r="J290" s="507"/>
      <c r="K290" s="506">
        <v>1.4</v>
      </c>
      <c r="L290" s="506"/>
      <c r="M290" s="506"/>
      <c r="N290" s="506"/>
      <c r="O290" s="506"/>
      <c r="P290" s="506"/>
      <c r="Q290" s="506"/>
      <c r="R290" s="506"/>
      <c r="S290" s="506"/>
      <c r="T290" s="506"/>
      <c r="U290" s="506"/>
      <c r="V290" s="506"/>
      <c r="W290" s="506"/>
      <c r="X290" s="506"/>
      <c r="Y290" s="506"/>
      <c r="Z290" s="506"/>
      <c r="AA290" s="506"/>
      <c r="AB290" s="506"/>
      <c r="AC290" s="506"/>
      <c r="AD290" s="506"/>
      <c r="AE290" s="506"/>
      <c r="AF290" s="506"/>
      <c r="AG290" s="506"/>
      <c r="AH290" s="506">
        <v>0.1</v>
      </c>
      <c r="AI290" s="389" t="s">
        <v>242</v>
      </c>
      <c r="AJ290" s="389"/>
      <c r="AK290" s="514" t="s">
        <v>1786</v>
      </c>
      <c r="AL290" s="395"/>
      <c r="AM290" s="389" t="s">
        <v>1926</v>
      </c>
      <c r="AN290" s="389"/>
      <c r="AO290" s="389"/>
      <c r="AP290" s="389"/>
      <c r="AQ290" s="395"/>
      <c r="AR290" s="395"/>
      <c r="AS290" s="395"/>
      <c r="AT290" s="395"/>
      <c r="AU290" s="395"/>
      <c r="AV290" s="388"/>
      <c r="AW290" s="388">
        <v>276</v>
      </c>
      <c r="AX290" s="388"/>
      <c r="AY290" s="388"/>
      <c r="AZ290" s="396" t="s">
        <v>1949</v>
      </c>
      <c r="BA290" s="396">
        <v>1</v>
      </c>
    </row>
    <row r="291" spans="1:59" ht="35.25" customHeight="1">
      <c r="A291" s="388">
        <v>44</v>
      </c>
      <c r="B291" s="388"/>
      <c r="C291" s="390" t="s">
        <v>1950</v>
      </c>
      <c r="D291" s="388" t="s">
        <v>129</v>
      </c>
      <c r="E291" s="388"/>
      <c r="F291" s="508">
        <v>2</v>
      </c>
      <c r="G291" s="508"/>
      <c r="H291" s="509">
        <v>2</v>
      </c>
      <c r="I291" s="510">
        <v>2</v>
      </c>
      <c r="J291" s="510"/>
      <c r="K291" s="509">
        <v>2</v>
      </c>
      <c r="L291" s="509"/>
      <c r="M291" s="509"/>
      <c r="N291" s="509"/>
      <c r="O291" s="509"/>
      <c r="P291" s="509"/>
      <c r="Q291" s="509"/>
      <c r="R291" s="509"/>
      <c r="S291" s="509"/>
      <c r="T291" s="509"/>
      <c r="U291" s="509"/>
      <c r="V291" s="509"/>
      <c r="W291" s="509"/>
      <c r="X291" s="509"/>
      <c r="Y291" s="509"/>
      <c r="Z291" s="509"/>
      <c r="AA291" s="509"/>
      <c r="AB291" s="509"/>
      <c r="AC291" s="509"/>
      <c r="AD291" s="509"/>
      <c r="AE291" s="509"/>
      <c r="AF291" s="509"/>
      <c r="AG291" s="509"/>
      <c r="AH291" s="509"/>
      <c r="AI291" s="389" t="s">
        <v>243</v>
      </c>
      <c r="AJ291" s="389"/>
      <c r="AK291" s="390" t="s">
        <v>1951</v>
      </c>
      <c r="AL291" s="413"/>
      <c r="AM291" s="388"/>
      <c r="AN291" s="388"/>
      <c r="AO291" s="388"/>
      <c r="AP291" s="388"/>
      <c r="AQ291" s="413"/>
      <c r="AR291" s="413"/>
      <c r="AS291" s="413"/>
      <c r="AT291" s="413"/>
      <c r="AU291" s="413"/>
      <c r="AV291" s="388"/>
      <c r="AW291" s="388">
        <v>399</v>
      </c>
      <c r="AX291" s="388"/>
      <c r="AY291" s="388"/>
      <c r="AZ291" s="396" t="s">
        <v>1952</v>
      </c>
      <c r="BA291" s="396">
        <v>1</v>
      </c>
    </row>
    <row r="292" spans="1:59" ht="31.5">
      <c r="A292" s="388">
        <v>45</v>
      </c>
      <c r="B292" s="388"/>
      <c r="C292" s="390" t="s">
        <v>1953</v>
      </c>
      <c r="D292" s="388" t="s">
        <v>129</v>
      </c>
      <c r="E292" s="388"/>
      <c r="F292" s="508">
        <v>0.4</v>
      </c>
      <c r="G292" s="508"/>
      <c r="H292" s="509">
        <v>0.4</v>
      </c>
      <c r="I292" s="510">
        <v>0.4</v>
      </c>
      <c r="J292" s="510"/>
      <c r="K292" s="509">
        <f>J292+I292</f>
        <v>0.4</v>
      </c>
      <c r="L292" s="509"/>
      <c r="M292" s="509"/>
      <c r="N292" s="509"/>
      <c r="O292" s="509"/>
      <c r="P292" s="509"/>
      <c r="Q292" s="509"/>
      <c r="R292" s="509"/>
      <c r="S292" s="509"/>
      <c r="T292" s="509"/>
      <c r="U292" s="509"/>
      <c r="V292" s="509"/>
      <c r="W292" s="509"/>
      <c r="X292" s="509"/>
      <c r="Y292" s="509"/>
      <c r="Z292" s="509"/>
      <c r="AA292" s="509"/>
      <c r="AB292" s="509"/>
      <c r="AC292" s="509"/>
      <c r="AD292" s="509"/>
      <c r="AE292" s="509"/>
      <c r="AF292" s="509"/>
      <c r="AG292" s="509"/>
      <c r="AH292" s="509"/>
      <c r="AI292" s="389" t="s">
        <v>247</v>
      </c>
      <c r="AJ292" s="389"/>
      <c r="AK292" s="390" t="s">
        <v>247</v>
      </c>
      <c r="AL292" s="413"/>
      <c r="AM292" s="388"/>
      <c r="AN292" s="388"/>
      <c r="AO292" s="388"/>
      <c r="AP292" s="388"/>
      <c r="AQ292" s="413"/>
      <c r="AR292" s="413"/>
      <c r="AS292" s="413"/>
      <c r="AT292" s="413"/>
      <c r="AU292" s="413"/>
      <c r="AV292" s="388"/>
      <c r="AW292" s="388">
        <v>400</v>
      </c>
      <c r="AX292" s="388"/>
      <c r="AY292" s="388"/>
      <c r="AZ292" s="396" t="s">
        <v>1952</v>
      </c>
      <c r="BA292" s="396">
        <v>1</v>
      </c>
    </row>
    <row r="293" spans="1:59" ht="31.5">
      <c r="A293" s="388">
        <v>46</v>
      </c>
      <c r="B293" s="388"/>
      <c r="C293" s="390" t="s">
        <v>1953</v>
      </c>
      <c r="D293" s="388" t="s">
        <v>129</v>
      </c>
      <c r="E293" s="388"/>
      <c r="F293" s="508">
        <v>0.4</v>
      </c>
      <c r="G293" s="508"/>
      <c r="H293" s="509">
        <v>0.4</v>
      </c>
      <c r="I293" s="510">
        <v>0.4</v>
      </c>
      <c r="J293" s="510"/>
      <c r="K293" s="509">
        <f>J293+I293</f>
        <v>0.4</v>
      </c>
      <c r="L293" s="509"/>
      <c r="M293" s="509"/>
      <c r="N293" s="509"/>
      <c r="O293" s="509"/>
      <c r="P293" s="509"/>
      <c r="Q293" s="509"/>
      <c r="R293" s="509"/>
      <c r="S293" s="509"/>
      <c r="T293" s="509"/>
      <c r="U293" s="509"/>
      <c r="V293" s="509"/>
      <c r="W293" s="509"/>
      <c r="X293" s="509"/>
      <c r="Y293" s="509"/>
      <c r="Z293" s="509"/>
      <c r="AA293" s="509"/>
      <c r="AB293" s="509"/>
      <c r="AC293" s="509"/>
      <c r="AD293" s="509"/>
      <c r="AE293" s="509"/>
      <c r="AF293" s="509"/>
      <c r="AG293" s="509"/>
      <c r="AH293" s="509"/>
      <c r="AI293" s="389" t="s">
        <v>241</v>
      </c>
      <c r="AJ293" s="389"/>
      <c r="AK293" s="390" t="s">
        <v>241</v>
      </c>
      <c r="AL293" s="413"/>
      <c r="AM293" s="388"/>
      <c r="AN293" s="388"/>
      <c r="AO293" s="388"/>
      <c r="AP293" s="388"/>
      <c r="AQ293" s="413"/>
      <c r="AR293" s="413"/>
      <c r="AS293" s="413"/>
      <c r="AT293" s="413"/>
      <c r="AU293" s="413"/>
      <c r="AV293" s="388"/>
      <c r="AW293" s="388">
        <v>401</v>
      </c>
      <c r="AX293" s="388"/>
      <c r="AY293" s="388"/>
      <c r="AZ293" s="396" t="s">
        <v>1952</v>
      </c>
      <c r="BA293" s="396">
        <v>1</v>
      </c>
    </row>
    <row r="294" spans="1:59" ht="31.5">
      <c r="A294" s="388">
        <v>47</v>
      </c>
      <c r="B294" s="388"/>
      <c r="C294" s="390" t="s">
        <v>1954</v>
      </c>
      <c r="D294" s="388" t="s">
        <v>129</v>
      </c>
      <c r="E294" s="388"/>
      <c r="F294" s="508">
        <v>0.1</v>
      </c>
      <c r="G294" s="508"/>
      <c r="H294" s="509">
        <v>0.1</v>
      </c>
      <c r="I294" s="510"/>
      <c r="J294" s="510"/>
      <c r="K294" s="509"/>
      <c r="L294" s="509"/>
      <c r="M294" s="509"/>
      <c r="N294" s="509"/>
      <c r="O294" s="509"/>
      <c r="P294" s="509"/>
      <c r="Q294" s="509"/>
      <c r="R294" s="509"/>
      <c r="S294" s="509"/>
      <c r="T294" s="509"/>
      <c r="U294" s="509"/>
      <c r="V294" s="509"/>
      <c r="W294" s="509"/>
      <c r="X294" s="509"/>
      <c r="Y294" s="509"/>
      <c r="Z294" s="509"/>
      <c r="AA294" s="509"/>
      <c r="AB294" s="509"/>
      <c r="AC294" s="509"/>
      <c r="AD294" s="509"/>
      <c r="AE294" s="509"/>
      <c r="AF294" s="509">
        <v>0.1</v>
      </c>
      <c r="AG294" s="509"/>
      <c r="AH294" s="509">
        <v>0.1</v>
      </c>
      <c r="AI294" s="388" t="s">
        <v>228</v>
      </c>
      <c r="AJ294" s="388"/>
      <c r="AK294" s="390" t="s">
        <v>1734</v>
      </c>
      <c r="AL294" s="413"/>
      <c r="AM294" s="388"/>
      <c r="AN294" s="388"/>
      <c r="AO294" s="388"/>
      <c r="AP294" s="388"/>
      <c r="AQ294" s="413"/>
      <c r="AR294" s="413"/>
      <c r="AS294" s="413"/>
      <c r="AT294" s="413"/>
      <c r="AU294" s="413"/>
      <c r="AV294" s="388"/>
      <c r="AW294" s="388">
        <v>402</v>
      </c>
      <c r="AX294" s="388"/>
      <c r="AY294" s="388"/>
      <c r="AZ294" s="396" t="s">
        <v>1933</v>
      </c>
      <c r="BA294" s="396">
        <v>1</v>
      </c>
    </row>
    <row r="295" spans="1:59" ht="42.75" customHeight="1">
      <c r="A295" s="388">
        <v>48</v>
      </c>
      <c r="B295" s="388"/>
      <c r="C295" s="390" t="s">
        <v>1992</v>
      </c>
      <c r="D295" s="388" t="s">
        <v>129</v>
      </c>
      <c r="E295" s="388"/>
      <c r="F295" s="508">
        <v>2</v>
      </c>
      <c r="G295" s="508"/>
      <c r="H295" s="509">
        <v>2</v>
      </c>
      <c r="I295" s="510">
        <v>1.6</v>
      </c>
      <c r="J295" s="510"/>
      <c r="K295" s="509">
        <f>I295</f>
        <v>1.6</v>
      </c>
      <c r="L295" s="509"/>
      <c r="M295" s="509"/>
      <c r="N295" s="509"/>
      <c r="O295" s="509"/>
      <c r="P295" s="509"/>
      <c r="Q295" s="509"/>
      <c r="R295" s="509"/>
      <c r="S295" s="509"/>
      <c r="T295" s="509"/>
      <c r="U295" s="509"/>
      <c r="V295" s="509"/>
      <c r="W295" s="509"/>
      <c r="X295" s="509"/>
      <c r="Y295" s="509"/>
      <c r="Z295" s="509"/>
      <c r="AA295" s="509"/>
      <c r="AB295" s="509"/>
      <c r="AC295" s="509"/>
      <c r="AD295" s="509"/>
      <c r="AE295" s="509">
        <v>0.4</v>
      </c>
      <c r="AF295" s="509"/>
      <c r="AG295" s="509"/>
      <c r="AH295" s="509">
        <v>0.4</v>
      </c>
      <c r="AI295" s="388" t="s">
        <v>243</v>
      </c>
      <c r="AJ295" s="388"/>
      <c r="AK295" s="390" t="s">
        <v>1993</v>
      </c>
      <c r="AL295" s="413"/>
      <c r="AM295" s="388"/>
      <c r="AN295" s="388"/>
      <c r="AO295" s="388"/>
      <c r="AP295" s="388"/>
      <c r="AQ295" s="413"/>
      <c r="AR295" s="413"/>
      <c r="AS295" s="413"/>
      <c r="AT295" s="413"/>
      <c r="AU295" s="413"/>
      <c r="AV295" s="388"/>
      <c r="AW295" s="388">
        <v>412</v>
      </c>
      <c r="AX295" s="388"/>
      <c r="AY295" s="388"/>
      <c r="BE295" s="396" t="s">
        <v>1933</v>
      </c>
    </row>
    <row r="296" spans="1:59" s="384" customFormat="1">
      <c r="A296" s="382" t="s">
        <v>1757</v>
      </c>
      <c r="B296" s="382"/>
      <c r="C296" s="446" t="s">
        <v>1365</v>
      </c>
      <c r="D296" s="382"/>
      <c r="E296" s="382"/>
      <c r="F296" s="515">
        <f>SUM(F297:F305)</f>
        <v>10.89</v>
      </c>
      <c r="G296" s="515">
        <f t="shared" ref="G296:AH296" si="43">SUM(G297:G305)</f>
        <v>3.09</v>
      </c>
      <c r="H296" s="515">
        <f t="shared" si="43"/>
        <v>7.8</v>
      </c>
      <c r="I296" s="515">
        <f t="shared" si="43"/>
        <v>4.0999999999999996</v>
      </c>
      <c r="J296" s="515">
        <f t="shared" si="43"/>
        <v>0</v>
      </c>
      <c r="K296" s="515">
        <f t="shared" si="43"/>
        <v>4.0999999999999996</v>
      </c>
      <c r="L296" s="515">
        <f t="shared" si="43"/>
        <v>0.05</v>
      </c>
      <c r="M296" s="515">
        <f t="shared" si="43"/>
        <v>0</v>
      </c>
      <c r="N296" s="515">
        <f t="shared" si="43"/>
        <v>0.8</v>
      </c>
      <c r="O296" s="515">
        <f t="shared" si="43"/>
        <v>1</v>
      </c>
      <c r="P296" s="515">
        <f t="shared" si="43"/>
        <v>0</v>
      </c>
      <c r="Q296" s="515">
        <f t="shared" si="43"/>
        <v>0</v>
      </c>
      <c r="R296" s="515">
        <f t="shared" si="43"/>
        <v>0</v>
      </c>
      <c r="S296" s="515">
        <f t="shared" si="43"/>
        <v>0</v>
      </c>
      <c r="T296" s="515">
        <f t="shared" si="43"/>
        <v>0</v>
      </c>
      <c r="U296" s="515">
        <f t="shared" si="43"/>
        <v>0</v>
      </c>
      <c r="V296" s="515">
        <f t="shared" si="43"/>
        <v>0</v>
      </c>
      <c r="W296" s="515">
        <f t="shared" si="43"/>
        <v>0</v>
      </c>
      <c r="X296" s="515">
        <f t="shared" si="43"/>
        <v>0</v>
      </c>
      <c r="Y296" s="515">
        <f t="shared" si="43"/>
        <v>0</v>
      </c>
      <c r="Z296" s="515">
        <f t="shared" si="43"/>
        <v>0</v>
      </c>
      <c r="AA296" s="515">
        <f t="shared" si="43"/>
        <v>0</v>
      </c>
      <c r="AB296" s="515">
        <f t="shared" si="43"/>
        <v>0</v>
      </c>
      <c r="AC296" s="515">
        <f t="shared" si="43"/>
        <v>0</v>
      </c>
      <c r="AD296" s="515">
        <f t="shared" si="43"/>
        <v>0</v>
      </c>
      <c r="AE296" s="515">
        <f t="shared" si="43"/>
        <v>0</v>
      </c>
      <c r="AF296" s="515">
        <f t="shared" si="43"/>
        <v>1.85</v>
      </c>
      <c r="AG296" s="515">
        <f t="shared" si="43"/>
        <v>0</v>
      </c>
      <c r="AH296" s="515">
        <f t="shared" si="43"/>
        <v>3.65</v>
      </c>
      <c r="AI296" s="382"/>
      <c r="AJ296" s="382"/>
      <c r="AK296" s="518"/>
      <c r="AL296" s="387"/>
      <c r="AM296" s="382"/>
      <c r="AN296" s="382"/>
      <c r="AO296" s="382"/>
      <c r="AP296" s="382"/>
      <c r="AQ296" s="387"/>
      <c r="AR296" s="387"/>
      <c r="AS296" s="387"/>
      <c r="AT296" s="387"/>
      <c r="AU296" s="387"/>
      <c r="AV296" s="382"/>
      <c r="AW296" s="382"/>
      <c r="AX296" s="382"/>
      <c r="AY296" s="382"/>
    </row>
    <row r="297" spans="1:59" ht="31.5" customHeight="1">
      <c r="A297" s="388">
        <v>1</v>
      </c>
      <c r="B297" s="389">
        <v>421</v>
      </c>
      <c r="C297" s="390" t="s">
        <v>1758</v>
      </c>
      <c r="D297" s="389" t="s">
        <v>54</v>
      </c>
      <c r="E297" s="389"/>
      <c r="F297" s="505">
        <v>0.2</v>
      </c>
      <c r="G297" s="505"/>
      <c r="H297" s="506">
        <v>0.2</v>
      </c>
      <c r="I297" s="507"/>
      <c r="J297" s="507"/>
      <c r="K297" s="506">
        <f t="shared" ref="K297:K305" si="44">I297+J297</f>
        <v>0</v>
      </c>
      <c r="L297" s="506"/>
      <c r="M297" s="506"/>
      <c r="N297" s="506"/>
      <c r="O297" s="506"/>
      <c r="P297" s="506"/>
      <c r="Q297" s="506"/>
      <c r="R297" s="506"/>
      <c r="S297" s="506"/>
      <c r="T297" s="506"/>
      <c r="U297" s="506"/>
      <c r="V297" s="506"/>
      <c r="W297" s="506"/>
      <c r="X297" s="506"/>
      <c r="Y297" s="506"/>
      <c r="Z297" s="506"/>
      <c r="AA297" s="506"/>
      <c r="AB297" s="506"/>
      <c r="AC297" s="506"/>
      <c r="AD297" s="506"/>
      <c r="AE297" s="506"/>
      <c r="AF297" s="506">
        <v>0.2</v>
      </c>
      <c r="AG297" s="506"/>
      <c r="AH297" s="506">
        <f t="shared" si="42"/>
        <v>0.2</v>
      </c>
      <c r="AI297" s="389" t="s">
        <v>256</v>
      </c>
      <c r="AJ297" s="389"/>
      <c r="AK297" s="390" t="s">
        <v>1691</v>
      </c>
      <c r="AL297" s="389">
        <v>491</v>
      </c>
      <c r="AM297" s="389" t="s">
        <v>1415</v>
      </c>
      <c r="AN297" s="389" t="s">
        <v>1427</v>
      </c>
      <c r="AO297" s="389"/>
      <c r="AP297" s="389"/>
      <c r="AQ297" s="389"/>
      <c r="AR297" s="395" t="s">
        <v>1458</v>
      </c>
      <c r="AS297" s="389">
        <v>491</v>
      </c>
      <c r="AT297" s="395"/>
      <c r="AU297" s="389"/>
      <c r="AV297" s="388"/>
      <c r="AW297" s="388">
        <v>258</v>
      </c>
      <c r="AX297" s="388"/>
      <c r="AY297" s="388"/>
      <c r="BG297" s="396">
        <f>73.02-7.12</f>
        <v>65.899999999999991</v>
      </c>
    </row>
    <row r="298" spans="1:59" ht="32.25" customHeight="1">
      <c r="A298" s="388">
        <v>2</v>
      </c>
      <c r="B298" s="389">
        <v>375</v>
      </c>
      <c r="C298" s="390" t="s">
        <v>1986</v>
      </c>
      <c r="D298" s="389" t="s">
        <v>54</v>
      </c>
      <c r="E298" s="389"/>
      <c r="F298" s="505">
        <v>1</v>
      </c>
      <c r="G298" s="505"/>
      <c r="H298" s="506">
        <v>1</v>
      </c>
      <c r="I298" s="507"/>
      <c r="J298" s="507"/>
      <c r="K298" s="506">
        <f t="shared" si="44"/>
        <v>0</v>
      </c>
      <c r="L298" s="506"/>
      <c r="M298" s="506"/>
      <c r="N298" s="506"/>
      <c r="O298" s="506">
        <v>1</v>
      </c>
      <c r="P298" s="506"/>
      <c r="Q298" s="506"/>
      <c r="R298" s="506"/>
      <c r="S298" s="506"/>
      <c r="T298" s="506"/>
      <c r="U298" s="506"/>
      <c r="V298" s="506"/>
      <c r="W298" s="506"/>
      <c r="X298" s="506"/>
      <c r="Y298" s="506"/>
      <c r="Z298" s="506"/>
      <c r="AA298" s="506"/>
      <c r="AB298" s="506"/>
      <c r="AC298" s="506"/>
      <c r="AD298" s="506"/>
      <c r="AE298" s="506"/>
      <c r="AF298" s="506"/>
      <c r="AG298" s="506"/>
      <c r="AH298" s="506">
        <f t="shared" si="42"/>
        <v>1</v>
      </c>
      <c r="AI298" s="389" t="s">
        <v>253</v>
      </c>
      <c r="AJ298" s="389"/>
      <c r="AK298" s="402" t="s">
        <v>1761</v>
      </c>
      <c r="AL298" s="389">
        <v>474</v>
      </c>
      <c r="AM298" s="389" t="s">
        <v>1415</v>
      </c>
      <c r="AN298" s="389" t="s">
        <v>1610</v>
      </c>
      <c r="AO298" s="389">
        <v>15</v>
      </c>
      <c r="AP298" s="389"/>
      <c r="AQ298" s="390" t="s">
        <v>1490</v>
      </c>
      <c r="AR298" s="389" t="s">
        <v>1491</v>
      </c>
      <c r="AS298" s="389">
        <v>474</v>
      </c>
      <c r="AT298" s="395"/>
      <c r="AU298" s="389"/>
      <c r="AV298" s="388"/>
      <c r="AW298" s="388">
        <v>260</v>
      </c>
      <c r="AX298" s="388"/>
      <c r="AY298" s="388"/>
    </row>
    <row r="299" spans="1:59" ht="29.25" customHeight="1">
      <c r="A299" s="388">
        <v>3</v>
      </c>
      <c r="B299" s="389">
        <v>362</v>
      </c>
      <c r="C299" s="422" t="s">
        <v>985</v>
      </c>
      <c r="D299" s="421" t="s">
        <v>54</v>
      </c>
      <c r="E299" s="421"/>
      <c r="F299" s="505">
        <v>0.25</v>
      </c>
      <c r="G299" s="512"/>
      <c r="H299" s="506">
        <v>0.25</v>
      </c>
      <c r="I299" s="507">
        <v>0.1</v>
      </c>
      <c r="J299" s="507"/>
      <c r="K299" s="506">
        <f t="shared" si="44"/>
        <v>0.1</v>
      </c>
      <c r="L299" s="506"/>
      <c r="M299" s="506"/>
      <c r="N299" s="506"/>
      <c r="O299" s="506"/>
      <c r="P299" s="506"/>
      <c r="Q299" s="506"/>
      <c r="R299" s="506"/>
      <c r="S299" s="506"/>
      <c r="T299" s="506"/>
      <c r="U299" s="506"/>
      <c r="V299" s="506"/>
      <c r="W299" s="506"/>
      <c r="X299" s="506"/>
      <c r="Y299" s="506"/>
      <c r="Z299" s="506"/>
      <c r="AA299" s="506"/>
      <c r="AB299" s="506"/>
      <c r="AC299" s="506"/>
      <c r="AD299" s="506"/>
      <c r="AE299" s="506"/>
      <c r="AF299" s="506">
        <v>0.15</v>
      </c>
      <c r="AG299" s="506"/>
      <c r="AH299" s="506">
        <f t="shared" si="42"/>
        <v>0.15</v>
      </c>
      <c r="AI299" s="389" t="s">
        <v>253</v>
      </c>
      <c r="AJ299" s="389"/>
      <c r="AK299" s="402" t="s">
        <v>253</v>
      </c>
      <c r="AL299" s="389">
        <v>284</v>
      </c>
      <c r="AM299" s="389" t="s">
        <v>1766</v>
      </c>
      <c r="AN299" s="389" t="s">
        <v>1427</v>
      </c>
      <c r="AO299" s="389">
        <v>5</v>
      </c>
      <c r="AP299" s="389"/>
      <c r="AQ299" s="395"/>
      <c r="AR299" s="395"/>
      <c r="AS299" s="395"/>
      <c r="AT299" s="395"/>
      <c r="AU299" s="395" t="s">
        <v>1419</v>
      </c>
      <c r="AV299" s="388"/>
      <c r="AW299" s="388">
        <v>262</v>
      </c>
      <c r="AX299" s="388" t="s">
        <v>1931</v>
      </c>
      <c r="AY299" s="388" t="s">
        <v>1931</v>
      </c>
    </row>
    <row r="300" spans="1:59" ht="63.75" customHeight="1">
      <c r="A300" s="388">
        <v>4</v>
      </c>
      <c r="B300" s="389">
        <v>289</v>
      </c>
      <c r="C300" s="390" t="s">
        <v>1987</v>
      </c>
      <c r="D300" s="389" t="s">
        <v>54</v>
      </c>
      <c r="E300" s="389"/>
      <c r="F300" s="505">
        <v>3.09</v>
      </c>
      <c r="G300" s="505">
        <v>1.0900000000000001</v>
      </c>
      <c r="H300" s="506">
        <v>2</v>
      </c>
      <c r="I300" s="507">
        <v>2</v>
      </c>
      <c r="J300" s="507"/>
      <c r="K300" s="506">
        <f t="shared" si="44"/>
        <v>2</v>
      </c>
      <c r="L300" s="506"/>
      <c r="M300" s="506"/>
      <c r="N300" s="506"/>
      <c r="O300" s="506"/>
      <c r="P300" s="506"/>
      <c r="Q300" s="506"/>
      <c r="R300" s="506"/>
      <c r="S300" s="506"/>
      <c r="T300" s="506"/>
      <c r="U300" s="506"/>
      <c r="V300" s="506"/>
      <c r="W300" s="506"/>
      <c r="X300" s="506"/>
      <c r="Y300" s="506"/>
      <c r="Z300" s="506"/>
      <c r="AA300" s="506"/>
      <c r="AB300" s="506"/>
      <c r="AC300" s="506"/>
      <c r="AD300" s="506"/>
      <c r="AE300" s="506"/>
      <c r="AF300" s="506"/>
      <c r="AG300" s="506"/>
      <c r="AH300" s="506">
        <f t="shared" si="42"/>
        <v>0</v>
      </c>
      <c r="AI300" s="389" t="s">
        <v>1768</v>
      </c>
      <c r="AJ300" s="389"/>
      <c r="AK300" s="390" t="s">
        <v>1769</v>
      </c>
      <c r="AL300" s="389">
        <v>507</v>
      </c>
      <c r="AM300" s="389" t="s">
        <v>1415</v>
      </c>
      <c r="AN300" s="389" t="s">
        <v>1770</v>
      </c>
      <c r="AO300" s="389"/>
      <c r="AP300" s="389"/>
      <c r="AQ300" s="389"/>
      <c r="AR300" s="395" t="s">
        <v>1458</v>
      </c>
      <c r="AS300" s="389">
        <v>507</v>
      </c>
      <c r="AT300" s="395"/>
      <c r="AU300" s="389"/>
      <c r="AV300" s="388"/>
      <c r="AW300" s="388">
        <v>263</v>
      </c>
      <c r="AX300" s="388"/>
      <c r="AY300" s="388"/>
    </row>
    <row r="301" spans="1:59" s="384" customFormat="1" ht="29.25" customHeight="1">
      <c r="A301" s="388">
        <v>5</v>
      </c>
      <c r="B301" s="389">
        <v>87</v>
      </c>
      <c r="C301" s="390" t="s">
        <v>414</v>
      </c>
      <c r="D301" s="421" t="s">
        <v>54</v>
      </c>
      <c r="E301" s="421"/>
      <c r="F301" s="505">
        <v>2.8</v>
      </c>
      <c r="G301" s="505">
        <v>2</v>
      </c>
      <c r="H301" s="506">
        <v>0.8</v>
      </c>
      <c r="I301" s="507"/>
      <c r="J301" s="507"/>
      <c r="K301" s="506">
        <f t="shared" si="44"/>
        <v>0</v>
      </c>
      <c r="L301" s="506"/>
      <c r="M301" s="506"/>
      <c r="N301" s="506">
        <v>0.8</v>
      </c>
      <c r="O301" s="506"/>
      <c r="P301" s="506"/>
      <c r="Q301" s="506"/>
      <c r="R301" s="506"/>
      <c r="S301" s="506"/>
      <c r="T301" s="506"/>
      <c r="U301" s="506"/>
      <c r="V301" s="506"/>
      <c r="W301" s="506"/>
      <c r="X301" s="506"/>
      <c r="Y301" s="506"/>
      <c r="Z301" s="506"/>
      <c r="AA301" s="506"/>
      <c r="AB301" s="506"/>
      <c r="AC301" s="506"/>
      <c r="AD301" s="506"/>
      <c r="AE301" s="506"/>
      <c r="AF301" s="506"/>
      <c r="AG301" s="506"/>
      <c r="AH301" s="506">
        <f t="shared" si="42"/>
        <v>0.8</v>
      </c>
      <c r="AI301" s="389" t="s">
        <v>233</v>
      </c>
      <c r="AJ301" s="389"/>
      <c r="AK301" s="402" t="s">
        <v>233</v>
      </c>
      <c r="AL301" s="389">
        <v>341</v>
      </c>
      <c r="AM301" s="389" t="s">
        <v>1415</v>
      </c>
      <c r="AN301" s="389" t="s">
        <v>1772</v>
      </c>
      <c r="AO301" s="389"/>
      <c r="AP301" s="389" t="s">
        <v>1432</v>
      </c>
      <c r="AQ301" s="395" t="s">
        <v>1433</v>
      </c>
      <c r="AR301" s="395"/>
      <c r="AS301" s="395"/>
      <c r="AT301" s="395"/>
      <c r="AU301" s="395"/>
      <c r="AV301" s="388"/>
      <c r="AW301" s="388">
        <v>265</v>
      </c>
      <c r="AX301" s="388"/>
      <c r="AY301" s="388"/>
      <c r="AZ301" s="396"/>
      <c r="BA301" s="396"/>
      <c r="BB301" s="396"/>
      <c r="BC301" s="396"/>
      <c r="BD301" s="396"/>
    </row>
    <row r="302" spans="1:59" ht="35.25" customHeight="1">
      <c r="A302" s="388">
        <v>6</v>
      </c>
      <c r="B302" s="389">
        <v>71</v>
      </c>
      <c r="C302" s="402" t="s">
        <v>1773</v>
      </c>
      <c r="D302" s="389" t="s">
        <v>54</v>
      </c>
      <c r="E302" s="389"/>
      <c r="F302" s="505">
        <v>0.5</v>
      </c>
      <c r="G302" s="505"/>
      <c r="H302" s="506">
        <v>0.5</v>
      </c>
      <c r="I302" s="507">
        <v>0.5</v>
      </c>
      <c r="J302" s="507"/>
      <c r="K302" s="506">
        <f t="shared" si="44"/>
        <v>0.5</v>
      </c>
      <c r="L302" s="506"/>
      <c r="M302" s="506"/>
      <c r="N302" s="506"/>
      <c r="O302" s="506"/>
      <c r="P302" s="506"/>
      <c r="Q302" s="506"/>
      <c r="R302" s="506"/>
      <c r="S302" s="506"/>
      <c r="T302" s="506"/>
      <c r="U302" s="506"/>
      <c r="V302" s="506"/>
      <c r="W302" s="506"/>
      <c r="X302" s="506"/>
      <c r="Y302" s="506"/>
      <c r="Z302" s="506"/>
      <c r="AA302" s="506"/>
      <c r="AB302" s="506"/>
      <c r="AC302" s="506"/>
      <c r="AD302" s="506"/>
      <c r="AE302" s="506"/>
      <c r="AF302" s="506"/>
      <c r="AG302" s="506"/>
      <c r="AH302" s="506">
        <f t="shared" si="42"/>
        <v>0</v>
      </c>
      <c r="AI302" s="441" t="s">
        <v>232</v>
      </c>
      <c r="AJ302" s="441"/>
      <c r="AK302" s="402" t="s">
        <v>1150</v>
      </c>
      <c r="AL302" s="389">
        <v>275</v>
      </c>
      <c r="AM302" s="389" t="s">
        <v>1415</v>
      </c>
      <c r="AN302" s="389" t="s">
        <v>1521</v>
      </c>
      <c r="AO302" s="389"/>
      <c r="AP302" s="389"/>
      <c r="AQ302" s="395"/>
      <c r="AR302" s="395"/>
      <c r="AS302" s="395"/>
      <c r="AT302" s="395"/>
      <c r="AU302" s="395"/>
      <c r="AV302" s="388"/>
      <c r="AW302" s="388">
        <v>266</v>
      </c>
      <c r="AX302" s="388"/>
      <c r="AY302" s="388"/>
    </row>
    <row r="303" spans="1:59" ht="25.5" customHeight="1">
      <c r="A303" s="388">
        <v>7</v>
      </c>
      <c r="B303" s="389">
        <v>52</v>
      </c>
      <c r="C303" s="390" t="s">
        <v>1197</v>
      </c>
      <c r="D303" s="421" t="s">
        <v>54</v>
      </c>
      <c r="E303" s="421"/>
      <c r="F303" s="505">
        <v>0.05</v>
      </c>
      <c r="G303" s="505"/>
      <c r="H303" s="506">
        <v>0.05</v>
      </c>
      <c r="I303" s="507"/>
      <c r="J303" s="507"/>
      <c r="K303" s="506">
        <f t="shared" si="44"/>
        <v>0</v>
      </c>
      <c r="L303" s="506">
        <v>0.05</v>
      </c>
      <c r="M303" s="506"/>
      <c r="N303" s="506"/>
      <c r="O303" s="506"/>
      <c r="P303" s="506"/>
      <c r="Q303" s="506"/>
      <c r="R303" s="506"/>
      <c r="S303" s="506"/>
      <c r="T303" s="506"/>
      <c r="U303" s="506"/>
      <c r="V303" s="506"/>
      <c r="W303" s="506"/>
      <c r="X303" s="506"/>
      <c r="Y303" s="506"/>
      <c r="Z303" s="506"/>
      <c r="AA303" s="506"/>
      <c r="AB303" s="506"/>
      <c r="AC303" s="506"/>
      <c r="AD303" s="506"/>
      <c r="AE303" s="506"/>
      <c r="AF303" s="506"/>
      <c r="AG303" s="506"/>
      <c r="AH303" s="506">
        <f t="shared" si="42"/>
        <v>0</v>
      </c>
      <c r="AI303" s="394" t="s">
        <v>231</v>
      </c>
      <c r="AJ303" s="394"/>
      <c r="AK303" s="402" t="s">
        <v>231</v>
      </c>
      <c r="AL303" s="389">
        <v>339</v>
      </c>
      <c r="AM303" s="389" t="s">
        <v>1415</v>
      </c>
      <c r="AN303" s="389" t="s">
        <v>1643</v>
      </c>
      <c r="AO303" s="389">
        <v>13</v>
      </c>
      <c r="AP303" s="389" t="s">
        <v>1432</v>
      </c>
      <c r="AQ303" s="395" t="s">
        <v>1433</v>
      </c>
      <c r="AR303" s="395"/>
      <c r="AS303" s="395"/>
      <c r="AT303" s="395"/>
      <c r="AU303" s="395"/>
      <c r="AV303" s="388"/>
      <c r="AW303" s="388">
        <v>267</v>
      </c>
      <c r="AX303" s="388"/>
      <c r="AY303" s="388"/>
    </row>
    <row r="304" spans="1:59" ht="33.75" customHeight="1">
      <c r="A304" s="388">
        <v>8</v>
      </c>
      <c r="B304" s="389">
        <v>171</v>
      </c>
      <c r="C304" s="390" t="s">
        <v>1775</v>
      </c>
      <c r="D304" s="389" t="s">
        <v>54</v>
      </c>
      <c r="E304" s="389"/>
      <c r="F304" s="505">
        <v>0.5</v>
      </c>
      <c r="G304" s="505"/>
      <c r="H304" s="506">
        <v>0.5</v>
      </c>
      <c r="I304" s="507"/>
      <c r="J304" s="507"/>
      <c r="K304" s="506">
        <f t="shared" si="44"/>
        <v>0</v>
      </c>
      <c r="L304" s="506"/>
      <c r="M304" s="506"/>
      <c r="N304" s="506"/>
      <c r="O304" s="506"/>
      <c r="P304" s="506"/>
      <c r="Q304" s="506"/>
      <c r="R304" s="506"/>
      <c r="S304" s="506"/>
      <c r="T304" s="506"/>
      <c r="U304" s="506"/>
      <c r="V304" s="506"/>
      <c r="W304" s="506"/>
      <c r="X304" s="506"/>
      <c r="Y304" s="506"/>
      <c r="Z304" s="506"/>
      <c r="AA304" s="506"/>
      <c r="AB304" s="506"/>
      <c r="AC304" s="506"/>
      <c r="AD304" s="506"/>
      <c r="AE304" s="506"/>
      <c r="AF304" s="506">
        <v>0.5</v>
      </c>
      <c r="AG304" s="506"/>
      <c r="AH304" s="506">
        <f t="shared" si="42"/>
        <v>0.5</v>
      </c>
      <c r="AI304" s="389" t="s">
        <v>240</v>
      </c>
      <c r="AJ304" s="389"/>
      <c r="AK304" s="390" t="s">
        <v>1628</v>
      </c>
      <c r="AL304" s="389"/>
      <c r="AM304" s="389" t="s">
        <v>1439</v>
      </c>
      <c r="AN304" s="389"/>
      <c r="AO304" s="389">
        <v>13</v>
      </c>
      <c r="AP304" s="389"/>
      <c r="AQ304" s="389"/>
      <c r="AR304" s="395"/>
      <c r="AS304" s="389"/>
      <c r="AT304" s="389"/>
      <c r="AU304" s="395"/>
      <c r="AV304" s="388"/>
      <c r="AW304" s="388">
        <v>269</v>
      </c>
      <c r="AX304" s="388"/>
      <c r="AY304" s="388"/>
      <c r="BG304" s="528"/>
    </row>
    <row r="305" spans="1:56" ht="31.5">
      <c r="A305" s="388">
        <v>9</v>
      </c>
      <c r="B305" s="388"/>
      <c r="C305" s="390" t="s">
        <v>1783</v>
      </c>
      <c r="D305" s="389" t="s">
        <v>54</v>
      </c>
      <c r="E305" s="389"/>
      <c r="F305" s="505">
        <v>2.5</v>
      </c>
      <c r="G305" s="505"/>
      <c r="H305" s="506">
        <v>2.5</v>
      </c>
      <c r="I305" s="507">
        <v>1.5</v>
      </c>
      <c r="J305" s="507"/>
      <c r="K305" s="506">
        <f t="shared" si="44"/>
        <v>1.5</v>
      </c>
      <c r="L305" s="506"/>
      <c r="M305" s="506"/>
      <c r="N305" s="506"/>
      <c r="O305" s="506"/>
      <c r="P305" s="506"/>
      <c r="Q305" s="506"/>
      <c r="R305" s="506"/>
      <c r="S305" s="506"/>
      <c r="T305" s="506"/>
      <c r="U305" s="506"/>
      <c r="V305" s="506"/>
      <c r="W305" s="506"/>
      <c r="X305" s="506"/>
      <c r="Y305" s="506"/>
      <c r="Z305" s="506"/>
      <c r="AA305" s="506"/>
      <c r="AB305" s="506"/>
      <c r="AC305" s="506"/>
      <c r="AD305" s="506"/>
      <c r="AE305" s="506"/>
      <c r="AF305" s="506">
        <v>1</v>
      </c>
      <c r="AG305" s="506"/>
      <c r="AH305" s="506">
        <f t="shared" si="42"/>
        <v>1</v>
      </c>
      <c r="AI305" s="389" t="s">
        <v>256</v>
      </c>
      <c r="AJ305" s="389"/>
      <c r="AK305" s="390" t="s">
        <v>1784</v>
      </c>
      <c r="AL305" s="395"/>
      <c r="AM305" s="389" t="s">
        <v>1439</v>
      </c>
      <c r="AN305" s="389"/>
      <c r="AO305" s="389"/>
      <c r="AP305" s="389"/>
      <c r="AQ305" s="395"/>
      <c r="AR305" s="395" t="s">
        <v>1458</v>
      </c>
      <c r="AS305" s="395"/>
      <c r="AT305" s="395"/>
      <c r="AU305" s="395"/>
      <c r="AV305" s="388"/>
      <c r="AW305" s="388">
        <v>275</v>
      </c>
      <c r="AX305" s="388"/>
      <c r="AY305" s="388"/>
    </row>
    <row r="306" spans="1:56" s="384" customFormat="1" ht="30.75" customHeight="1">
      <c r="A306" s="382" t="s">
        <v>1787</v>
      </c>
      <c r="B306" s="382"/>
      <c r="C306" s="478" t="s">
        <v>135</v>
      </c>
      <c r="D306" s="529"/>
      <c r="E306" s="529"/>
      <c r="F306" s="502">
        <f>F307+F309+F312+F318+F320+F334+F338</f>
        <v>21.43</v>
      </c>
      <c r="G306" s="502">
        <f t="shared" ref="G306:AH306" si="45">G307+G309+G312+G318+G320+G334+G338</f>
        <v>4.12</v>
      </c>
      <c r="H306" s="503">
        <f t="shared" si="45"/>
        <v>17.310000000000002</v>
      </c>
      <c r="I306" s="504">
        <f t="shared" si="45"/>
        <v>4.71</v>
      </c>
      <c r="J306" s="504">
        <f t="shared" si="45"/>
        <v>0</v>
      </c>
      <c r="K306" s="503">
        <f t="shared" si="45"/>
        <v>4.71</v>
      </c>
      <c r="L306" s="503">
        <f t="shared" si="45"/>
        <v>0</v>
      </c>
      <c r="M306" s="503">
        <f t="shared" si="45"/>
        <v>0</v>
      </c>
      <c r="N306" s="503">
        <f t="shared" si="45"/>
        <v>0</v>
      </c>
      <c r="O306" s="503">
        <f t="shared" si="45"/>
        <v>0.05</v>
      </c>
      <c r="P306" s="503">
        <f t="shared" si="45"/>
        <v>3.58</v>
      </c>
      <c r="Q306" s="503">
        <f t="shared" si="45"/>
        <v>0</v>
      </c>
      <c r="R306" s="503">
        <f t="shared" si="45"/>
        <v>0</v>
      </c>
      <c r="S306" s="503">
        <f t="shared" si="45"/>
        <v>2.15</v>
      </c>
      <c r="T306" s="503">
        <f t="shared" si="45"/>
        <v>0.26</v>
      </c>
      <c r="U306" s="503">
        <f t="shared" si="45"/>
        <v>0</v>
      </c>
      <c r="V306" s="503">
        <f t="shared" si="45"/>
        <v>0</v>
      </c>
      <c r="W306" s="503">
        <f t="shared" si="45"/>
        <v>0</v>
      </c>
      <c r="X306" s="503">
        <f t="shared" si="45"/>
        <v>0</v>
      </c>
      <c r="Y306" s="503">
        <f t="shared" si="45"/>
        <v>0</v>
      </c>
      <c r="Z306" s="503">
        <f t="shared" si="45"/>
        <v>0</v>
      </c>
      <c r="AA306" s="503">
        <f t="shared" si="45"/>
        <v>0</v>
      </c>
      <c r="AB306" s="503">
        <f t="shared" si="45"/>
        <v>0</v>
      </c>
      <c r="AC306" s="503">
        <f t="shared" si="45"/>
        <v>0</v>
      </c>
      <c r="AD306" s="503">
        <f t="shared" si="45"/>
        <v>0</v>
      </c>
      <c r="AE306" s="503">
        <f t="shared" si="45"/>
        <v>1.1000000000000001</v>
      </c>
      <c r="AF306" s="503">
        <f t="shared" si="45"/>
        <v>5.46</v>
      </c>
      <c r="AG306" s="503">
        <f t="shared" si="45"/>
        <v>0</v>
      </c>
      <c r="AH306" s="503">
        <f t="shared" si="45"/>
        <v>12.599999999999998</v>
      </c>
      <c r="AI306" s="529"/>
      <c r="AJ306" s="529"/>
      <c r="AK306" s="397"/>
      <c r="AL306" s="400"/>
      <c r="AM306" s="529"/>
      <c r="AN306" s="529"/>
      <c r="AO306" s="529"/>
      <c r="AP306" s="529"/>
      <c r="AQ306" s="400"/>
      <c r="AR306" s="400"/>
      <c r="AS306" s="400"/>
      <c r="AT306" s="400"/>
      <c r="AU306" s="400"/>
      <c r="AV306" s="382"/>
      <c r="AW306" s="382"/>
      <c r="AX306" s="382"/>
      <c r="AY306" s="382"/>
    </row>
    <row r="307" spans="1:56" s="384" customFormat="1">
      <c r="A307" s="382" t="s">
        <v>1788</v>
      </c>
      <c r="B307" s="382"/>
      <c r="C307" s="480" t="s">
        <v>1789</v>
      </c>
      <c r="D307" s="529"/>
      <c r="E307" s="529"/>
      <c r="F307" s="502">
        <f>F308</f>
        <v>0.33</v>
      </c>
      <c r="G307" s="502">
        <f t="shared" ref="G307:AH307" si="46">G308</f>
        <v>0.23</v>
      </c>
      <c r="H307" s="503">
        <f t="shared" si="46"/>
        <v>0.1</v>
      </c>
      <c r="I307" s="502">
        <f t="shared" si="46"/>
        <v>0</v>
      </c>
      <c r="J307" s="502">
        <f t="shared" si="46"/>
        <v>0</v>
      </c>
      <c r="K307" s="503">
        <f t="shared" si="46"/>
        <v>0</v>
      </c>
      <c r="L307" s="503">
        <f t="shared" si="46"/>
        <v>0</v>
      </c>
      <c r="M307" s="503">
        <f t="shared" si="46"/>
        <v>0</v>
      </c>
      <c r="N307" s="503">
        <f t="shared" si="46"/>
        <v>0</v>
      </c>
      <c r="O307" s="503">
        <f t="shared" si="46"/>
        <v>0</v>
      </c>
      <c r="P307" s="503">
        <f t="shared" si="46"/>
        <v>0</v>
      </c>
      <c r="Q307" s="503">
        <f t="shared" si="46"/>
        <v>0</v>
      </c>
      <c r="R307" s="503">
        <f t="shared" si="46"/>
        <v>0</v>
      </c>
      <c r="S307" s="503">
        <f t="shared" si="46"/>
        <v>0</v>
      </c>
      <c r="T307" s="503">
        <f t="shared" si="46"/>
        <v>0</v>
      </c>
      <c r="U307" s="503">
        <f t="shared" si="46"/>
        <v>0</v>
      </c>
      <c r="V307" s="503">
        <f t="shared" si="46"/>
        <v>0</v>
      </c>
      <c r="W307" s="503">
        <f t="shared" si="46"/>
        <v>0</v>
      </c>
      <c r="X307" s="503">
        <f t="shared" si="46"/>
        <v>0</v>
      </c>
      <c r="Y307" s="503">
        <f t="shared" si="46"/>
        <v>0</v>
      </c>
      <c r="Z307" s="503">
        <f t="shared" si="46"/>
        <v>0</v>
      </c>
      <c r="AA307" s="503">
        <f t="shared" si="46"/>
        <v>0</v>
      </c>
      <c r="AB307" s="503">
        <f t="shared" si="46"/>
        <v>0</v>
      </c>
      <c r="AC307" s="503">
        <f t="shared" si="46"/>
        <v>0</v>
      </c>
      <c r="AD307" s="503">
        <f t="shared" si="46"/>
        <v>0</v>
      </c>
      <c r="AE307" s="503">
        <f t="shared" si="46"/>
        <v>0</v>
      </c>
      <c r="AF307" s="503">
        <f t="shared" si="46"/>
        <v>0.1</v>
      </c>
      <c r="AG307" s="503">
        <f t="shared" si="46"/>
        <v>0</v>
      </c>
      <c r="AH307" s="503">
        <f t="shared" si="46"/>
        <v>0.1</v>
      </c>
      <c r="AI307" s="529"/>
      <c r="AJ307" s="529"/>
      <c r="AK307" s="397"/>
      <c r="AL307" s="400"/>
      <c r="AM307" s="529"/>
      <c r="AN307" s="529"/>
      <c r="AO307" s="529"/>
      <c r="AP307" s="529"/>
      <c r="AQ307" s="400"/>
      <c r="AR307" s="400"/>
      <c r="AS307" s="400"/>
      <c r="AT307" s="400"/>
      <c r="AU307" s="400"/>
      <c r="AV307" s="382"/>
      <c r="AW307" s="382"/>
      <c r="AX307" s="382"/>
      <c r="AY307" s="382"/>
    </row>
    <row r="308" spans="1:56" ht="31.5">
      <c r="A308" s="388">
        <v>1</v>
      </c>
      <c r="B308" s="389">
        <v>414</v>
      </c>
      <c r="C308" s="390" t="s">
        <v>1790</v>
      </c>
      <c r="D308" s="389" t="s">
        <v>1791</v>
      </c>
      <c r="E308" s="389"/>
      <c r="F308" s="505">
        <v>0.33</v>
      </c>
      <c r="G308" s="505">
        <v>0.23</v>
      </c>
      <c r="H308" s="506">
        <v>0.1</v>
      </c>
      <c r="I308" s="507"/>
      <c r="J308" s="507"/>
      <c r="K308" s="506">
        <f>I308+J308</f>
        <v>0</v>
      </c>
      <c r="L308" s="506"/>
      <c r="M308" s="506"/>
      <c r="N308" s="506"/>
      <c r="O308" s="506"/>
      <c r="P308" s="506"/>
      <c r="Q308" s="506"/>
      <c r="R308" s="506"/>
      <c r="S308" s="506"/>
      <c r="T308" s="506"/>
      <c r="U308" s="506"/>
      <c r="V308" s="506"/>
      <c r="W308" s="506"/>
      <c r="X308" s="506"/>
      <c r="Y308" s="506"/>
      <c r="Z308" s="506"/>
      <c r="AA308" s="506"/>
      <c r="AB308" s="506"/>
      <c r="AC308" s="506"/>
      <c r="AD308" s="506"/>
      <c r="AE308" s="506"/>
      <c r="AF308" s="506">
        <v>0.1</v>
      </c>
      <c r="AG308" s="506"/>
      <c r="AH308" s="506">
        <f>SUM(N308:AG308)</f>
        <v>0.1</v>
      </c>
      <c r="AI308" s="394" t="s">
        <v>256</v>
      </c>
      <c r="AJ308" s="394"/>
      <c r="AK308" s="402" t="s">
        <v>1227</v>
      </c>
      <c r="AL308" s="389">
        <v>291</v>
      </c>
      <c r="AM308" s="389" t="s">
        <v>1415</v>
      </c>
      <c r="AN308" s="389" t="s">
        <v>1435</v>
      </c>
      <c r="AO308" s="389"/>
      <c r="AP308" s="389"/>
      <c r="AQ308" s="395"/>
      <c r="AR308" s="395"/>
      <c r="AS308" s="395"/>
      <c r="AT308" s="395"/>
      <c r="AU308" s="395"/>
      <c r="AV308" s="388"/>
      <c r="AW308" s="388">
        <v>277</v>
      </c>
      <c r="AX308" s="388"/>
      <c r="AY308" s="388"/>
    </row>
    <row r="309" spans="1:56" s="384" customFormat="1">
      <c r="A309" s="382" t="s">
        <v>1792</v>
      </c>
      <c r="B309" s="529"/>
      <c r="C309" s="397" t="s">
        <v>1793</v>
      </c>
      <c r="D309" s="529"/>
      <c r="E309" s="529"/>
      <c r="F309" s="502">
        <f>F310+F311</f>
        <v>0.61</v>
      </c>
      <c r="G309" s="502">
        <f t="shared" ref="G309:AH309" si="47">G310+G311</f>
        <v>0.14000000000000001</v>
      </c>
      <c r="H309" s="503">
        <f t="shared" si="47"/>
        <v>0.47</v>
      </c>
      <c r="I309" s="504">
        <f t="shared" si="47"/>
        <v>0</v>
      </c>
      <c r="J309" s="504">
        <f t="shared" si="47"/>
        <v>0</v>
      </c>
      <c r="K309" s="503">
        <f t="shared" si="47"/>
        <v>0</v>
      </c>
      <c r="L309" s="503">
        <f t="shared" si="47"/>
        <v>0</v>
      </c>
      <c r="M309" s="503">
        <f t="shared" si="47"/>
        <v>0</v>
      </c>
      <c r="N309" s="503">
        <f t="shared" si="47"/>
        <v>0</v>
      </c>
      <c r="O309" s="503">
        <f t="shared" si="47"/>
        <v>0.05</v>
      </c>
      <c r="P309" s="503">
        <f t="shared" si="47"/>
        <v>0</v>
      </c>
      <c r="Q309" s="503">
        <f t="shared" si="47"/>
        <v>0</v>
      </c>
      <c r="R309" s="503">
        <f t="shared" si="47"/>
        <v>0</v>
      </c>
      <c r="S309" s="503">
        <f t="shared" si="47"/>
        <v>0</v>
      </c>
      <c r="T309" s="503">
        <f t="shared" si="47"/>
        <v>0</v>
      </c>
      <c r="U309" s="503">
        <f t="shared" si="47"/>
        <v>0</v>
      </c>
      <c r="V309" s="503">
        <f t="shared" si="47"/>
        <v>0</v>
      </c>
      <c r="W309" s="503">
        <f t="shared" si="47"/>
        <v>0</v>
      </c>
      <c r="X309" s="503">
        <f t="shared" si="47"/>
        <v>0</v>
      </c>
      <c r="Y309" s="503">
        <f t="shared" si="47"/>
        <v>0</v>
      </c>
      <c r="Z309" s="503">
        <f t="shared" si="47"/>
        <v>0</v>
      </c>
      <c r="AA309" s="503">
        <f t="shared" si="47"/>
        <v>0</v>
      </c>
      <c r="AB309" s="503">
        <f t="shared" si="47"/>
        <v>0</v>
      </c>
      <c r="AC309" s="503">
        <f t="shared" si="47"/>
        <v>0</v>
      </c>
      <c r="AD309" s="503">
        <f t="shared" si="47"/>
        <v>0</v>
      </c>
      <c r="AE309" s="503">
        <f t="shared" si="47"/>
        <v>0</v>
      </c>
      <c r="AF309" s="503">
        <f t="shared" si="47"/>
        <v>0.42</v>
      </c>
      <c r="AG309" s="503">
        <f t="shared" si="47"/>
        <v>0</v>
      </c>
      <c r="AH309" s="503">
        <f t="shared" si="47"/>
        <v>0.47</v>
      </c>
      <c r="AI309" s="399"/>
      <c r="AJ309" s="399"/>
      <c r="AK309" s="404"/>
      <c r="AL309" s="529"/>
      <c r="AM309" s="529"/>
      <c r="AN309" s="529"/>
      <c r="AO309" s="529"/>
      <c r="AP309" s="529"/>
      <c r="AQ309" s="400"/>
      <c r="AR309" s="400"/>
      <c r="AS309" s="400"/>
      <c r="AT309" s="400"/>
      <c r="AU309" s="400"/>
      <c r="AV309" s="382"/>
      <c r="AW309" s="382"/>
      <c r="AX309" s="382"/>
      <c r="AY309" s="382"/>
    </row>
    <row r="310" spans="1:56" ht="31.5" customHeight="1">
      <c r="A310" s="388">
        <v>1</v>
      </c>
      <c r="B310" s="389">
        <v>379</v>
      </c>
      <c r="C310" s="402" t="s">
        <v>1794</v>
      </c>
      <c r="D310" s="389" t="s">
        <v>411</v>
      </c>
      <c r="E310" s="389"/>
      <c r="F310" s="505">
        <v>0.42</v>
      </c>
      <c r="G310" s="505">
        <v>0</v>
      </c>
      <c r="H310" s="506">
        <v>0.42</v>
      </c>
      <c r="I310" s="507"/>
      <c r="J310" s="507"/>
      <c r="K310" s="506">
        <f>I310+J310</f>
        <v>0</v>
      </c>
      <c r="L310" s="506"/>
      <c r="M310" s="506"/>
      <c r="N310" s="506"/>
      <c r="O310" s="506"/>
      <c r="P310" s="506"/>
      <c r="Q310" s="506"/>
      <c r="R310" s="506"/>
      <c r="S310" s="506"/>
      <c r="T310" s="506"/>
      <c r="U310" s="506"/>
      <c r="V310" s="506"/>
      <c r="W310" s="506"/>
      <c r="X310" s="506"/>
      <c r="Y310" s="506"/>
      <c r="Z310" s="506"/>
      <c r="AA310" s="506"/>
      <c r="AB310" s="506"/>
      <c r="AC310" s="506"/>
      <c r="AD310" s="506"/>
      <c r="AE310" s="506"/>
      <c r="AF310" s="506">
        <v>0.42</v>
      </c>
      <c r="AG310" s="506"/>
      <c r="AH310" s="506">
        <f>SUM(N310:AG310)</f>
        <v>0.42</v>
      </c>
      <c r="AI310" s="441" t="s">
        <v>254</v>
      </c>
      <c r="AJ310" s="441"/>
      <c r="AK310" s="402" t="s">
        <v>1795</v>
      </c>
      <c r="AL310" s="389">
        <v>293</v>
      </c>
      <c r="AM310" s="389" t="s">
        <v>1415</v>
      </c>
      <c r="AN310" s="389" t="s">
        <v>1453</v>
      </c>
      <c r="AO310" s="389">
        <v>1</v>
      </c>
      <c r="AP310" s="389"/>
      <c r="AQ310" s="395"/>
      <c r="AR310" s="395"/>
      <c r="AS310" s="395"/>
      <c r="AT310" s="395"/>
      <c r="AU310" s="395"/>
      <c r="AV310" s="388"/>
      <c r="AW310" s="388">
        <v>278</v>
      </c>
      <c r="AX310" s="388"/>
      <c r="AY310" s="388"/>
      <c r="AZ310" s="396" t="s">
        <v>1955</v>
      </c>
      <c r="BA310" s="396">
        <v>1</v>
      </c>
      <c r="BD310" s="412"/>
    </row>
    <row r="311" spans="1:56" ht="31.5">
      <c r="A311" s="388">
        <v>2</v>
      </c>
      <c r="B311" s="388"/>
      <c r="C311" s="390" t="s">
        <v>1425</v>
      </c>
      <c r="D311" s="388" t="s">
        <v>411</v>
      </c>
      <c r="E311" s="388"/>
      <c r="F311" s="508">
        <v>0.19</v>
      </c>
      <c r="G311" s="508">
        <v>0.14000000000000001</v>
      </c>
      <c r="H311" s="509">
        <v>0.05</v>
      </c>
      <c r="I311" s="510"/>
      <c r="J311" s="510"/>
      <c r="K311" s="509"/>
      <c r="L311" s="509"/>
      <c r="M311" s="509"/>
      <c r="N311" s="509"/>
      <c r="O311" s="509">
        <v>0.05</v>
      </c>
      <c r="P311" s="509"/>
      <c r="Q311" s="509"/>
      <c r="R311" s="509"/>
      <c r="S311" s="509"/>
      <c r="T311" s="509"/>
      <c r="U311" s="509"/>
      <c r="V311" s="509"/>
      <c r="W311" s="509"/>
      <c r="X311" s="509"/>
      <c r="Y311" s="509"/>
      <c r="Z311" s="509"/>
      <c r="AA311" s="509"/>
      <c r="AB311" s="509"/>
      <c r="AC311" s="509"/>
      <c r="AD311" s="509"/>
      <c r="AE311" s="509"/>
      <c r="AF311" s="509"/>
      <c r="AG311" s="509"/>
      <c r="AH311" s="509">
        <v>0.05</v>
      </c>
      <c r="AI311" s="388" t="s">
        <v>248</v>
      </c>
      <c r="AJ311" s="388"/>
      <c r="AK311" s="402" t="s">
        <v>1573</v>
      </c>
      <c r="AL311" s="413"/>
      <c r="AM311" s="388"/>
      <c r="AN311" s="388"/>
      <c r="AO311" s="388"/>
      <c r="AP311" s="388"/>
      <c r="AQ311" s="413"/>
      <c r="AR311" s="413"/>
      <c r="AS311" s="413"/>
      <c r="AT311" s="413"/>
      <c r="AU311" s="413"/>
      <c r="AV311" s="388"/>
      <c r="AW311" s="388">
        <v>403</v>
      </c>
      <c r="AX311" s="388"/>
      <c r="AY311" s="388"/>
      <c r="AZ311" s="396" t="s">
        <v>1956</v>
      </c>
      <c r="BA311" s="396">
        <v>1</v>
      </c>
    </row>
    <row r="312" spans="1:56" s="384" customFormat="1">
      <c r="A312" s="382" t="s">
        <v>1796</v>
      </c>
      <c r="B312" s="529"/>
      <c r="C312" s="404" t="s">
        <v>1430</v>
      </c>
      <c r="D312" s="529"/>
      <c r="E312" s="529"/>
      <c r="F312" s="502">
        <f>SUM(F313:F317)</f>
        <v>2.38</v>
      </c>
      <c r="G312" s="502">
        <f t="shared" ref="G312:AH312" si="48">SUM(G313:G317)</f>
        <v>1.72</v>
      </c>
      <c r="H312" s="503">
        <f t="shared" si="48"/>
        <v>0.66</v>
      </c>
      <c r="I312" s="504">
        <f t="shared" si="48"/>
        <v>0</v>
      </c>
      <c r="J312" s="504">
        <f t="shared" si="48"/>
        <v>0</v>
      </c>
      <c r="K312" s="503">
        <f t="shared" si="48"/>
        <v>0</v>
      </c>
      <c r="L312" s="503">
        <f t="shared" si="48"/>
        <v>0</v>
      </c>
      <c r="M312" s="503">
        <f t="shared" si="48"/>
        <v>0</v>
      </c>
      <c r="N312" s="503">
        <f t="shared" si="48"/>
        <v>0</v>
      </c>
      <c r="O312" s="503">
        <f t="shared" si="48"/>
        <v>0</v>
      </c>
      <c r="P312" s="503">
        <f t="shared" si="48"/>
        <v>0.08</v>
      </c>
      <c r="Q312" s="503">
        <f t="shared" si="48"/>
        <v>0</v>
      </c>
      <c r="R312" s="503">
        <f t="shared" si="48"/>
        <v>0</v>
      </c>
      <c r="S312" s="503">
        <f t="shared" si="48"/>
        <v>0</v>
      </c>
      <c r="T312" s="503">
        <f t="shared" si="48"/>
        <v>0</v>
      </c>
      <c r="U312" s="503">
        <f t="shared" si="48"/>
        <v>0</v>
      </c>
      <c r="V312" s="503">
        <f t="shared" si="48"/>
        <v>0</v>
      </c>
      <c r="W312" s="503">
        <f t="shared" si="48"/>
        <v>0</v>
      </c>
      <c r="X312" s="503">
        <f t="shared" si="48"/>
        <v>0</v>
      </c>
      <c r="Y312" s="503">
        <f t="shared" si="48"/>
        <v>0</v>
      </c>
      <c r="Z312" s="503">
        <f t="shared" si="48"/>
        <v>0</v>
      </c>
      <c r="AA312" s="503">
        <f t="shared" si="48"/>
        <v>0</v>
      </c>
      <c r="AB312" s="503">
        <f t="shared" si="48"/>
        <v>0</v>
      </c>
      <c r="AC312" s="503">
        <f t="shared" si="48"/>
        <v>0</v>
      </c>
      <c r="AD312" s="503">
        <f t="shared" si="48"/>
        <v>0</v>
      </c>
      <c r="AE312" s="503">
        <f t="shared" si="48"/>
        <v>0.1</v>
      </c>
      <c r="AF312" s="503">
        <f t="shared" si="48"/>
        <v>0.48</v>
      </c>
      <c r="AG312" s="503">
        <f t="shared" si="48"/>
        <v>0</v>
      </c>
      <c r="AH312" s="503">
        <f t="shared" si="48"/>
        <v>0.66</v>
      </c>
      <c r="AI312" s="449"/>
      <c r="AJ312" s="449"/>
      <c r="AK312" s="404"/>
      <c r="AL312" s="529"/>
      <c r="AM312" s="529"/>
      <c r="AN312" s="529"/>
      <c r="AO312" s="529"/>
      <c r="AP312" s="529"/>
      <c r="AQ312" s="400"/>
      <c r="AR312" s="400"/>
      <c r="AS312" s="400"/>
      <c r="AT312" s="400"/>
      <c r="AU312" s="400"/>
      <c r="AV312" s="382"/>
      <c r="AW312" s="382"/>
      <c r="AX312" s="382"/>
      <c r="AY312" s="382"/>
      <c r="BD312" s="438"/>
    </row>
    <row r="313" spans="1:56" ht="32.25" customHeight="1">
      <c r="A313" s="388">
        <v>1</v>
      </c>
      <c r="B313" s="389">
        <v>415</v>
      </c>
      <c r="C313" s="390" t="s">
        <v>334</v>
      </c>
      <c r="D313" s="389" t="s">
        <v>258</v>
      </c>
      <c r="E313" s="389"/>
      <c r="F313" s="505">
        <v>0.66999999999999993</v>
      </c>
      <c r="G313" s="505">
        <v>0.49</v>
      </c>
      <c r="H313" s="506">
        <v>0.18</v>
      </c>
      <c r="I313" s="507"/>
      <c r="J313" s="507"/>
      <c r="K313" s="506">
        <f>I313+J313</f>
        <v>0</v>
      </c>
      <c r="L313" s="506"/>
      <c r="M313" s="506"/>
      <c r="N313" s="506"/>
      <c r="O313" s="506"/>
      <c r="P313" s="506"/>
      <c r="Q313" s="506"/>
      <c r="R313" s="506"/>
      <c r="S313" s="506"/>
      <c r="T313" s="506"/>
      <c r="U313" s="506"/>
      <c r="V313" s="506"/>
      <c r="W313" s="506"/>
      <c r="X313" s="506"/>
      <c r="Y313" s="506"/>
      <c r="Z313" s="506"/>
      <c r="AA313" s="506"/>
      <c r="AB313" s="506"/>
      <c r="AC313" s="506"/>
      <c r="AD313" s="506"/>
      <c r="AE313" s="506"/>
      <c r="AF313" s="506">
        <v>0.18</v>
      </c>
      <c r="AG313" s="506"/>
      <c r="AH313" s="506">
        <f>SUM(N313:AG313)</f>
        <v>0.18</v>
      </c>
      <c r="AI313" s="394" t="s">
        <v>256</v>
      </c>
      <c r="AJ313" s="394"/>
      <c r="AK313" s="402" t="s">
        <v>1227</v>
      </c>
      <c r="AL313" s="389">
        <v>302</v>
      </c>
      <c r="AM313" s="389" t="s">
        <v>1415</v>
      </c>
      <c r="AN313" s="389" t="s">
        <v>1435</v>
      </c>
      <c r="AO313" s="389"/>
      <c r="AP313" s="389"/>
      <c r="AQ313" s="395"/>
      <c r="AR313" s="395"/>
      <c r="AS313" s="395"/>
      <c r="AT313" s="395"/>
      <c r="AU313" s="395"/>
      <c r="AV313" s="388"/>
      <c r="AW313" s="388">
        <v>279</v>
      </c>
      <c r="AX313" s="388"/>
      <c r="AY313" s="388"/>
    </row>
    <row r="314" spans="1:56" ht="30.75" customHeight="1">
      <c r="A314" s="388">
        <v>2</v>
      </c>
      <c r="B314" s="389">
        <v>135</v>
      </c>
      <c r="C314" s="409" t="s">
        <v>1431</v>
      </c>
      <c r="D314" s="389" t="s">
        <v>258</v>
      </c>
      <c r="E314" s="389"/>
      <c r="F314" s="505">
        <v>1.01</v>
      </c>
      <c r="G314" s="505">
        <v>0.81</v>
      </c>
      <c r="H314" s="506">
        <v>0.2</v>
      </c>
      <c r="I314" s="507"/>
      <c r="J314" s="507"/>
      <c r="K314" s="506">
        <f>I314+J314</f>
        <v>0</v>
      </c>
      <c r="L314" s="506"/>
      <c r="M314" s="506"/>
      <c r="N314" s="506"/>
      <c r="O314" s="506"/>
      <c r="P314" s="506"/>
      <c r="Q314" s="506"/>
      <c r="R314" s="506"/>
      <c r="S314" s="506"/>
      <c r="T314" s="506"/>
      <c r="U314" s="506"/>
      <c r="V314" s="506"/>
      <c r="W314" s="506"/>
      <c r="X314" s="506"/>
      <c r="Y314" s="506"/>
      <c r="Z314" s="506"/>
      <c r="AA314" s="506"/>
      <c r="AB314" s="506"/>
      <c r="AC314" s="506"/>
      <c r="AD314" s="506"/>
      <c r="AE314" s="506"/>
      <c r="AF314" s="506">
        <v>0.2</v>
      </c>
      <c r="AG314" s="506"/>
      <c r="AH314" s="506">
        <f>SUM(N314:AG314)</f>
        <v>0.2</v>
      </c>
      <c r="AI314" s="406" t="s">
        <v>238</v>
      </c>
      <c r="AJ314" s="406"/>
      <c r="AK314" s="402" t="s">
        <v>1797</v>
      </c>
      <c r="AL314" s="389">
        <v>297</v>
      </c>
      <c r="AM314" s="389" t="s">
        <v>1415</v>
      </c>
      <c r="AN314" s="389" t="s">
        <v>1435</v>
      </c>
      <c r="AO314" s="389"/>
      <c r="AP314" s="389"/>
      <c r="AQ314" s="395"/>
      <c r="AR314" s="395"/>
      <c r="AS314" s="395"/>
      <c r="AT314" s="395"/>
      <c r="AU314" s="395"/>
      <c r="AV314" s="388"/>
      <c r="AW314" s="388">
        <v>280</v>
      </c>
      <c r="AX314" s="388"/>
      <c r="AY314" s="388"/>
    </row>
    <row r="315" spans="1:56" ht="31.5" customHeight="1">
      <c r="A315" s="388">
        <v>3</v>
      </c>
      <c r="B315" s="389">
        <v>10</v>
      </c>
      <c r="C315" s="409" t="s">
        <v>1216</v>
      </c>
      <c r="D315" s="389" t="s">
        <v>258</v>
      </c>
      <c r="E315" s="389"/>
      <c r="F315" s="505">
        <v>0.28000000000000003</v>
      </c>
      <c r="G315" s="505">
        <v>0.2</v>
      </c>
      <c r="H315" s="506">
        <v>0.08</v>
      </c>
      <c r="I315" s="507"/>
      <c r="J315" s="507"/>
      <c r="K315" s="506">
        <f>I315+J315</f>
        <v>0</v>
      </c>
      <c r="L315" s="506"/>
      <c r="M315" s="506"/>
      <c r="N315" s="506"/>
      <c r="O315" s="506"/>
      <c r="P315" s="506">
        <v>0.08</v>
      </c>
      <c r="Q315" s="506"/>
      <c r="R315" s="506"/>
      <c r="S315" s="506"/>
      <c r="T315" s="506"/>
      <c r="U315" s="506"/>
      <c r="V315" s="506"/>
      <c r="W315" s="506"/>
      <c r="X315" s="506"/>
      <c r="Y315" s="506"/>
      <c r="Z315" s="506"/>
      <c r="AA315" s="506"/>
      <c r="AB315" s="506"/>
      <c r="AC315" s="506"/>
      <c r="AD315" s="506"/>
      <c r="AE315" s="506"/>
      <c r="AF315" s="506"/>
      <c r="AG315" s="506"/>
      <c r="AH315" s="506">
        <f>SUM(N315:AG315)</f>
        <v>0.08</v>
      </c>
      <c r="AI315" s="406" t="s">
        <v>228</v>
      </c>
      <c r="AJ315" s="406"/>
      <c r="AK315" s="402" t="s">
        <v>1168</v>
      </c>
      <c r="AL315" s="389">
        <v>295</v>
      </c>
      <c r="AM315" s="389" t="s">
        <v>1415</v>
      </c>
      <c r="AN315" s="389" t="s">
        <v>1798</v>
      </c>
      <c r="AO315" s="389">
        <v>1</v>
      </c>
      <c r="AP315" s="389" t="s">
        <v>1432</v>
      </c>
      <c r="AQ315" s="395" t="s">
        <v>1433</v>
      </c>
      <c r="AR315" s="395"/>
      <c r="AS315" s="395"/>
      <c r="AT315" s="395"/>
      <c r="AU315" s="395"/>
      <c r="AV315" s="388"/>
      <c r="AW315" s="388">
        <v>281</v>
      </c>
      <c r="AX315" s="388"/>
      <c r="AY315" s="388"/>
    </row>
    <row r="316" spans="1:56" ht="31.5" customHeight="1">
      <c r="A316" s="388">
        <v>4</v>
      </c>
      <c r="B316" s="389">
        <v>328</v>
      </c>
      <c r="C316" s="390" t="s">
        <v>334</v>
      </c>
      <c r="D316" s="389" t="s">
        <v>258</v>
      </c>
      <c r="E316" s="389"/>
      <c r="F316" s="505">
        <f>G316+H316</f>
        <v>0.32</v>
      </c>
      <c r="G316" s="505">
        <v>0.22</v>
      </c>
      <c r="H316" s="506">
        <v>0.1</v>
      </c>
      <c r="I316" s="507"/>
      <c r="J316" s="507"/>
      <c r="K316" s="506">
        <f>I316+J316</f>
        <v>0</v>
      </c>
      <c r="L316" s="506"/>
      <c r="M316" s="506"/>
      <c r="N316" s="506"/>
      <c r="O316" s="506"/>
      <c r="P316" s="506"/>
      <c r="Q316" s="506"/>
      <c r="R316" s="506"/>
      <c r="S316" s="506"/>
      <c r="T316" s="506"/>
      <c r="U316" s="506"/>
      <c r="V316" s="506"/>
      <c r="W316" s="506"/>
      <c r="X316" s="506"/>
      <c r="Y316" s="506"/>
      <c r="Z316" s="506"/>
      <c r="AA316" s="506"/>
      <c r="AB316" s="506"/>
      <c r="AC316" s="506"/>
      <c r="AD316" s="506"/>
      <c r="AE316" s="506"/>
      <c r="AF316" s="506">
        <v>0.1</v>
      </c>
      <c r="AG316" s="506"/>
      <c r="AH316" s="506">
        <f>SUM(N316:AG316)</f>
        <v>0.1</v>
      </c>
      <c r="AI316" s="389" t="s">
        <v>250</v>
      </c>
      <c r="AJ316" s="389"/>
      <c r="AK316" s="390" t="s">
        <v>1451</v>
      </c>
      <c r="AL316" s="389"/>
      <c r="AM316" s="389" t="s">
        <v>1439</v>
      </c>
      <c r="AN316" s="389"/>
      <c r="AO316" s="389">
        <v>5</v>
      </c>
      <c r="AP316" s="389"/>
      <c r="AQ316" s="389"/>
      <c r="AR316" s="395"/>
      <c r="AS316" s="389"/>
      <c r="AT316" s="389"/>
      <c r="AU316" s="389"/>
      <c r="AV316" s="388"/>
      <c r="AW316" s="388">
        <v>282</v>
      </c>
      <c r="AX316" s="388"/>
      <c r="AY316" s="388"/>
    </row>
    <row r="317" spans="1:56" ht="31.5">
      <c r="A317" s="388">
        <v>5</v>
      </c>
      <c r="B317" s="388"/>
      <c r="C317" s="390" t="s">
        <v>1957</v>
      </c>
      <c r="D317" s="388" t="s">
        <v>258</v>
      </c>
      <c r="E317" s="388"/>
      <c r="F317" s="508">
        <v>0.1</v>
      </c>
      <c r="G317" s="508"/>
      <c r="H317" s="509">
        <v>0.1</v>
      </c>
      <c r="I317" s="510"/>
      <c r="J317" s="510"/>
      <c r="K317" s="509"/>
      <c r="L317" s="509"/>
      <c r="M317" s="509"/>
      <c r="N317" s="509"/>
      <c r="O317" s="509"/>
      <c r="P317" s="509"/>
      <c r="Q317" s="509"/>
      <c r="R317" s="509"/>
      <c r="S317" s="509"/>
      <c r="T317" s="509"/>
      <c r="U317" s="509"/>
      <c r="V317" s="509"/>
      <c r="W317" s="509"/>
      <c r="X317" s="509"/>
      <c r="Y317" s="509"/>
      <c r="Z317" s="509"/>
      <c r="AA317" s="509"/>
      <c r="AB317" s="509"/>
      <c r="AC317" s="509"/>
      <c r="AD317" s="509"/>
      <c r="AE317" s="509">
        <v>0.1</v>
      </c>
      <c r="AF317" s="509"/>
      <c r="AG317" s="509"/>
      <c r="AH317" s="509">
        <v>0.1</v>
      </c>
      <c r="AI317" s="388" t="s">
        <v>248</v>
      </c>
      <c r="AJ317" s="388"/>
      <c r="AK317" s="402" t="s">
        <v>1573</v>
      </c>
      <c r="AL317" s="413"/>
      <c r="AM317" s="388"/>
      <c r="AN317" s="388"/>
      <c r="AO317" s="388"/>
      <c r="AP317" s="388"/>
      <c r="AQ317" s="413"/>
      <c r="AR317" s="413"/>
      <c r="AS317" s="413"/>
      <c r="AT317" s="413"/>
      <c r="AU317" s="413"/>
      <c r="AV317" s="388"/>
      <c r="AW317" s="388">
        <v>404</v>
      </c>
      <c r="AX317" s="388"/>
      <c r="AY317" s="388"/>
      <c r="AZ317" s="396" t="s">
        <v>1933</v>
      </c>
      <c r="BA317" s="396">
        <v>1</v>
      </c>
    </row>
    <row r="318" spans="1:56" s="464" customFormat="1">
      <c r="A318" s="460" t="s">
        <v>1799</v>
      </c>
      <c r="B318" s="460"/>
      <c r="C318" s="461" t="s">
        <v>1443</v>
      </c>
      <c r="D318" s="460"/>
      <c r="E318" s="460"/>
      <c r="F318" s="519">
        <f>F319</f>
        <v>0.7</v>
      </c>
      <c r="G318" s="519">
        <f t="shared" ref="G318:AH318" si="49">G319</f>
        <v>0</v>
      </c>
      <c r="H318" s="520">
        <f t="shared" si="49"/>
        <v>0.7</v>
      </c>
      <c r="I318" s="521">
        <f t="shared" si="49"/>
        <v>0.7</v>
      </c>
      <c r="J318" s="521">
        <f t="shared" si="49"/>
        <v>0</v>
      </c>
      <c r="K318" s="520">
        <f t="shared" si="49"/>
        <v>0.7</v>
      </c>
      <c r="L318" s="520">
        <f t="shared" si="49"/>
        <v>0</v>
      </c>
      <c r="M318" s="520">
        <f t="shared" si="49"/>
        <v>0</v>
      </c>
      <c r="N318" s="520">
        <f t="shared" si="49"/>
        <v>0</v>
      </c>
      <c r="O318" s="520">
        <f t="shared" si="49"/>
        <v>0</v>
      </c>
      <c r="P318" s="520">
        <f t="shared" si="49"/>
        <v>0</v>
      </c>
      <c r="Q318" s="520">
        <f t="shared" si="49"/>
        <v>0</v>
      </c>
      <c r="R318" s="520">
        <f t="shared" si="49"/>
        <v>0</v>
      </c>
      <c r="S318" s="520">
        <f t="shared" si="49"/>
        <v>0</v>
      </c>
      <c r="T318" s="520">
        <f t="shared" si="49"/>
        <v>0</v>
      </c>
      <c r="U318" s="520">
        <f t="shared" si="49"/>
        <v>0</v>
      </c>
      <c r="V318" s="520">
        <f t="shared" si="49"/>
        <v>0</v>
      </c>
      <c r="W318" s="520">
        <f t="shared" si="49"/>
        <v>0</v>
      </c>
      <c r="X318" s="520">
        <f t="shared" si="49"/>
        <v>0</v>
      </c>
      <c r="Y318" s="520">
        <f t="shared" si="49"/>
        <v>0</v>
      </c>
      <c r="Z318" s="520">
        <f t="shared" si="49"/>
        <v>0</v>
      </c>
      <c r="AA318" s="520">
        <f t="shared" si="49"/>
        <v>0</v>
      </c>
      <c r="AB318" s="520">
        <f t="shared" si="49"/>
        <v>0</v>
      </c>
      <c r="AC318" s="520">
        <f t="shared" si="49"/>
        <v>0</v>
      </c>
      <c r="AD318" s="520">
        <f t="shared" si="49"/>
        <v>0</v>
      </c>
      <c r="AE318" s="520">
        <f t="shared" si="49"/>
        <v>0</v>
      </c>
      <c r="AF318" s="520">
        <f t="shared" si="49"/>
        <v>0</v>
      </c>
      <c r="AG318" s="520">
        <f t="shared" si="49"/>
        <v>0</v>
      </c>
      <c r="AH318" s="520">
        <f t="shared" si="49"/>
        <v>0</v>
      </c>
      <c r="AI318" s="460"/>
      <c r="AJ318" s="460"/>
      <c r="AK318" s="522"/>
      <c r="AL318" s="463"/>
      <c r="AM318" s="460"/>
      <c r="AN318" s="460"/>
      <c r="AO318" s="460"/>
      <c r="AP318" s="460"/>
      <c r="AQ318" s="463"/>
      <c r="AR318" s="463"/>
      <c r="AS318" s="463"/>
      <c r="AT318" s="463"/>
      <c r="AU318" s="463"/>
      <c r="AV318" s="460"/>
      <c r="AW318" s="460"/>
      <c r="AX318" s="460"/>
      <c r="AY318" s="460"/>
    </row>
    <row r="319" spans="1:56" ht="31.5">
      <c r="A319" s="388">
        <v>1</v>
      </c>
      <c r="B319" s="388"/>
      <c r="C319" s="390" t="s">
        <v>1443</v>
      </c>
      <c r="D319" s="388" t="s">
        <v>409</v>
      </c>
      <c r="E319" s="388"/>
      <c r="F319" s="508">
        <v>0.7</v>
      </c>
      <c r="G319" s="508"/>
      <c r="H319" s="509">
        <v>0.7</v>
      </c>
      <c r="I319" s="510">
        <v>0.7</v>
      </c>
      <c r="J319" s="510"/>
      <c r="K319" s="509">
        <v>0.7</v>
      </c>
      <c r="L319" s="509"/>
      <c r="M319" s="509"/>
      <c r="N319" s="509"/>
      <c r="O319" s="509"/>
      <c r="P319" s="509"/>
      <c r="Q319" s="509"/>
      <c r="R319" s="509"/>
      <c r="S319" s="509"/>
      <c r="T319" s="509"/>
      <c r="U319" s="509"/>
      <c r="V319" s="509"/>
      <c r="W319" s="509"/>
      <c r="X319" s="509"/>
      <c r="Y319" s="509"/>
      <c r="Z319" s="509"/>
      <c r="AA319" s="509"/>
      <c r="AB319" s="509"/>
      <c r="AC319" s="509"/>
      <c r="AD319" s="509"/>
      <c r="AE319" s="509"/>
      <c r="AF319" s="509"/>
      <c r="AG319" s="509"/>
      <c r="AH319" s="509"/>
      <c r="AI319" s="388" t="s">
        <v>255</v>
      </c>
      <c r="AJ319" s="388"/>
      <c r="AK319" s="390" t="s">
        <v>1888</v>
      </c>
      <c r="AL319" s="413"/>
      <c r="AM319" s="388"/>
      <c r="AN319" s="388"/>
      <c r="AO319" s="388"/>
      <c r="AP319" s="388"/>
      <c r="AQ319" s="413"/>
      <c r="AR319" s="413"/>
      <c r="AS319" s="413"/>
      <c r="AT319" s="413"/>
      <c r="AU319" s="413"/>
      <c r="AV319" s="388"/>
      <c r="AW319" s="388">
        <v>405</v>
      </c>
      <c r="AX319" s="388"/>
      <c r="AY319" s="388"/>
      <c r="AZ319" s="396" t="s">
        <v>1933</v>
      </c>
      <c r="BA319" s="396">
        <v>1</v>
      </c>
    </row>
    <row r="320" spans="1:56" s="384" customFormat="1">
      <c r="A320" s="382" t="s">
        <v>1816</v>
      </c>
      <c r="B320" s="529"/>
      <c r="C320" s="397" t="s">
        <v>1049</v>
      </c>
      <c r="D320" s="529"/>
      <c r="E320" s="529"/>
      <c r="F320" s="502">
        <f>SUM(F321:F333)</f>
        <v>14.25</v>
      </c>
      <c r="G320" s="502">
        <f t="shared" ref="G320:AH320" si="50">SUM(G321:G333)</f>
        <v>1.95</v>
      </c>
      <c r="H320" s="503">
        <f t="shared" si="50"/>
        <v>12.3</v>
      </c>
      <c r="I320" s="504">
        <f t="shared" si="50"/>
        <v>3.71</v>
      </c>
      <c r="J320" s="504">
        <f t="shared" si="50"/>
        <v>0</v>
      </c>
      <c r="K320" s="503">
        <f t="shared" si="50"/>
        <v>3.71</v>
      </c>
      <c r="L320" s="503">
        <f t="shared" si="50"/>
        <v>0</v>
      </c>
      <c r="M320" s="503">
        <f t="shared" si="50"/>
        <v>0</v>
      </c>
      <c r="N320" s="503">
        <f t="shared" si="50"/>
        <v>0</v>
      </c>
      <c r="O320" s="503">
        <f t="shared" si="50"/>
        <v>0</v>
      </c>
      <c r="P320" s="503">
        <f t="shared" si="50"/>
        <v>3.5</v>
      </c>
      <c r="Q320" s="503">
        <f t="shared" si="50"/>
        <v>0</v>
      </c>
      <c r="R320" s="503">
        <f t="shared" si="50"/>
        <v>0</v>
      </c>
      <c r="S320" s="503">
        <f t="shared" si="50"/>
        <v>2.15</v>
      </c>
      <c r="T320" s="503">
        <f t="shared" si="50"/>
        <v>0.26</v>
      </c>
      <c r="U320" s="503">
        <f t="shared" si="50"/>
        <v>0</v>
      </c>
      <c r="V320" s="503">
        <f t="shared" si="50"/>
        <v>0</v>
      </c>
      <c r="W320" s="503">
        <f t="shared" si="50"/>
        <v>0</v>
      </c>
      <c r="X320" s="503">
        <f t="shared" si="50"/>
        <v>0</v>
      </c>
      <c r="Y320" s="503">
        <f t="shared" si="50"/>
        <v>0</v>
      </c>
      <c r="Z320" s="503">
        <f t="shared" si="50"/>
        <v>0</v>
      </c>
      <c r="AA320" s="503">
        <f t="shared" si="50"/>
        <v>0</v>
      </c>
      <c r="AB320" s="503">
        <f t="shared" si="50"/>
        <v>0</v>
      </c>
      <c r="AC320" s="503">
        <f t="shared" si="50"/>
        <v>0</v>
      </c>
      <c r="AD320" s="503">
        <f t="shared" si="50"/>
        <v>0</v>
      </c>
      <c r="AE320" s="503">
        <f t="shared" si="50"/>
        <v>1</v>
      </c>
      <c r="AF320" s="503">
        <f t="shared" si="50"/>
        <v>1.68</v>
      </c>
      <c r="AG320" s="503">
        <f t="shared" si="50"/>
        <v>0</v>
      </c>
      <c r="AH320" s="503">
        <f t="shared" si="50"/>
        <v>8.5899999999999981</v>
      </c>
      <c r="AI320" s="529"/>
      <c r="AJ320" s="529"/>
      <c r="AK320" s="397"/>
      <c r="AL320" s="529"/>
      <c r="AM320" s="529"/>
      <c r="AN320" s="529"/>
      <c r="AO320" s="529"/>
      <c r="AP320" s="529"/>
      <c r="AQ320" s="529"/>
      <c r="AR320" s="400"/>
      <c r="AS320" s="529"/>
      <c r="AT320" s="529"/>
      <c r="AU320" s="529"/>
      <c r="AV320" s="382"/>
      <c r="AW320" s="382"/>
      <c r="AX320" s="382"/>
      <c r="AY320" s="382"/>
    </row>
    <row r="321" spans="1:56" ht="26.25" customHeight="1">
      <c r="A321" s="388">
        <v>1</v>
      </c>
      <c r="B321" s="389">
        <v>417</v>
      </c>
      <c r="C321" s="390" t="s">
        <v>1800</v>
      </c>
      <c r="D321" s="389" t="s">
        <v>262</v>
      </c>
      <c r="E321" s="389"/>
      <c r="F321" s="505">
        <v>0.87</v>
      </c>
      <c r="G321" s="505"/>
      <c r="H321" s="506">
        <v>0.87</v>
      </c>
      <c r="I321" s="507"/>
      <c r="J321" s="507"/>
      <c r="K321" s="506">
        <f t="shared" ref="K321:K333" si="51">I321+J321</f>
        <v>0</v>
      </c>
      <c r="L321" s="506"/>
      <c r="M321" s="506"/>
      <c r="N321" s="506"/>
      <c r="O321" s="506"/>
      <c r="P321" s="506"/>
      <c r="Q321" s="506"/>
      <c r="R321" s="506"/>
      <c r="S321" s="506">
        <v>0.87</v>
      </c>
      <c r="T321" s="506"/>
      <c r="U321" s="506"/>
      <c r="V321" s="506"/>
      <c r="W321" s="506"/>
      <c r="X321" s="506"/>
      <c r="Y321" s="506"/>
      <c r="Z321" s="506"/>
      <c r="AA321" s="506"/>
      <c r="AB321" s="506"/>
      <c r="AC321" s="506"/>
      <c r="AD321" s="506"/>
      <c r="AE321" s="506"/>
      <c r="AF321" s="506"/>
      <c r="AG321" s="506"/>
      <c r="AH321" s="506">
        <f t="shared" ref="AH321:AH333" si="52">SUM(N321:AG321)</f>
        <v>0.87</v>
      </c>
      <c r="AI321" s="389" t="s">
        <v>256</v>
      </c>
      <c r="AJ321" s="389"/>
      <c r="AK321" s="390" t="s">
        <v>256</v>
      </c>
      <c r="AL321" s="389">
        <v>486</v>
      </c>
      <c r="AM321" s="389" t="s">
        <v>1697</v>
      </c>
      <c r="AN321" s="389"/>
      <c r="AO321" s="389"/>
      <c r="AP321" s="389" t="s">
        <v>1417</v>
      </c>
      <c r="AQ321" s="389" t="s">
        <v>1466</v>
      </c>
      <c r="AR321" s="395"/>
      <c r="AS321" s="389">
        <v>486</v>
      </c>
      <c r="AT321" s="389" t="s">
        <v>1417</v>
      </c>
      <c r="AU321" s="389"/>
      <c r="AV321" s="388"/>
      <c r="AW321" s="388">
        <v>283</v>
      </c>
      <c r="AX321" s="388"/>
      <c r="AY321" s="388"/>
    </row>
    <row r="322" spans="1:56" ht="31.5">
      <c r="A322" s="388">
        <v>2</v>
      </c>
      <c r="B322" s="388">
        <v>135</v>
      </c>
      <c r="C322" s="390" t="s">
        <v>1801</v>
      </c>
      <c r="D322" s="389" t="s">
        <v>262</v>
      </c>
      <c r="E322" s="389"/>
      <c r="F322" s="505">
        <v>0.01</v>
      </c>
      <c r="G322" s="505"/>
      <c r="H322" s="506">
        <v>0.01</v>
      </c>
      <c r="I322" s="507"/>
      <c r="J322" s="507"/>
      <c r="K322" s="506">
        <f t="shared" si="51"/>
        <v>0</v>
      </c>
      <c r="L322" s="506"/>
      <c r="M322" s="506"/>
      <c r="N322" s="506"/>
      <c r="O322" s="506"/>
      <c r="P322" s="506"/>
      <c r="Q322" s="506"/>
      <c r="R322" s="506"/>
      <c r="S322" s="506"/>
      <c r="T322" s="506">
        <v>0.01</v>
      </c>
      <c r="U322" s="506"/>
      <c r="V322" s="506"/>
      <c r="W322" s="506"/>
      <c r="X322" s="506"/>
      <c r="Y322" s="506"/>
      <c r="Z322" s="506"/>
      <c r="AA322" s="506"/>
      <c r="AB322" s="506"/>
      <c r="AC322" s="506"/>
      <c r="AD322" s="506"/>
      <c r="AE322" s="506"/>
      <c r="AF322" s="506"/>
      <c r="AG322" s="506"/>
      <c r="AH322" s="506">
        <f t="shared" si="52"/>
        <v>0.01</v>
      </c>
      <c r="AI322" s="389" t="s">
        <v>1802</v>
      </c>
      <c r="AJ322" s="389"/>
      <c r="AK322" s="402" t="s">
        <v>1803</v>
      </c>
      <c r="AL322" s="389">
        <v>485</v>
      </c>
      <c r="AM322" s="389" t="s">
        <v>1466</v>
      </c>
      <c r="AN322" s="389"/>
      <c r="AO322" s="389"/>
      <c r="AP322" s="389" t="s">
        <v>1417</v>
      </c>
      <c r="AQ322" s="389" t="s">
        <v>1466</v>
      </c>
      <c r="AR322" s="395"/>
      <c r="AS322" s="389">
        <v>485</v>
      </c>
      <c r="AT322" s="389" t="s">
        <v>1417</v>
      </c>
      <c r="AU322" s="395"/>
      <c r="AV322" s="388"/>
      <c r="AW322" s="388">
        <v>284</v>
      </c>
      <c r="AX322" s="388"/>
      <c r="AY322" s="388"/>
    </row>
    <row r="323" spans="1:56" ht="33" customHeight="1">
      <c r="A323" s="388">
        <v>3</v>
      </c>
      <c r="B323" s="388">
        <v>134</v>
      </c>
      <c r="C323" s="390" t="s">
        <v>1804</v>
      </c>
      <c r="D323" s="389" t="s">
        <v>262</v>
      </c>
      <c r="E323" s="389"/>
      <c r="F323" s="505">
        <v>0.04</v>
      </c>
      <c r="G323" s="505"/>
      <c r="H323" s="506">
        <v>0.04</v>
      </c>
      <c r="I323" s="507"/>
      <c r="J323" s="507"/>
      <c r="K323" s="506">
        <f t="shared" si="51"/>
        <v>0</v>
      </c>
      <c r="L323" s="506"/>
      <c r="M323" s="506"/>
      <c r="N323" s="506"/>
      <c r="O323" s="506"/>
      <c r="P323" s="506"/>
      <c r="Q323" s="506"/>
      <c r="R323" s="506"/>
      <c r="S323" s="506"/>
      <c r="T323" s="506">
        <v>0.04</v>
      </c>
      <c r="U323" s="506"/>
      <c r="V323" s="506"/>
      <c r="W323" s="506"/>
      <c r="X323" s="506"/>
      <c r="Y323" s="506"/>
      <c r="Z323" s="506"/>
      <c r="AA323" s="506"/>
      <c r="AB323" s="506"/>
      <c r="AC323" s="506"/>
      <c r="AD323" s="506"/>
      <c r="AE323" s="506"/>
      <c r="AF323" s="506"/>
      <c r="AG323" s="506"/>
      <c r="AH323" s="506">
        <f t="shared" si="52"/>
        <v>0.04</v>
      </c>
      <c r="AI323" s="389" t="s">
        <v>1802</v>
      </c>
      <c r="AJ323" s="389"/>
      <c r="AK323" s="402" t="s">
        <v>1805</v>
      </c>
      <c r="AL323" s="389">
        <v>484</v>
      </c>
      <c r="AM323" s="389" t="s">
        <v>1466</v>
      </c>
      <c r="AN323" s="389"/>
      <c r="AO323" s="389"/>
      <c r="AP323" s="389" t="s">
        <v>1417</v>
      </c>
      <c r="AQ323" s="389" t="s">
        <v>1466</v>
      </c>
      <c r="AR323" s="395"/>
      <c r="AS323" s="389">
        <v>484</v>
      </c>
      <c r="AT323" s="389" t="s">
        <v>1417</v>
      </c>
      <c r="AU323" s="395"/>
      <c r="AV323" s="388"/>
      <c r="AW323" s="388">
        <v>285</v>
      </c>
      <c r="AX323" s="388"/>
      <c r="AY323" s="388"/>
    </row>
    <row r="324" spans="1:56" ht="34.5" customHeight="1">
      <c r="A324" s="388">
        <v>4</v>
      </c>
      <c r="B324" s="389">
        <v>364</v>
      </c>
      <c r="C324" s="422" t="s">
        <v>756</v>
      </c>
      <c r="D324" s="421" t="s">
        <v>262</v>
      </c>
      <c r="E324" s="421"/>
      <c r="F324" s="505">
        <v>0.6</v>
      </c>
      <c r="G324" s="512"/>
      <c r="H324" s="506">
        <v>0.6</v>
      </c>
      <c r="I324" s="507"/>
      <c r="J324" s="507"/>
      <c r="K324" s="506">
        <f t="shared" si="51"/>
        <v>0</v>
      </c>
      <c r="L324" s="506"/>
      <c r="M324" s="506"/>
      <c r="N324" s="506"/>
      <c r="O324" s="506"/>
      <c r="P324" s="506"/>
      <c r="Q324" s="506"/>
      <c r="R324" s="506"/>
      <c r="S324" s="506"/>
      <c r="T324" s="506"/>
      <c r="U324" s="506"/>
      <c r="V324" s="506"/>
      <c r="W324" s="506"/>
      <c r="X324" s="506"/>
      <c r="Y324" s="506"/>
      <c r="Z324" s="506"/>
      <c r="AA324" s="506"/>
      <c r="AB324" s="506"/>
      <c r="AC324" s="506"/>
      <c r="AD324" s="506"/>
      <c r="AE324" s="506"/>
      <c r="AF324" s="506">
        <v>0.6</v>
      </c>
      <c r="AG324" s="506"/>
      <c r="AH324" s="506">
        <f t="shared" si="52"/>
        <v>0.6</v>
      </c>
      <c r="AI324" s="389" t="s">
        <v>253</v>
      </c>
      <c r="AJ324" s="389"/>
      <c r="AK324" s="402" t="s">
        <v>1765</v>
      </c>
      <c r="AL324" s="389">
        <v>335</v>
      </c>
      <c r="AM324" s="389"/>
      <c r="AN324" s="389" t="s">
        <v>1806</v>
      </c>
      <c r="AO324" s="389"/>
      <c r="AP324" s="389"/>
      <c r="AQ324" s="395"/>
      <c r="AR324" s="395"/>
      <c r="AS324" s="395"/>
      <c r="AT324" s="395"/>
      <c r="AU324" s="395"/>
      <c r="AV324" s="388"/>
      <c r="AW324" s="388">
        <v>286</v>
      </c>
      <c r="AX324" s="388"/>
      <c r="AY324" s="388"/>
      <c r="BD324" s="412"/>
    </row>
    <row r="325" spans="1:56" ht="35.25" customHeight="1">
      <c r="A325" s="388">
        <v>5</v>
      </c>
      <c r="B325" s="389">
        <v>293</v>
      </c>
      <c r="C325" s="390" t="s">
        <v>687</v>
      </c>
      <c r="D325" s="389" t="s">
        <v>262</v>
      </c>
      <c r="E325" s="389"/>
      <c r="F325" s="505">
        <v>3.95</v>
      </c>
      <c r="G325" s="505">
        <v>1.95</v>
      </c>
      <c r="H325" s="506">
        <v>2</v>
      </c>
      <c r="I325" s="507">
        <v>1</v>
      </c>
      <c r="J325" s="507"/>
      <c r="K325" s="506">
        <f t="shared" si="51"/>
        <v>1</v>
      </c>
      <c r="L325" s="506"/>
      <c r="M325" s="506"/>
      <c r="N325" s="506"/>
      <c r="O325" s="506"/>
      <c r="P325" s="506"/>
      <c r="Q325" s="506"/>
      <c r="R325" s="506"/>
      <c r="S325" s="506"/>
      <c r="T325" s="506"/>
      <c r="U325" s="506"/>
      <c r="V325" s="506"/>
      <c r="W325" s="506"/>
      <c r="X325" s="506"/>
      <c r="Y325" s="506"/>
      <c r="Z325" s="506"/>
      <c r="AA325" s="506"/>
      <c r="AB325" s="506"/>
      <c r="AC325" s="506"/>
      <c r="AD325" s="506"/>
      <c r="AE325" s="506">
        <v>1</v>
      </c>
      <c r="AF325" s="506"/>
      <c r="AG325" s="506"/>
      <c r="AH325" s="506">
        <f t="shared" si="52"/>
        <v>1</v>
      </c>
      <c r="AI325" s="389" t="s">
        <v>248</v>
      </c>
      <c r="AJ325" s="389"/>
      <c r="AK325" s="402" t="s">
        <v>248</v>
      </c>
      <c r="AL325" s="389">
        <v>330</v>
      </c>
      <c r="AM325" s="389" t="s">
        <v>1415</v>
      </c>
      <c r="AN325" s="389"/>
      <c r="AO325" s="389"/>
      <c r="AP325" s="389" t="s">
        <v>1432</v>
      </c>
      <c r="AQ325" s="395" t="s">
        <v>1433</v>
      </c>
      <c r="AR325" s="395"/>
      <c r="AS325" s="395"/>
      <c r="AT325" s="395"/>
      <c r="AU325" s="395" t="s">
        <v>1419</v>
      </c>
      <c r="AV325" s="388"/>
      <c r="AW325" s="388">
        <v>287</v>
      </c>
      <c r="AX325" s="388" t="s">
        <v>1931</v>
      </c>
      <c r="AY325" s="388" t="s">
        <v>1931</v>
      </c>
    </row>
    <row r="326" spans="1:56" ht="33" customHeight="1">
      <c r="A326" s="388">
        <v>6</v>
      </c>
      <c r="B326" s="389">
        <v>44</v>
      </c>
      <c r="C326" s="390" t="s">
        <v>1807</v>
      </c>
      <c r="D326" s="389" t="s">
        <v>262</v>
      </c>
      <c r="E326" s="389"/>
      <c r="F326" s="505">
        <v>0.1</v>
      </c>
      <c r="G326" s="505"/>
      <c r="H326" s="506">
        <v>0.1</v>
      </c>
      <c r="I326" s="507"/>
      <c r="J326" s="507"/>
      <c r="K326" s="506">
        <f t="shared" si="51"/>
        <v>0</v>
      </c>
      <c r="L326" s="506"/>
      <c r="M326" s="506"/>
      <c r="N326" s="506"/>
      <c r="O326" s="506"/>
      <c r="P326" s="506"/>
      <c r="Q326" s="506"/>
      <c r="R326" s="506"/>
      <c r="S326" s="506">
        <v>0.02</v>
      </c>
      <c r="T326" s="506"/>
      <c r="U326" s="506"/>
      <c r="V326" s="506"/>
      <c r="W326" s="506"/>
      <c r="X326" s="506"/>
      <c r="Y326" s="506"/>
      <c r="Z326" s="506"/>
      <c r="AA326" s="506"/>
      <c r="AB326" s="506"/>
      <c r="AC326" s="506"/>
      <c r="AD326" s="506"/>
      <c r="AE326" s="506"/>
      <c r="AF326" s="506">
        <v>0.08</v>
      </c>
      <c r="AG326" s="506"/>
      <c r="AH326" s="506">
        <f t="shared" si="52"/>
        <v>0.1</v>
      </c>
      <c r="AI326" s="389" t="s">
        <v>230</v>
      </c>
      <c r="AJ326" s="389"/>
      <c r="AK326" s="402" t="s">
        <v>1549</v>
      </c>
      <c r="AL326" s="389">
        <v>391</v>
      </c>
      <c r="AM326" s="389" t="s">
        <v>1415</v>
      </c>
      <c r="AN326" s="389" t="s">
        <v>1445</v>
      </c>
      <c r="AO326" s="389"/>
      <c r="AP326" s="389" t="s">
        <v>1417</v>
      </c>
      <c r="AQ326" s="389" t="s">
        <v>1466</v>
      </c>
      <c r="AR326" s="395"/>
      <c r="AS326" s="389">
        <v>391</v>
      </c>
      <c r="AT326" s="389" t="s">
        <v>1417</v>
      </c>
      <c r="AU326" s="395"/>
      <c r="AV326" s="388"/>
      <c r="AW326" s="388">
        <v>288</v>
      </c>
      <c r="AX326" s="388"/>
      <c r="AY326" s="388"/>
    </row>
    <row r="327" spans="1:56" ht="25.5" customHeight="1">
      <c r="A327" s="388">
        <v>7</v>
      </c>
      <c r="B327" s="389">
        <v>43</v>
      </c>
      <c r="C327" s="390" t="s">
        <v>1800</v>
      </c>
      <c r="D327" s="389" t="s">
        <v>262</v>
      </c>
      <c r="E327" s="389"/>
      <c r="F327" s="505">
        <v>1.78</v>
      </c>
      <c r="G327" s="505"/>
      <c r="H327" s="506">
        <v>1.78</v>
      </c>
      <c r="I327" s="507">
        <v>0.92</v>
      </c>
      <c r="J327" s="507"/>
      <c r="K327" s="506">
        <f t="shared" si="51"/>
        <v>0.92</v>
      </c>
      <c r="L327" s="506"/>
      <c r="M327" s="506"/>
      <c r="N327" s="506"/>
      <c r="O327" s="506"/>
      <c r="P327" s="506"/>
      <c r="Q327" s="506"/>
      <c r="R327" s="506"/>
      <c r="S327" s="506">
        <v>0.86</v>
      </c>
      <c r="T327" s="506"/>
      <c r="U327" s="506"/>
      <c r="V327" s="506"/>
      <c r="W327" s="506"/>
      <c r="X327" s="506"/>
      <c r="Y327" s="506"/>
      <c r="Z327" s="506"/>
      <c r="AA327" s="506"/>
      <c r="AB327" s="506"/>
      <c r="AC327" s="506"/>
      <c r="AD327" s="506"/>
      <c r="AE327" s="506"/>
      <c r="AF327" s="506"/>
      <c r="AG327" s="506"/>
      <c r="AH327" s="506">
        <f t="shared" si="52"/>
        <v>0.86</v>
      </c>
      <c r="AI327" s="389" t="s">
        <v>230</v>
      </c>
      <c r="AJ327" s="389"/>
      <c r="AK327" s="390" t="s">
        <v>230</v>
      </c>
      <c r="AL327" s="389">
        <v>390</v>
      </c>
      <c r="AM327" s="389" t="s">
        <v>1415</v>
      </c>
      <c r="AN327" s="389" t="s">
        <v>1445</v>
      </c>
      <c r="AO327" s="389"/>
      <c r="AP327" s="389" t="s">
        <v>1417</v>
      </c>
      <c r="AQ327" s="389" t="s">
        <v>1492</v>
      </c>
      <c r="AR327" s="395"/>
      <c r="AS327" s="389">
        <v>390</v>
      </c>
      <c r="AT327" s="389" t="s">
        <v>1417</v>
      </c>
      <c r="AU327" s="395"/>
      <c r="AV327" s="388"/>
      <c r="AW327" s="388">
        <v>289</v>
      </c>
      <c r="AX327" s="388"/>
      <c r="AY327" s="388"/>
    </row>
    <row r="328" spans="1:56" ht="38.25" customHeight="1">
      <c r="A328" s="388">
        <v>8</v>
      </c>
      <c r="B328" s="389">
        <v>91</v>
      </c>
      <c r="C328" s="390" t="s">
        <v>1808</v>
      </c>
      <c r="D328" s="389" t="s">
        <v>262</v>
      </c>
      <c r="E328" s="389"/>
      <c r="F328" s="505">
        <v>1.2000000000000002</v>
      </c>
      <c r="G328" s="505"/>
      <c r="H328" s="506">
        <v>1.2000000000000002</v>
      </c>
      <c r="I328" s="507">
        <v>0.8</v>
      </c>
      <c r="J328" s="507"/>
      <c r="K328" s="506">
        <f t="shared" si="51"/>
        <v>0.8</v>
      </c>
      <c r="L328" s="506"/>
      <c r="M328" s="506"/>
      <c r="N328" s="506"/>
      <c r="O328" s="506"/>
      <c r="P328" s="506"/>
      <c r="Q328" s="506"/>
      <c r="R328" s="506"/>
      <c r="S328" s="506">
        <v>0.4</v>
      </c>
      <c r="T328" s="506"/>
      <c r="U328" s="506"/>
      <c r="V328" s="506"/>
      <c r="W328" s="506"/>
      <c r="X328" s="506"/>
      <c r="Y328" s="506"/>
      <c r="Z328" s="506"/>
      <c r="AA328" s="506"/>
      <c r="AB328" s="506"/>
      <c r="AC328" s="506"/>
      <c r="AD328" s="506"/>
      <c r="AE328" s="506"/>
      <c r="AF328" s="506"/>
      <c r="AG328" s="506"/>
      <c r="AH328" s="506">
        <f t="shared" si="52"/>
        <v>0.4</v>
      </c>
      <c r="AI328" s="389" t="s">
        <v>233</v>
      </c>
      <c r="AJ328" s="389"/>
      <c r="AK328" s="402" t="s">
        <v>1809</v>
      </c>
      <c r="AL328" s="389"/>
      <c r="AM328" s="389" t="s">
        <v>1439</v>
      </c>
      <c r="AN328" s="389"/>
      <c r="AO328" s="389">
        <v>5</v>
      </c>
      <c r="AP328" s="529"/>
      <c r="AQ328" s="400"/>
      <c r="AR328" s="400"/>
      <c r="AS328" s="400"/>
      <c r="AT328" s="400"/>
      <c r="AU328" s="395"/>
      <c r="AV328" s="388"/>
      <c r="AW328" s="388">
        <v>290</v>
      </c>
      <c r="AX328" s="388"/>
      <c r="AY328" s="388"/>
      <c r="AZ328" s="396" t="s">
        <v>1958</v>
      </c>
    </row>
    <row r="329" spans="1:56" ht="35.25" customHeight="1">
      <c r="A329" s="388">
        <v>9</v>
      </c>
      <c r="B329" s="389">
        <v>169</v>
      </c>
      <c r="C329" s="390" t="s">
        <v>1810</v>
      </c>
      <c r="D329" s="389" t="s">
        <v>262</v>
      </c>
      <c r="E329" s="389"/>
      <c r="F329" s="505">
        <v>1</v>
      </c>
      <c r="G329" s="505"/>
      <c r="H329" s="506">
        <v>1</v>
      </c>
      <c r="I329" s="507"/>
      <c r="J329" s="507"/>
      <c r="K329" s="506">
        <f t="shared" si="51"/>
        <v>0</v>
      </c>
      <c r="L329" s="506"/>
      <c r="M329" s="506"/>
      <c r="N329" s="506"/>
      <c r="O329" s="506"/>
      <c r="P329" s="506"/>
      <c r="Q329" s="506"/>
      <c r="R329" s="506"/>
      <c r="S329" s="506"/>
      <c r="T329" s="506"/>
      <c r="U329" s="506"/>
      <c r="V329" s="506"/>
      <c r="W329" s="506"/>
      <c r="X329" s="506"/>
      <c r="Y329" s="506"/>
      <c r="Z329" s="506"/>
      <c r="AA329" s="506"/>
      <c r="AB329" s="506"/>
      <c r="AC329" s="506"/>
      <c r="AD329" s="506"/>
      <c r="AE329" s="506"/>
      <c r="AF329" s="506">
        <v>1</v>
      </c>
      <c r="AG329" s="506"/>
      <c r="AH329" s="506">
        <f t="shared" si="52"/>
        <v>1</v>
      </c>
      <c r="AI329" s="389" t="s">
        <v>240</v>
      </c>
      <c r="AJ329" s="389"/>
      <c r="AK329" s="390" t="s">
        <v>240</v>
      </c>
      <c r="AL329" s="389"/>
      <c r="AM329" s="389" t="s">
        <v>1439</v>
      </c>
      <c r="AN329" s="389"/>
      <c r="AO329" s="389">
        <v>11</v>
      </c>
      <c r="AP329" s="389"/>
      <c r="AQ329" s="389"/>
      <c r="AR329" s="395"/>
      <c r="AS329" s="389"/>
      <c r="AT329" s="389"/>
      <c r="AU329" s="395"/>
      <c r="AV329" s="388"/>
      <c r="AW329" s="388">
        <v>291</v>
      </c>
      <c r="AX329" s="388"/>
      <c r="AY329" s="388"/>
      <c r="BD329" s="412"/>
    </row>
    <row r="330" spans="1:56" ht="22.5" customHeight="1">
      <c r="A330" s="388">
        <v>10</v>
      </c>
      <c r="B330" s="389">
        <v>170</v>
      </c>
      <c r="C330" s="390" t="s">
        <v>1811</v>
      </c>
      <c r="D330" s="389" t="s">
        <v>262</v>
      </c>
      <c r="E330" s="389"/>
      <c r="F330" s="505">
        <v>3.5</v>
      </c>
      <c r="G330" s="505"/>
      <c r="H330" s="506">
        <v>3.5</v>
      </c>
      <c r="I330" s="507"/>
      <c r="J330" s="507"/>
      <c r="K330" s="506">
        <f t="shared" si="51"/>
        <v>0</v>
      </c>
      <c r="L330" s="506"/>
      <c r="M330" s="506"/>
      <c r="N330" s="506"/>
      <c r="O330" s="506"/>
      <c r="P330" s="506">
        <v>3.5</v>
      </c>
      <c r="Q330" s="506"/>
      <c r="R330" s="506"/>
      <c r="S330" s="506"/>
      <c r="T330" s="506"/>
      <c r="U330" s="506"/>
      <c r="V330" s="506"/>
      <c r="W330" s="506"/>
      <c r="X330" s="506"/>
      <c r="Y330" s="506"/>
      <c r="Z330" s="506"/>
      <c r="AA330" s="506"/>
      <c r="AB330" s="506"/>
      <c r="AC330" s="506"/>
      <c r="AD330" s="506"/>
      <c r="AE330" s="506"/>
      <c r="AF330" s="506"/>
      <c r="AG330" s="506"/>
      <c r="AH330" s="506">
        <f t="shared" si="52"/>
        <v>3.5</v>
      </c>
      <c r="AI330" s="389" t="s">
        <v>240</v>
      </c>
      <c r="AJ330" s="389"/>
      <c r="AK330" s="390" t="s">
        <v>240</v>
      </c>
      <c r="AL330" s="389" t="s">
        <v>240</v>
      </c>
      <c r="AM330" s="389" t="s">
        <v>1439</v>
      </c>
      <c r="AN330" s="389"/>
      <c r="AO330" s="389">
        <v>12</v>
      </c>
      <c r="AP330" s="389"/>
      <c r="AQ330" s="389"/>
      <c r="AR330" s="395"/>
      <c r="AS330" s="389"/>
      <c r="AT330" s="389"/>
      <c r="AU330" s="395"/>
      <c r="AV330" s="388"/>
      <c r="AW330" s="388">
        <v>292</v>
      </c>
      <c r="AX330" s="388"/>
      <c r="AY330" s="388"/>
    </row>
    <row r="331" spans="1:56" ht="47.25">
      <c r="A331" s="388">
        <v>11</v>
      </c>
      <c r="B331" s="388"/>
      <c r="C331" s="390" t="s">
        <v>1812</v>
      </c>
      <c r="D331" s="389" t="s">
        <v>262</v>
      </c>
      <c r="E331" s="389"/>
      <c r="F331" s="505">
        <v>0.45</v>
      </c>
      <c r="G331" s="505"/>
      <c r="H331" s="506">
        <v>0.45</v>
      </c>
      <c r="I331" s="507">
        <v>0.44</v>
      </c>
      <c r="J331" s="507"/>
      <c r="K331" s="506">
        <f t="shared" si="51"/>
        <v>0.44</v>
      </c>
      <c r="L331" s="506"/>
      <c r="M331" s="506"/>
      <c r="N331" s="506"/>
      <c r="O331" s="506"/>
      <c r="P331" s="506"/>
      <c r="Q331" s="506"/>
      <c r="R331" s="506"/>
      <c r="S331" s="506"/>
      <c r="T331" s="506">
        <v>0.01</v>
      </c>
      <c r="U331" s="506"/>
      <c r="V331" s="506"/>
      <c r="W331" s="506"/>
      <c r="X331" s="506"/>
      <c r="Y331" s="506"/>
      <c r="Z331" s="506"/>
      <c r="AA331" s="506"/>
      <c r="AB331" s="506"/>
      <c r="AC331" s="506"/>
      <c r="AD331" s="506"/>
      <c r="AE331" s="506"/>
      <c r="AF331" s="506"/>
      <c r="AG331" s="506"/>
      <c r="AH331" s="506">
        <f t="shared" si="52"/>
        <v>0.01</v>
      </c>
      <c r="AI331" s="389" t="s">
        <v>1813</v>
      </c>
      <c r="AJ331" s="389"/>
      <c r="AK331" s="390" t="s">
        <v>1813</v>
      </c>
      <c r="AL331" s="395"/>
      <c r="AM331" s="389" t="s">
        <v>1439</v>
      </c>
      <c r="AN331" s="389"/>
      <c r="AO331" s="389"/>
      <c r="AP331" s="389"/>
      <c r="AQ331" s="395"/>
      <c r="AR331" s="395" t="s">
        <v>1458</v>
      </c>
      <c r="AS331" s="395"/>
      <c r="AT331" s="395"/>
      <c r="AU331" s="395"/>
      <c r="AV331" s="388"/>
      <c r="AW331" s="388">
        <v>293</v>
      </c>
      <c r="AX331" s="388"/>
      <c r="AY331" s="388"/>
      <c r="AZ331" s="396" t="s">
        <v>1958</v>
      </c>
      <c r="BD331" s="412"/>
    </row>
    <row r="332" spans="1:56" ht="55.5" customHeight="1">
      <c r="A332" s="388">
        <v>12</v>
      </c>
      <c r="B332" s="388"/>
      <c r="C332" s="390" t="s">
        <v>1814</v>
      </c>
      <c r="D332" s="389" t="s">
        <v>262</v>
      </c>
      <c r="E332" s="389"/>
      <c r="F332" s="505">
        <v>0.2</v>
      </c>
      <c r="G332" s="505"/>
      <c r="H332" s="506">
        <v>0.2</v>
      </c>
      <c r="I332" s="507"/>
      <c r="J332" s="507"/>
      <c r="K332" s="506">
        <f t="shared" si="51"/>
        <v>0</v>
      </c>
      <c r="L332" s="506"/>
      <c r="M332" s="506"/>
      <c r="N332" s="506"/>
      <c r="O332" s="506"/>
      <c r="P332" s="506"/>
      <c r="Q332" s="506"/>
      <c r="R332" s="506"/>
      <c r="S332" s="506"/>
      <c r="T332" s="506">
        <v>0.2</v>
      </c>
      <c r="U332" s="506"/>
      <c r="V332" s="506"/>
      <c r="W332" s="506"/>
      <c r="X332" s="506"/>
      <c r="Y332" s="506"/>
      <c r="Z332" s="506"/>
      <c r="AA332" s="506"/>
      <c r="AB332" s="506"/>
      <c r="AC332" s="506"/>
      <c r="AD332" s="506"/>
      <c r="AE332" s="506"/>
      <c r="AF332" s="506"/>
      <c r="AG332" s="506"/>
      <c r="AH332" s="506">
        <f t="shared" si="52"/>
        <v>0.2</v>
      </c>
      <c r="AI332" s="389" t="s">
        <v>808</v>
      </c>
      <c r="AJ332" s="389"/>
      <c r="AK332" s="390" t="s">
        <v>808</v>
      </c>
      <c r="AL332" s="395"/>
      <c r="AM332" s="389" t="s">
        <v>1439</v>
      </c>
      <c r="AN332" s="389"/>
      <c r="AO332" s="389"/>
      <c r="AP332" s="389"/>
      <c r="AQ332" s="395"/>
      <c r="AR332" s="395" t="s">
        <v>1458</v>
      </c>
      <c r="AS332" s="395"/>
      <c r="AT332" s="395"/>
      <c r="AU332" s="395"/>
      <c r="AV332" s="388"/>
      <c r="AW332" s="388">
        <v>294</v>
      </c>
      <c r="AX332" s="388"/>
      <c r="AY332" s="388"/>
      <c r="AZ332" s="396" t="s">
        <v>1958</v>
      </c>
      <c r="BD332" s="438"/>
    </row>
    <row r="333" spans="1:56" ht="31.5">
      <c r="A333" s="388">
        <v>13</v>
      </c>
      <c r="B333" s="388"/>
      <c r="C333" s="390" t="s">
        <v>1815</v>
      </c>
      <c r="D333" s="389" t="s">
        <v>262</v>
      </c>
      <c r="E333" s="389"/>
      <c r="F333" s="505">
        <v>0.55000000000000004</v>
      </c>
      <c r="G333" s="505"/>
      <c r="H333" s="506">
        <v>0.55000000000000004</v>
      </c>
      <c r="I333" s="507">
        <v>0.55000000000000004</v>
      </c>
      <c r="J333" s="507"/>
      <c r="K333" s="506">
        <f t="shared" si="51"/>
        <v>0.55000000000000004</v>
      </c>
      <c r="L333" s="506"/>
      <c r="M333" s="506"/>
      <c r="N333" s="506"/>
      <c r="O333" s="506"/>
      <c r="P333" s="506"/>
      <c r="Q333" s="506"/>
      <c r="R333" s="506"/>
      <c r="S333" s="506"/>
      <c r="T333" s="506"/>
      <c r="U333" s="506"/>
      <c r="V333" s="506"/>
      <c r="W333" s="506"/>
      <c r="X333" s="506"/>
      <c r="Y333" s="506"/>
      <c r="Z333" s="506"/>
      <c r="AA333" s="506"/>
      <c r="AB333" s="506"/>
      <c r="AC333" s="506"/>
      <c r="AD333" s="506"/>
      <c r="AE333" s="506"/>
      <c r="AF333" s="506"/>
      <c r="AG333" s="506"/>
      <c r="AH333" s="506">
        <f t="shared" si="52"/>
        <v>0</v>
      </c>
      <c r="AI333" s="389" t="s">
        <v>808</v>
      </c>
      <c r="AJ333" s="389"/>
      <c r="AK333" s="390" t="s">
        <v>808</v>
      </c>
      <c r="AL333" s="395"/>
      <c r="AM333" s="389" t="s">
        <v>1439</v>
      </c>
      <c r="AN333" s="389"/>
      <c r="AO333" s="389"/>
      <c r="AP333" s="389"/>
      <c r="AQ333" s="395"/>
      <c r="AR333" s="395" t="s">
        <v>1458</v>
      </c>
      <c r="AS333" s="395"/>
      <c r="AT333" s="395"/>
      <c r="AU333" s="395"/>
      <c r="AV333" s="388"/>
      <c r="AW333" s="388">
        <v>295</v>
      </c>
      <c r="AX333" s="388"/>
      <c r="AY333" s="388"/>
    </row>
    <row r="334" spans="1:56" s="384" customFormat="1">
      <c r="A334" s="382" t="s">
        <v>1822</v>
      </c>
      <c r="B334" s="382"/>
      <c r="C334" s="397" t="s">
        <v>1036</v>
      </c>
      <c r="D334" s="529"/>
      <c r="E334" s="529"/>
      <c r="F334" s="502">
        <f>SUM(F335:F337)</f>
        <v>2.58</v>
      </c>
      <c r="G334" s="502">
        <f t="shared" ref="G334:AH334" si="53">SUM(G335:G337)</f>
        <v>0</v>
      </c>
      <c r="H334" s="503">
        <f t="shared" si="53"/>
        <v>2.58</v>
      </c>
      <c r="I334" s="504">
        <f t="shared" si="53"/>
        <v>0.3</v>
      </c>
      <c r="J334" s="504">
        <f t="shared" si="53"/>
        <v>0</v>
      </c>
      <c r="K334" s="503">
        <f t="shared" si="53"/>
        <v>0.3</v>
      </c>
      <c r="L334" s="503">
        <f t="shared" si="53"/>
        <v>0</v>
      </c>
      <c r="M334" s="503">
        <f t="shared" si="53"/>
        <v>0</v>
      </c>
      <c r="N334" s="503">
        <f t="shared" si="53"/>
        <v>0</v>
      </c>
      <c r="O334" s="503">
        <f t="shared" si="53"/>
        <v>0</v>
      </c>
      <c r="P334" s="503">
        <f t="shared" si="53"/>
        <v>0</v>
      </c>
      <c r="Q334" s="503">
        <f t="shared" si="53"/>
        <v>0</v>
      </c>
      <c r="R334" s="503">
        <f t="shared" si="53"/>
        <v>0</v>
      </c>
      <c r="S334" s="503">
        <f t="shared" si="53"/>
        <v>0</v>
      </c>
      <c r="T334" s="503">
        <f t="shared" si="53"/>
        <v>0</v>
      </c>
      <c r="U334" s="503">
        <f t="shared" si="53"/>
        <v>0</v>
      </c>
      <c r="V334" s="503">
        <f t="shared" si="53"/>
        <v>0</v>
      </c>
      <c r="W334" s="503">
        <f t="shared" si="53"/>
        <v>0</v>
      </c>
      <c r="X334" s="503">
        <f t="shared" si="53"/>
        <v>0</v>
      </c>
      <c r="Y334" s="503">
        <f t="shared" si="53"/>
        <v>0</v>
      </c>
      <c r="Z334" s="503">
        <f t="shared" si="53"/>
        <v>0</v>
      </c>
      <c r="AA334" s="503">
        <f t="shared" si="53"/>
        <v>0</v>
      </c>
      <c r="AB334" s="503">
        <f t="shared" si="53"/>
        <v>0</v>
      </c>
      <c r="AC334" s="503">
        <f t="shared" si="53"/>
        <v>0</v>
      </c>
      <c r="AD334" s="503">
        <f t="shared" si="53"/>
        <v>0</v>
      </c>
      <c r="AE334" s="503">
        <f t="shared" si="53"/>
        <v>0</v>
      </c>
      <c r="AF334" s="503">
        <f t="shared" si="53"/>
        <v>2.2800000000000002</v>
      </c>
      <c r="AG334" s="503">
        <f t="shared" si="53"/>
        <v>0</v>
      </c>
      <c r="AH334" s="503">
        <f t="shared" si="53"/>
        <v>2.2800000000000002</v>
      </c>
      <c r="AI334" s="529"/>
      <c r="AJ334" s="529"/>
      <c r="AK334" s="397"/>
      <c r="AL334" s="400"/>
      <c r="AM334" s="529"/>
      <c r="AN334" s="529"/>
      <c r="AO334" s="529"/>
      <c r="AP334" s="529"/>
      <c r="AQ334" s="400"/>
      <c r="AR334" s="400"/>
      <c r="AS334" s="400"/>
      <c r="AT334" s="400"/>
      <c r="AU334" s="400"/>
      <c r="AV334" s="382"/>
      <c r="AW334" s="382"/>
      <c r="AX334" s="382"/>
      <c r="AY334" s="382"/>
      <c r="BD334" s="438"/>
    </row>
    <row r="335" spans="1:56" s="384" customFormat="1" ht="26.25" customHeight="1">
      <c r="A335" s="388">
        <v>1</v>
      </c>
      <c r="B335" s="389">
        <v>254</v>
      </c>
      <c r="C335" s="390" t="s">
        <v>1817</v>
      </c>
      <c r="D335" s="389" t="s">
        <v>305</v>
      </c>
      <c r="E335" s="389"/>
      <c r="F335" s="505">
        <v>0.08</v>
      </c>
      <c r="G335" s="505"/>
      <c r="H335" s="506">
        <v>0.08</v>
      </c>
      <c r="I335" s="507"/>
      <c r="J335" s="507"/>
      <c r="K335" s="506">
        <f>I335+J335</f>
        <v>0</v>
      </c>
      <c r="L335" s="506"/>
      <c r="M335" s="506"/>
      <c r="N335" s="506"/>
      <c r="O335" s="506"/>
      <c r="P335" s="506"/>
      <c r="Q335" s="506"/>
      <c r="R335" s="506"/>
      <c r="S335" s="506"/>
      <c r="T335" s="506"/>
      <c r="U335" s="506"/>
      <c r="V335" s="506"/>
      <c r="W335" s="506"/>
      <c r="X335" s="506"/>
      <c r="Y335" s="506"/>
      <c r="Z335" s="506"/>
      <c r="AA335" s="506"/>
      <c r="AB335" s="506"/>
      <c r="AC335" s="506"/>
      <c r="AD335" s="506"/>
      <c r="AE335" s="506"/>
      <c r="AF335" s="506">
        <v>0.08</v>
      </c>
      <c r="AG335" s="506"/>
      <c r="AH335" s="506">
        <f>SUM(N335:AG335)</f>
        <v>0.08</v>
      </c>
      <c r="AI335" s="389" t="s">
        <v>245</v>
      </c>
      <c r="AJ335" s="389"/>
      <c r="AK335" s="402" t="s">
        <v>245</v>
      </c>
      <c r="AL335" s="389">
        <v>346</v>
      </c>
      <c r="AM335" s="389" t="s">
        <v>1415</v>
      </c>
      <c r="AN335" s="389" t="s">
        <v>1435</v>
      </c>
      <c r="AO335" s="389"/>
      <c r="AP335" s="389"/>
      <c r="AQ335" s="395"/>
      <c r="AR335" s="395"/>
      <c r="AS335" s="395"/>
      <c r="AT335" s="395"/>
      <c r="AU335" s="395"/>
      <c r="AV335" s="388"/>
      <c r="AW335" s="388">
        <v>296</v>
      </c>
      <c r="AX335" s="388"/>
      <c r="AY335" s="388"/>
      <c r="AZ335" s="396"/>
      <c r="BA335" s="396"/>
      <c r="BB335" s="396"/>
      <c r="BC335" s="396"/>
      <c r="BD335" s="396"/>
    </row>
    <row r="336" spans="1:56" ht="29.25" customHeight="1">
      <c r="A336" s="388">
        <v>2</v>
      </c>
      <c r="B336" s="389">
        <v>242</v>
      </c>
      <c r="C336" s="390" t="s">
        <v>835</v>
      </c>
      <c r="D336" s="389" t="s">
        <v>305</v>
      </c>
      <c r="E336" s="389"/>
      <c r="F336" s="505">
        <v>0.3</v>
      </c>
      <c r="G336" s="505"/>
      <c r="H336" s="506">
        <v>0.3</v>
      </c>
      <c r="I336" s="507">
        <v>0.3</v>
      </c>
      <c r="J336" s="507"/>
      <c r="K336" s="506">
        <f>I336+J336</f>
        <v>0.3</v>
      </c>
      <c r="L336" s="506"/>
      <c r="M336" s="506"/>
      <c r="N336" s="506"/>
      <c r="O336" s="506"/>
      <c r="P336" s="506"/>
      <c r="Q336" s="506"/>
      <c r="R336" s="506"/>
      <c r="S336" s="506"/>
      <c r="T336" s="506"/>
      <c r="U336" s="506"/>
      <c r="V336" s="506"/>
      <c r="W336" s="506"/>
      <c r="X336" s="506"/>
      <c r="Y336" s="506"/>
      <c r="Z336" s="506"/>
      <c r="AA336" s="506"/>
      <c r="AB336" s="506"/>
      <c r="AC336" s="506"/>
      <c r="AD336" s="506"/>
      <c r="AE336" s="506"/>
      <c r="AF336" s="506"/>
      <c r="AG336" s="506"/>
      <c r="AH336" s="506">
        <f>SUM(N336:AG336)</f>
        <v>0</v>
      </c>
      <c r="AI336" s="389" t="s">
        <v>245</v>
      </c>
      <c r="AJ336" s="389"/>
      <c r="AK336" s="402" t="s">
        <v>245</v>
      </c>
      <c r="AL336" s="389">
        <v>347</v>
      </c>
      <c r="AM336" s="389" t="s">
        <v>1818</v>
      </c>
      <c r="AN336" s="389" t="s">
        <v>1819</v>
      </c>
      <c r="AO336" s="389"/>
      <c r="AP336" s="389" t="s">
        <v>1432</v>
      </c>
      <c r="AQ336" s="395" t="s">
        <v>1433</v>
      </c>
      <c r="AR336" s="395"/>
      <c r="AS336" s="395"/>
      <c r="AT336" s="395"/>
      <c r="AU336" s="395"/>
      <c r="AV336" s="388"/>
      <c r="AW336" s="388">
        <v>297</v>
      </c>
      <c r="AX336" s="388"/>
      <c r="AY336" s="388"/>
    </row>
    <row r="337" spans="1:56" ht="33.75" customHeight="1">
      <c r="A337" s="388">
        <v>3</v>
      </c>
      <c r="B337" s="389"/>
      <c r="C337" s="390" t="s">
        <v>1820</v>
      </c>
      <c r="D337" s="389" t="s">
        <v>305</v>
      </c>
      <c r="E337" s="389"/>
      <c r="F337" s="505">
        <v>2.2000000000000002</v>
      </c>
      <c r="G337" s="505"/>
      <c r="H337" s="506">
        <v>2.2000000000000002</v>
      </c>
      <c r="I337" s="507"/>
      <c r="J337" s="507"/>
      <c r="K337" s="506">
        <f>I337+J337</f>
        <v>0</v>
      </c>
      <c r="L337" s="506"/>
      <c r="M337" s="506"/>
      <c r="N337" s="506"/>
      <c r="O337" s="506"/>
      <c r="P337" s="506"/>
      <c r="Q337" s="506"/>
      <c r="R337" s="506"/>
      <c r="S337" s="506"/>
      <c r="T337" s="506"/>
      <c r="U337" s="506"/>
      <c r="V337" s="506"/>
      <c r="W337" s="506"/>
      <c r="X337" s="506"/>
      <c r="Y337" s="506"/>
      <c r="Z337" s="506"/>
      <c r="AA337" s="506"/>
      <c r="AB337" s="506"/>
      <c r="AC337" s="506"/>
      <c r="AD337" s="506"/>
      <c r="AE337" s="506"/>
      <c r="AF337" s="506">
        <v>2.2000000000000002</v>
      </c>
      <c r="AG337" s="506"/>
      <c r="AH337" s="506">
        <f>SUM(N337:AG337)</f>
        <v>2.2000000000000002</v>
      </c>
      <c r="AI337" s="389" t="s">
        <v>255</v>
      </c>
      <c r="AJ337" s="389"/>
      <c r="AK337" s="390" t="s">
        <v>1821</v>
      </c>
      <c r="AL337" s="395"/>
      <c r="AM337" s="389" t="s">
        <v>1439</v>
      </c>
      <c r="AN337" s="389"/>
      <c r="AO337" s="389"/>
      <c r="AP337" s="389"/>
      <c r="AQ337" s="395"/>
      <c r="AR337" s="395"/>
      <c r="AS337" s="395"/>
      <c r="AT337" s="395"/>
      <c r="AU337" s="395" t="s">
        <v>1694</v>
      </c>
      <c r="AV337" s="388"/>
      <c r="AW337" s="388">
        <v>298</v>
      </c>
      <c r="AX337" s="388"/>
      <c r="AY337" s="388"/>
    </row>
    <row r="338" spans="1:56" s="384" customFormat="1">
      <c r="A338" s="382" t="s">
        <v>1959</v>
      </c>
      <c r="B338" s="529"/>
      <c r="C338" s="397" t="s">
        <v>1019</v>
      </c>
      <c r="D338" s="529"/>
      <c r="E338" s="529"/>
      <c r="F338" s="502">
        <f>F339</f>
        <v>0.57999999999999996</v>
      </c>
      <c r="G338" s="502">
        <f t="shared" ref="G338:AH338" si="54">G339</f>
        <v>0.08</v>
      </c>
      <c r="H338" s="503">
        <f t="shared" si="54"/>
        <v>0.5</v>
      </c>
      <c r="I338" s="504">
        <f t="shared" si="54"/>
        <v>0</v>
      </c>
      <c r="J338" s="504">
        <f t="shared" si="54"/>
        <v>0</v>
      </c>
      <c r="K338" s="503">
        <f t="shared" si="54"/>
        <v>0</v>
      </c>
      <c r="L338" s="503">
        <f t="shared" si="54"/>
        <v>0</v>
      </c>
      <c r="M338" s="503">
        <f t="shared" si="54"/>
        <v>0</v>
      </c>
      <c r="N338" s="503">
        <f t="shared" si="54"/>
        <v>0</v>
      </c>
      <c r="O338" s="503">
        <f t="shared" si="54"/>
        <v>0</v>
      </c>
      <c r="P338" s="503">
        <f t="shared" si="54"/>
        <v>0</v>
      </c>
      <c r="Q338" s="503">
        <f t="shared" si="54"/>
        <v>0</v>
      </c>
      <c r="R338" s="503">
        <f t="shared" si="54"/>
        <v>0</v>
      </c>
      <c r="S338" s="503">
        <f t="shared" si="54"/>
        <v>0</v>
      </c>
      <c r="T338" s="503">
        <f t="shared" si="54"/>
        <v>0</v>
      </c>
      <c r="U338" s="503">
        <f t="shared" si="54"/>
        <v>0</v>
      </c>
      <c r="V338" s="503">
        <f t="shared" si="54"/>
        <v>0</v>
      </c>
      <c r="W338" s="503">
        <f t="shared" si="54"/>
        <v>0</v>
      </c>
      <c r="X338" s="503">
        <f t="shared" si="54"/>
        <v>0</v>
      </c>
      <c r="Y338" s="503">
        <f t="shared" si="54"/>
        <v>0</v>
      </c>
      <c r="Z338" s="503">
        <f t="shared" si="54"/>
        <v>0</v>
      </c>
      <c r="AA338" s="503">
        <f t="shared" si="54"/>
        <v>0</v>
      </c>
      <c r="AB338" s="503">
        <f t="shared" si="54"/>
        <v>0</v>
      </c>
      <c r="AC338" s="503">
        <f t="shared" si="54"/>
        <v>0</v>
      </c>
      <c r="AD338" s="503">
        <f t="shared" si="54"/>
        <v>0</v>
      </c>
      <c r="AE338" s="503">
        <f t="shared" si="54"/>
        <v>0</v>
      </c>
      <c r="AF338" s="503">
        <f t="shared" si="54"/>
        <v>0.5</v>
      </c>
      <c r="AG338" s="503">
        <f t="shared" si="54"/>
        <v>0</v>
      </c>
      <c r="AH338" s="503">
        <f t="shared" si="54"/>
        <v>0.5</v>
      </c>
      <c r="AI338" s="529"/>
      <c r="AJ338" s="529"/>
      <c r="AK338" s="397"/>
      <c r="AL338" s="400"/>
      <c r="AM338" s="529"/>
      <c r="AN338" s="529"/>
      <c r="AO338" s="529"/>
      <c r="AP338" s="529"/>
      <c r="AQ338" s="400"/>
      <c r="AR338" s="400"/>
      <c r="AS338" s="400"/>
      <c r="AT338" s="400"/>
      <c r="AU338" s="400"/>
      <c r="AV338" s="382"/>
      <c r="AW338" s="382"/>
      <c r="AX338" s="382"/>
      <c r="AY338" s="382"/>
    </row>
    <row r="339" spans="1:56" ht="33" customHeight="1">
      <c r="A339" s="388">
        <v>1</v>
      </c>
      <c r="B339" s="389">
        <v>266</v>
      </c>
      <c r="C339" s="390" t="s">
        <v>1823</v>
      </c>
      <c r="D339" s="389" t="s">
        <v>481</v>
      </c>
      <c r="E339" s="389"/>
      <c r="F339" s="505">
        <v>0.57999999999999996</v>
      </c>
      <c r="G339" s="505">
        <v>0.08</v>
      </c>
      <c r="H339" s="506">
        <v>0.5</v>
      </c>
      <c r="I339" s="507"/>
      <c r="J339" s="507"/>
      <c r="K339" s="506">
        <f>I339+J339</f>
        <v>0</v>
      </c>
      <c r="L339" s="506"/>
      <c r="M339" s="506"/>
      <c r="N339" s="506"/>
      <c r="O339" s="506"/>
      <c r="P339" s="506"/>
      <c r="Q339" s="506"/>
      <c r="R339" s="506"/>
      <c r="S339" s="506"/>
      <c r="T339" s="506"/>
      <c r="U339" s="506"/>
      <c r="V339" s="506"/>
      <c r="W339" s="506"/>
      <c r="X339" s="506"/>
      <c r="Y339" s="506"/>
      <c r="Z339" s="506"/>
      <c r="AA339" s="506"/>
      <c r="AB339" s="506"/>
      <c r="AC339" s="506"/>
      <c r="AD339" s="506"/>
      <c r="AE339" s="506"/>
      <c r="AF339" s="506">
        <v>0.5</v>
      </c>
      <c r="AG339" s="506"/>
      <c r="AH339" s="506">
        <f>SUM(N339:AG339)</f>
        <v>0.5</v>
      </c>
      <c r="AI339" s="389" t="s">
        <v>246</v>
      </c>
      <c r="AJ339" s="389"/>
      <c r="AK339" s="402" t="s">
        <v>1041</v>
      </c>
      <c r="AL339" s="389">
        <v>369</v>
      </c>
      <c r="AM339" s="389" t="s">
        <v>1415</v>
      </c>
      <c r="AN339" s="389"/>
      <c r="AO339" s="389"/>
      <c r="AP339" s="389"/>
      <c r="AQ339" s="395"/>
      <c r="AR339" s="395"/>
      <c r="AS339" s="395"/>
      <c r="AT339" s="395"/>
      <c r="AU339" s="395"/>
      <c r="AV339" s="388"/>
      <c r="AW339" s="388">
        <v>299</v>
      </c>
      <c r="AX339" s="388"/>
      <c r="AY339" s="388"/>
    </row>
    <row r="340" spans="1:56" s="384" customFormat="1">
      <c r="A340" s="382" t="s">
        <v>1824</v>
      </c>
      <c r="B340" s="529"/>
      <c r="C340" s="481" t="s">
        <v>84</v>
      </c>
      <c r="D340" s="529"/>
      <c r="E340" s="529"/>
      <c r="F340" s="502">
        <f>SUM(F341:F345)</f>
        <v>4.97</v>
      </c>
      <c r="G340" s="502">
        <f t="shared" ref="G340:AH340" si="55">SUM(G341:G345)</f>
        <v>0</v>
      </c>
      <c r="H340" s="503">
        <f t="shared" si="55"/>
        <v>4.97</v>
      </c>
      <c r="I340" s="504">
        <f t="shared" si="55"/>
        <v>0</v>
      </c>
      <c r="J340" s="504">
        <f t="shared" si="55"/>
        <v>0</v>
      </c>
      <c r="K340" s="503">
        <f t="shared" si="55"/>
        <v>0</v>
      </c>
      <c r="L340" s="503">
        <f t="shared" si="55"/>
        <v>0</v>
      </c>
      <c r="M340" s="503">
        <f t="shared" si="55"/>
        <v>0</v>
      </c>
      <c r="N340" s="503">
        <f t="shared" si="55"/>
        <v>1</v>
      </c>
      <c r="O340" s="503">
        <f t="shared" si="55"/>
        <v>0</v>
      </c>
      <c r="P340" s="503">
        <f t="shared" si="55"/>
        <v>0</v>
      </c>
      <c r="Q340" s="503">
        <f t="shared" si="55"/>
        <v>0</v>
      </c>
      <c r="R340" s="503">
        <f t="shared" si="55"/>
        <v>0</v>
      </c>
      <c r="S340" s="503">
        <f t="shared" si="55"/>
        <v>0</v>
      </c>
      <c r="T340" s="503">
        <f t="shared" si="55"/>
        <v>0</v>
      </c>
      <c r="U340" s="503">
        <f t="shared" si="55"/>
        <v>0</v>
      </c>
      <c r="V340" s="503">
        <f t="shared" si="55"/>
        <v>0</v>
      </c>
      <c r="W340" s="503">
        <f t="shared" si="55"/>
        <v>0</v>
      </c>
      <c r="X340" s="503">
        <f t="shared" si="55"/>
        <v>0</v>
      </c>
      <c r="Y340" s="503">
        <f t="shared" si="55"/>
        <v>0</v>
      </c>
      <c r="Z340" s="503">
        <f t="shared" si="55"/>
        <v>0</v>
      </c>
      <c r="AA340" s="503">
        <f t="shared" si="55"/>
        <v>0</v>
      </c>
      <c r="AB340" s="503">
        <f t="shared" si="55"/>
        <v>0</v>
      </c>
      <c r="AC340" s="503">
        <f t="shared" si="55"/>
        <v>0</v>
      </c>
      <c r="AD340" s="503">
        <f t="shared" si="55"/>
        <v>0</v>
      </c>
      <c r="AE340" s="503">
        <f t="shared" si="55"/>
        <v>0</v>
      </c>
      <c r="AF340" s="503">
        <f t="shared" si="55"/>
        <v>3.9699999999999998</v>
      </c>
      <c r="AG340" s="503">
        <f t="shared" si="55"/>
        <v>0</v>
      </c>
      <c r="AH340" s="503">
        <f t="shared" si="55"/>
        <v>4.97</v>
      </c>
      <c r="AI340" s="529"/>
      <c r="AJ340" s="529"/>
      <c r="AK340" s="404"/>
      <c r="AL340" s="529"/>
      <c r="AM340" s="529"/>
      <c r="AN340" s="529"/>
      <c r="AO340" s="529"/>
      <c r="AP340" s="529"/>
      <c r="AQ340" s="400"/>
      <c r="AR340" s="400"/>
      <c r="AS340" s="400"/>
      <c r="AT340" s="400"/>
      <c r="AU340" s="400"/>
      <c r="AV340" s="382"/>
      <c r="AW340" s="382"/>
      <c r="AX340" s="382"/>
      <c r="AY340" s="382"/>
    </row>
    <row r="341" spans="1:56" s="384" customFormat="1" ht="36" customHeight="1">
      <c r="A341" s="388">
        <v>1</v>
      </c>
      <c r="B341" s="389">
        <v>88</v>
      </c>
      <c r="C341" s="402" t="s">
        <v>286</v>
      </c>
      <c r="D341" s="389" t="s">
        <v>73</v>
      </c>
      <c r="E341" s="389"/>
      <c r="F341" s="505">
        <v>0.1</v>
      </c>
      <c r="G341" s="505"/>
      <c r="H341" s="506">
        <v>0.1</v>
      </c>
      <c r="I341" s="507"/>
      <c r="J341" s="507"/>
      <c r="K341" s="506">
        <f>I341+J341</f>
        <v>0</v>
      </c>
      <c r="L341" s="506"/>
      <c r="M341" s="506"/>
      <c r="N341" s="506"/>
      <c r="O341" s="506"/>
      <c r="P341" s="506"/>
      <c r="Q341" s="506"/>
      <c r="R341" s="506"/>
      <c r="S341" s="506"/>
      <c r="T341" s="506"/>
      <c r="U341" s="506"/>
      <c r="V341" s="506"/>
      <c r="W341" s="506"/>
      <c r="X341" s="506"/>
      <c r="Y341" s="506"/>
      <c r="Z341" s="506"/>
      <c r="AA341" s="506"/>
      <c r="AB341" s="506"/>
      <c r="AC341" s="506"/>
      <c r="AD341" s="506"/>
      <c r="AE341" s="506"/>
      <c r="AF341" s="506">
        <v>0.1</v>
      </c>
      <c r="AG341" s="506"/>
      <c r="AH341" s="506">
        <f>SUM(N341:AG341)</f>
        <v>0.1</v>
      </c>
      <c r="AI341" s="389" t="s">
        <v>233</v>
      </c>
      <c r="AJ341" s="389"/>
      <c r="AK341" s="402" t="s">
        <v>1272</v>
      </c>
      <c r="AL341" s="389">
        <v>371</v>
      </c>
      <c r="AM341" s="389" t="s">
        <v>1415</v>
      </c>
      <c r="AN341" s="389" t="s">
        <v>1435</v>
      </c>
      <c r="AO341" s="389"/>
      <c r="AP341" s="389"/>
      <c r="AQ341" s="395"/>
      <c r="AR341" s="395"/>
      <c r="AS341" s="395"/>
      <c r="AT341" s="395"/>
      <c r="AU341" s="395"/>
      <c r="AV341" s="388"/>
      <c r="AW341" s="388">
        <v>300</v>
      </c>
      <c r="AX341" s="388"/>
      <c r="AY341" s="388"/>
      <c r="AZ341" s="396"/>
      <c r="BA341" s="396"/>
      <c r="BB341" s="396"/>
      <c r="BC341" s="396"/>
      <c r="BD341" s="396"/>
    </row>
    <row r="342" spans="1:56" s="384" customFormat="1" ht="35.25" customHeight="1">
      <c r="A342" s="388">
        <v>2</v>
      </c>
      <c r="B342" s="389"/>
      <c r="C342" s="390" t="s">
        <v>286</v>
      </c>
      <c r="D342" s="389" t="s">
        <v>73</v>
      </c>
      <c r="E342" s="389"/>
      <c r="F342" s="505">
        <v>0.87</v>
      </c>
      <c r="G342" s="505"/>
      <c r="H342" s="506">
        <v>0.87</v>
      </c>
      <c r="I342" s="507"/>
      <c r="J342" s="507"/>
      <c r="K342" s="506">
        <f>I342+J342</f>
        <v>0</v>
      </c>
      <c r="L342" s="506"/>
      <c r="M342" s="506"/>
      <c r="N342" s="506"/>
      <c r="O342" s="506"/>
      <c r="P342" s="506"/>
      <c r="Q342" s="506"/>
      <c r="R342" s="506"/>
      <c r="S342" s="506"/>
      <c r="T342" s="506"/>
      <c r="U342" s="506"/>
      <c r="V342" s="506"/>
      <c r="W342" s="506"/>
      <c r="X342" s="506"/>
      <c r="Y342" s="506"/>
      <c r="Z342" s="506"/>
      <c r="AA342" s="506"/>
      <c r="AB342" s="506"/>
      <c r="AC342" s="506"/>
      <c r="AD342" s="506"/>
      <c r="AE342" s="506"/>
      <c r="AF342" s="506">
        <v>0.87</v>
      </c>
      <c r="AG342" s="506"/>
      <c r="AH342" s="506">
        <f>SUM(N342:AG342)</f>
        <v>0.87</v>
      </c>
      <c r="AI342" s="389" t="s">
        <v>230</v>
      </c>
      <c r="AJ342" s="389"/>
      <c r="AK342" s="390" t="s">
        <v>1825</v>
      </c>
      <c r="AL342" s="395"/>
      <c r="AM342" s="389" t="s">
        <v>1439</v>
      </c>
      <c r="AN342" s="389"/>
      <c r="AO342" s="389"/>
      <c r="AP342" s="389"/>
      <c r="AQ342" s="395"/>
      <c r="AR342" s="395"/>
      <c r="AS342" s="395"/>
      <c r="AT342" s="395"/>
      <c r="AU342" s="395" t="s">
        <v>1694</v>
      </c>
      <c r="AV342" s="388"/>
      <c r="AW342" s="388">
        <v>301</v>
      </c>
      <c r="AX342" s="388"/>
      <c r="AY342" s="388"/>
      <c r="AZ342" s="396"/>
      <c r="BA342" s="396"/>
      <c r="BB342" s="396"/>
      <c r="BC342" s="396"/>
      <c r="BD342" s="396"/>
    </row>
    <row r="343" spans="1:56" ht="48.75" customHeight="1">
      <c r="A343" s="388">
        <v>3</v>
      </c>
      <c r="B343" s="389"/>
      <c r="C343" s="390" t="s">
        <v>286</v>
      </c>
      <c r="D343" s="389" t="s">
        <v>73</v>
      </c>
      <c r="E343" s="389"/>
      <c r="F343" s="505">
        <v>1</v>
      </c>
      <c r="G343" s="505"/>
      <c r="H343" s="506">
        <v>1</v>
      </c>
      <c r="I343" s="507"/>
      <c r="J343" s="507"/>
      <c r="K343" s="506">
        <f>I343+J343</f>
        <v>0</v>
      </c>
      <c r="L343" s="506"/>
      <c r="M343" s="506"/>
      <c r="N343" s="506">
        <v>1</v>
      </c>
      <c r="O343" s="506"/>
      <c r="P343" s="506"/>
      <c r="Q343" s="506"/>
      <c r="R343" s="506"/>
      <c r="S343" s="506"/>
      <c r="T343" s="506"/>
      <c r="U343" s="506"/>
      <c r="V343" s="506"/>
      <c r="W343" s="506"/>
      <c r="X343" s="506"/>
      <c r="Y343" s="506"/>
      <c r="Z343" s="506"/>
      <c r="AA343" s="506"/>
      <c r="AB343" s="506"/>
      <c r="AC343" s="506"/>
      <c r="AD343" s="506"/>
      <c r="AE343" s="506"/>
      <c r="AF343" s="506"/>
      <c r="AG343" s="506"/>
      <c r="AH343" s="506">
        <f>SUM(N343:AG343)</f>
        <v>1</v>
      </c>
      <c r="AI343" s="389" t="s">
        <v>251</v>
      </c>
      <c r="AJ343" s="389"/>
      <c r="AK343" s="390" t="s">
        <v>1826</v>
      </c>
      <c r="AL343" s="395"/>
      <c r="AM343" s="389" t="s">
        <v>1439</v>
      </c>
      <c r="AN343" s="389"/>
      <c r="AO343" s="389"/>
      <c r="AP343" s="389"/>
      <c r="AQ343" s="395"/>
      <c r="AR343" s="395"/>
      <c r="AS343" s="395"/>
      <c r="AT343" s="395"/>
      <c r="AU343" s="395" t="s">
        <v>1694</v>
      </c>
      <c r="AV343" s="388"/>
      <c r="AW343" s="388">
        <v>302</v>
      </c>
      <c r="AX343" s="388"/>
      <c r="AY343" s="388"/>
    </row>
    <row r="344" spans="1:56" ht="24" customHeight="1">
      <c r="A344" s="388">
        <v>4</v>
      </c>
      <c r="B344" s="388"/>
      <c r="C344" s="390" t="s">
        <v>1960</v>
      </c>
      <c r="D344" s="388" t="s">
        <v>73</v>
      </c>
      <c r="E344" s="388"/>
      <c r="F344" s="508">
        <v>1.5</v>
      </c>
      <c r="G344" s="508"/>
      <c r="H344" s="509">
        <v>1.5</v>
      </c>
      <c r="I344" s="510"/>
      <c r="J344" s="510"/>
      <c r="K344" s="509"/>
      <c r="L344" s="509"/>
      <c r="M344" s="509"/>
      <c r="N344" s="509"/>
      <c r="O344" s="509"/>
      <c r="P344" s="509"/>
      <c r="Q344" s="509"/>
      <c r="R344" s="509"/>
      <c r="S344" s="509"/>
      <c r="T344" s="509"/>
      <c r="U344" s="509"/>
      <c r="V344" s="509"/>
      <c r="W344" s="509"/>
      <c r="X344" s="509"/>
      <c r="Y344" s="509"/>
      <c r="Z344" s="509"/>
      <c r="AA344" s="509"/>
      <c r="AB344" s="509"/>
      <c r="AC344" s="509"/>
      <c r="AD344" s="509"/>
      <c r="AE344" s="509"/>
      <c r="AF344" s="509">
        <v>1.5</v>
      </c>
      <c r="AG344" s="509"/>
      <c r="AH344" s="509">
        <v>1.5</v>
      </c>
      <c r="AI344" s="388" t="s">
        <v>251</v>
      </c>
      <c r="AJ344" s="388"/>
      <c r="AK344" s="523" t="s">
        <v>251</v>
      </c>
      <c r="AL344" s="413"/>
      <c r="AM344" s="388"/>
      <c r="AN344" s="388"/>
      <c r="AO344" s="388"/>
      <c r="AP344" s="388"/>
      <c r="AQ344" s="413"/>
      <c r="AR344" s="413"/>
      <c r="AS344" s="413"/>
      <c r="AT344" s="413"/>
      <c r="AU344" s="413"/>
      <c r="AV344" s="388"/>
      <c r="AW344" s="388">
        <v>406</v>
      </c>
      <c r="AX344" s="388"/>
      <c r="AY344" s="388"/>
      <c r="AZ344" s="396" t="s">
        <v>1933</v>
      </c>
      <c r="BA344" s="396">
        <v>1</v>
      </c>
    </row>
    <row r="345" spans="1:56" ht="24" customHeight="1">
      <c r="A345" s="388">
        <v>5</v>
      </c>
      <c r="B345" s="388"/>
      <c r="C345" s="390" t="s">
        <v>1960</v>
      </c>
      <c r="D345" s="388" t="s">
        <v>73</v>
      </c>
      <c r="E345" s="388"/>
      <c r="F345" s="508">
        <v>1.5</v>
      </c>
      <c r="G345" s="508"/>
      <c r="H345" s="509">
        <v>1.5</v>
      </c>
      <c r="I345" s="510"/>
      <c r="J345" s="510"/>
      <c r="K345" s="509"/>
      <c r="L345" s="509"/>
      <c r="M345" s="509"/>
      <c r="N345" s="509"/>
      <c r="O345" s="509"/>
      <c r="P345" s="509"/>
      <c r="Q345" s="509"/>
      <c r="R345" s="509"/>
      <c r="S345" s="509"/>
      <c r="T345" s="509"/>
      <c r="U345" s="509"/>
      <c r="V345" s="509"/>
      <c r="W345" s="509"/>
      <c r="X345" s="509"/>
      <c r="Y345" s="509"/>
      <c r="Z345" s="509"/>
      <c r="AA345" s="509"/>
      <c r="AB345" s="509"/>
      <c r="AC345" s="509"/>
      <c r="AD345" s="509"/>
      <c r="AE345" s="509"/>
      <c r="AF345" s="509">
        <v>1.5</v>
      </c>
      <c r="AG345" s="509"/>
      <c r="AH345" s="509">
        <v>1.5</v>
      </c>
      <c r="AI345" s="388" t="s">
        <v>232</v>
      </c>
      <c r="AJ345" s="388"/>
      <c r="AK345" s="523" t="s">
        <v>232</v>
      </c>
      <c r="AL345" s="413"/>
      <c r="AM345" s="388"/>
      <c r="AN345" s="388"/>
      <c r="AO345" s="388"/>
      <c r="AP345" s="388"/>
      <c r="AQ345" s="413"/>
      <c r="AR345" s="413"/>
      <c r="AS345" s="413"/>
      <c r="AT345" s="413"/>
      <c r="AU345" s="413"/>
      <c r="AV345" s="388"/>
      <c r="AW345" s="388">
        <v>407</v>
      </c>
      <c r="AX345" s="388"/>
      <c r="AY345" s="388"/>
      <c r="AZ345" s="396" t="s">
        <v>1933</v>
      </c>
      <c r="BA345" s="396">
        <v>1</v>
      </c>
    </row>
    <row r="346" spans="1:56" s="384" customFormat="1">
      <c r="A346" s="382" t="s">
        <v>1827</v>
      </c>
      <c r="B346" s="529"/>
      <c r="C346" s="397" t="s">
        <v>1076</v>
      </c>
      <c r="D346" s="529"/>
      <c r="E346" s="529"/>
      <c r="F346" s="502">
        <f t="shared" ref="F346:AH346" si="56">SUM(F347:F410)</f>
        <v>21.519999999999996</v>
      </c>
      <c r="G346" s="502">
        <f t="shared" si="56"/>
        <v>0</v>
      </c>
      <c r="H346" s="503">
        <f t="shared" si="56"/>
        <v>21.519999999999996</v>
      </c>
      <c r="I346" s="504">
        <f t="shared" si="56"/>
        <v>10.01</v>
      </c>
      <c r="J346" s="504">
        <f t="shared" si="56"/>
        <v>2.1</v>
      </c>
      <c r="K346" s="503">
        <f t="shared" si="56"/>
        <v>12.370000000000001</v>
      </c>
      <c r="L346" s="503">
        <f t="shared" si="56"/>
        <v>0</v>
      </c>
      <c r="M346" s="503">
        <f t="shared" si="56"/>
        <v>0</v>
      </c>
      <c r="N346" s="503">
        <f t="shared" si="56"/>
        <v>0.75</v>
      </c>
      <c r="O346" s="503">
        <f t="shared" si="56"/>
        <v>1.71</v>
      </c>
      <c r="P346" s="503">
        <f t="shared" si="56"/>
        <v>0</v>
      </c>
      <c r="Q346" s="503">
        <f t="shared" si="56"/>
        <v>0.08</v>
      </c>
      <c r="R346" s="503">
        <f t="shared" si="56"/>
        <v>0</v>
      </c>
      <c r="S346" s="503">
        <f t="shared" si="56"/>
        <v>0</v>
      </c>
      <c r="T346" s="503">
        <f t="shared" si="56"/>
        <v>0</v>
      </c>
      <c r="U346" s="503">
        <f t="shared" si="56"/>
        <v>0</v>
      </c>
      <c r="V346" s="503">
        <f t="shared" si="56"/>
        <v>0</v>
      </c>
      <c r="W346" s="503">
        <f t="shared" si="56"/>
        <v>0</v>
      </c>
      <c r="X346" s="503">
        <f t="shared" si="56"/>
        <v>0</v>
      </c>
      <c r="Y346" s="503">
        <f t="shared" si="56"/>
        <v>0</v>
      </c>
      <c r="Z346" s="503">
        <f t="shared" si="56"/>
        <v>0.27</v>
      </c>
      <c r="AA346" s="503">
        <f t="shared" si="56"/>
        <v>0.04</v>
      </c>
      <c r="AB346" s="503">
        <f t="shared" si="56"/>
        <v>0</v>
      </c>
      <c r="AC346" s="503">
        <f t="shared" si="56"/>
        <v>0</v>
      </c>
      <c r="AD346" s="503">
        <f t="shared" si="56"/>
        <v>0</v>
      </c>
      <c r="AE346" s="503">
        <f t="shared" si="56"/>
        <v>0.38</v>
      </c>
      <c r="AF346" s="503">
        <f t="shared" si="56"/>
        <v>6.3699999999999992</v>
      </c>
      <c r="AG346" s="503">
        <f t="shared" si="56"/>
        <v>0</v>
      </c>
      <c r="AH346" s="503">
        <f t="shared" si="56"/>
        <v>9.1499999999999986</v>
      </c>
      <c r="AI346" s="529"/>
      <c r="AJ346" s="529"/>
      <c r="AK346" s="397"/>
      <c r="AL346" s="400"/>
      <c r="AM346" s="529"/>
      <c r="AN346" s="529"/>
      <c r="AO346" s="529"/>
      <c r="AP346" s="529"/>
      <c r="AQ346" s="400"/>
      <c r="AR346" s="400"/>
      <c r="AS346" s="400"/>
      <c r="AT346" s="400"/>
      <c r="AU346" s="400"/>
      <c r="AV346" s="382"/>
      <c r="AW346" s="382"/>
      <c r="AX346" s="382"/>
      <c r="AY346" s="382"/>
    </row>
    <row r="347" spans="1:56" ht="64.5" customHeight="1">
      <c r="A347" s="388">
        <v>1</v>
      </c>
      <c r="B347" s="389">
        <v>5</v>
      </c>
      <c r="C347" s="390" t="s">
        <v>1076</v>
      </c>
      <c r="D347" s="389" t="s">
        <v>96</v>
      </c>
      <c r="E347" s="389"/>
      <c r="F347" s="505">
        <v>0.16</v>
      </c>
      <c r="G347" s="505"/>
      <c r="H347" s="506">
        <v>0.16</v>
      </c>
      <c r="I347" s="507"/>
      <c r="J347" s="507"/>
      <c r="K347" s="506">
        <f t="shared" ref="K347:K374" si="57">I347+J347</f>
        <v>0</v>
      </c>
      <c r="L347" s="506"/>
      <c r="M347" s="506"/>
      <c r="N347" s="506"/>
      <c r="O347" s="506"/>
      <c r="P347" s="506"/>
      <c r="Q347" s="506"/>
      <c r="R347" s="506"/>
      <c r="S347" s="506"/>
      <c r="T347" s="506"/>
      <c r="U347" s="506"/>
      <c r="V347" s="506"/>
      <c r="W347" s="506"/>
      <c r="X347" s="506"/>
      <c r="Y347" s="506"/>
      <c r="Z347" s="506"/>
      <c r="AA347" s="506"/>
      <c r="AB347" s="506"/>
      <c r="AC347" s="506"/>
      <c r="AD347" s="506"/>
      <c r="AE347" s="506"/>
      <c r="AF347" s="506">
        <v>0.16</v>
      </c>
      <c r="AG347" s="506"/>
      <c r="AH347" s="506">
        <f t="shared" ref="AH347:AH365" si="58">SUM(N347:AG347)</f>
        <v>0.16</v>
      </c>
      <c r="AI347" s="389" t="s">
        <v>227</v>
      </c>
      <c r="AJ347" s="389"/>
      <c r="AK347" s="402" t="s">
        <v>1961</v>
      </c>
      <c r="AL347" s="389">
        <v>381</v>
      </c>
      <c r="AM347" s="389" t="s">
        <v>1415</v>
      </c>
      <c r="AN347" s="389" t="s">
        <v>1542</v>
      </c>
      <c r="AO347" s="389"/>
      <c r="AP347" s="389"/>
      <c r="AQ347" s="389">
        <v>1</v>
      </c>
      <c r="AR347" s="395"/>
      <c r="AS347" s="389">
        <v>381</v>
      </c>
      <c r="AT347" s="389"/>
      <c r="AU347" s="389">
        <v>86</v>
      </c>
      <c r="AV347" s="388"/>
      <c r="AW347" s="388">
        <v>303</v>
      </c>
      <c r="AX347" s="388"/>
      <c r="AY347" s="388"/>
      <c r="AZ347" s="396" t="s">
        <v>1962</v>
      </c>
    </row>
    <row r="348" spans="1:56" ht="33" customHeight="1">
      <c r="A348" s="388">
        <v>2</v>
      </c>
      <c r="B348" s="389">
        <v>33</v>
      </c>
      <c r="C348" s="390" t="s">
        <v>1076</v>
      </c>
      <c r="D348" s="421" t="s">
        <v>96</v>
      </c>
      <c r="E348" s="421"/>
      <c r="F348" s="505">
        <v>0.15</v>
      </c>
      <c r="G348" s="505"/>
      <c r="H348" s="506">
        <v>0.15</v>
      </c>
      <c r="I348" s="507">
        <v>0.15</v>
      </c>
      <c r="J348" s="507"/>
      <c r="K348" s="506">
        <f t="shared" si="57"/>
        <v>0.15</v>
      </c>
      <c r="L348" s="506"/>
      <c r="M348" s="506"/>
      <c r="N348" s="506"/>
      <c r="O348" s="506"/>
      <c r="P348" s="506"/>
      <c r="Q348" s="506"/>
      <c r="R348" s="506"/>
      <c r="S348" s="506"/>
      <c r="T348" s="506"/>
      <c r="U348" s="506"/>
      <c r="V348" s="506"/>
      <c r="W348" s="506"/>
      <c r="X348" s="506"/>
      <c r="Y348" s="506"/>
      <c r="Z348" s="506"/>
      <c r="AA348" s="506"/>
      <c r="AB348" s="506"/>
      <c r="AC348" s="506"/>
      <c r="AD348" s="506"/>
      <c r="AE348" s="506"/>
      <c r="AF348" s="506"/>
      <c r="AG348" s="506"/>
      <c r="AH348" s="506">
        <f t="shared" si="58"/>
        <v>0</v>
      </c>
      <c r="AI348" s="394" t="s">
        <v>229</v>
      </c>
      <c r="AJ348" s="394"/>
      <c r="AK348" s="402" t="s">
        <v>1830</v>
      </c>
      <c r="AL348" s="389"/>
      <c r="AM348" s="389" t="s">
        <v>1439</v>
      </c>
      <c r="AN348" s="389"/>
      <c r="AO348" s="389">
        <v>8</v>
      </c>
      <c r="AP348" s="389" t="s">
        <v>1538</v>
      </c>
      <c r="AQ348" s="395"/>
      <c r="AR348" s="395"/>
      <c r="AS348" s="395"/>
      <c r="AT348" s="395"/>
      <c r="AU348" s="395" t="s">
        <v>1419</v>
      </c>
      <c r="AV348" s="388"/>
      <c r="AW348" s="388">
        <v>305</v>
      </c>
      <c r="AX348" s="388" t="s">
        <v>1963</v>
      </c>
      <c r="AY348" s="388" t="s">
        <v>1931</v>
      </c>
      <c r="BD348" s="412"/>
    </row>
    <row r="349" spans="1:56" ht="46.5" customHeight="1">
      <c r="A349" s="388">
        <v>3</v>
      </c>
      <c r="B349" s="389"/>
      <c r="C349" s="390" t="s">
        <v>1076</v>
      </c>
      <c r="D349" s="421" t="s">
        <v>96</v>
      </c>
      <c r="E349" s="421"/>
      <c r="F349" s="505">
        <v>0.11</v>
      </c>
      <c r="G349" s="505"/>
      <c r="H349" s="506">
        <v>0.11</v>
      </c>
      <c r="I349" s="507"/>
      <c r="J349" s="507"/>
      <c r="K349" s="506"/>
      <c r="L349" s="506"/>
      <c r="M349" s="506"/>
      <c r="N349" s="506"/>
      <c r="O349" s="506"/>
      <c r="P349" s="506"/>
      <c r="Q349" s="506"/>
      <c r="R349" s="506"/>
      <c r="S349" s="506"/>
      <c r="T349" s="506"/>
      <c r="U349" s="506"/>
      <c r="V349" s="506"/>
      <c r="W349" s="506"/>
      <c r="X349" s="506"/>
      <c r="Y349" s="506"/>
      <c r="Z349" s="506"/>
      <c r="AA349" s="506"/>
      <c r="AB349" s="506"/>
      <c r="AC349" s="506"/>
      <c r="AD349" s="506"/>
      <c r="AE349" s="506"/>
      <c r="AF349" s="506">
        <v>0.11</v>
      </c>
      <c r="AG349" s="506"/>
      <c r="AH349" s="506">
        <v>0.11</v>
      </c>
      <c r="AI349" s="394" t="s">
        <v>229</v>
      </c>
      <c r="AJ349" s="394"/>
      <c r="AK349" s="402" t="s">
        <v>1548</v>
      </c>
      <c r="AL349" s="389"/>
      <c r="AM349" s="389"/>
      <c r="AN349" s="389"/>
      <c r="AO349" s="389"/>
      <c r="AP349" s="389"/>
      <c r="AQ349" s="395"/>
      <c r="AR349" s="395"/>
      <c r="AS349" s="395"/>
      <c r="AT349" s="395"/>
      <c r="AU349" s="395"/>
      <c r="AV349" s="388"/>
      <c r="AW349" s="388">
        <v>409</v>
      </c>
      <c r="AX349" s="388"/>
      <c r="AY349" s="388"/>
      <c r="AZ349" s="396" t="s">
        <v>1458</v>
      </c>
      <c r="BD349" s="412"/>
    </row>
    <row r="350" spans="1:56" ht="35.25" customHeight="1">
      <c r="A350" s="388">
        <v>4</v>
      </c>
      <c r="B350" s="389"/>
      <c r="C350" s="390" t="s">
        <v>1076</v>
      </c>
      <c r="D350" s="421" t="s">
        <v>96</v>
      </c>
      <c r="E350" s="421"/>
      <c r="F350" s="505">
        <v>0.55000000000000004</v>
      </c>
      <c r="G350" s="505"/>
      <c r="H350" s="506">
        <v>0.55000000000000004</v>
      </c>
      <c r="I350" s="507">
        <v>0.5</v>
      </c>
      <c r="J350" s="507"/>
      <c r="K350" s="506">
        <v>0.5</v>
      </c>
      <c r="L350" s="506"/>
      <c r="M350" s="506"/>
      <c r="N350" s="506"/>
      <c r="O350" s="506"/>
      <c r="P350" s="506"/>
      <c r="Q350" s="506"/>
      <c r="R350" s="506"/>
      <c r="S350" s="506"/>
      <c r="T350" s="506"/>
      <c r="U350" s="506"/>
      <c r="V350" s="506"/>
      <c r="W350" s="506"/>
      <c r="X350" s="506"/>
      <c r="Y350" s="506"/>
      <c r="Z350" s="506"/>
      <c r="AA350" s="506"/>
      <c r="AB350" s="506"/>
      <c r="AC350" s="506"/>
      <c r="AD350" s="506"/>
      <c r="AE350" s="506"/>
      <c r="AF350" s="506">
        <v>0.05</v>
      </c>
      <c r="AG350" s="506"/>
      <c r="AH350" s="506">
        <v>0.05</v>
      </c>
      <c r="AI350" s="394" t="s">
        <v>229</v>
      </c>
      <c r="AJ350" s="394"/>
      <c r="AK350" s="402" t="s">
        <v>1830</v>
      </c>
      <c r="AL350" s="389"/>
      <c r="AM350" s="389"/>
      <c r="AN350" s="389"/>
      <c r="AO350" s="389"/>
      <c r="AP350" s="389"/>
      <c r="AQ350" s="395"/>
      <c r="AR350" s="395"/>
      <c r="AS350" s="395"/>
      <c r="AT350" s="395"/>
      <c r="AU350" s="395"/>
      <c r="AV350" s="388"/>
      <c r="AW350" s="388">
        <v>410</v>
      </c>
      <c r="AX350" s="388"/>
      <c r="AY350" s="388"/>
      <c r="AZ350" s="396" t="s">
        <v>1458</v>
      </c>
      <c r="BD350" s="412"/>
    </row>
    <row r="351" spans="1:56" ht="58.5" customHeight="1">
      <c r="A351" s="388">
        <v>5</v>
      </c>
      <c r="B351" s="389">
        <v>46</v>
      </c>
      <c r="C351" s="390" t="s">
        <v>1076</v>
      </c>
      <c r="D351" s="389" t="s">
        <v>96</v>
      </c>
      <c r="E351" s="389"/>
      <c r="F351" s="505">
        <v>0.15</v>
      </c>
      <c r="G351" s="505"/>
      <c r="H351" s="506">
        <v>0.15</v>
      </c>
      <c r="I351" s="507">
        <v>0.05</v>
      </c>
      <c r="J351" s="507"/>
      <c r="K351" s="506">
        <f t="shared" si="57"/>
        <v>0.05</v>
      </c>
      <c r="L351" s="506"/>
      <c r="M351" s="506"/>
      <c r="N351" s="506"/>
      <c r="O351" s="506"/>
      <c r="P351" s="506"/>
      <c r="Q351" s="506"/>
      <c r="R351" s="506"/>
      <c r="S351" s="506"/>
      <c r="T351" s="506"/>
      <c r="U351" s="506"/>
      <c r="V351" s="506"/>
      <c r="W351" s="506"/>
      <c r="X351" s="506"/>
      <c r="Y351" s="506"/>
      <c r="Z351" s="506"/>
      <c r="AA351" s="506"/>
      <c r="AB351" s="506"/>
      <c r="AC351" s="506"/>
      <c r="AD351" s="506"/>
      <c r="AE351" s="506"/>
      <c r="AF351" s="506">
        <v>0.1</v>
      </c>
      <c r="AG351" s="506"/>
      <c r="AH351" s="506">
        <f t="shared" si="58"/>
        <v>0.1</v>
      </c>
      <c r="AI351" s="389" t="s">
        <v>230</v>
      </c>
      <c r="AJ351" s="389"/>
      <c r="AK351" s="402" t="s">
        <v>1964</v>
      </c>
      <c r="AL351" s="389">
        <v>394</v>
      </c>
      <c r="AM351" s="389" t="s">
        <v>1415</v>
      </c>
      <c r="AN351" s="389" t="s">
        <v>1494</v>
      </c>
      <c r="AO351" s="389"/>
      <c r="AP351" s="389"/>
      <c r="AQ351" s="389">
        <v>1</v>
      </c>
      <c r="AR351" s="395"/>
      <c r="AS351" s="389">
        <v>394</v>
      </c>
      <c r="AT351" s="395"/>
      <c r="AU351" s="395"/>
      <c r="AV351" s="388"/>
      <c r="AW351" s="388">
        <v>306</v>
      </c>
      <c r="AX351" s="388"/>
      <c r="AY351" s="388"/>
      <c r="AZ351" s="396" t="s">
        <v>1962</v>
      </c>
      <c r="BD351" s="412"/>
    </row>
    <row r="352" spans="1:56" ht="33" customHeight="1">
      <c r="A352" s="388">
        <v>6</v>
      </c>
      <c r="B352" s="388">
        <v>8</v>
      </c>
      <c r="C352" s="390" t="s">
        <v>1076</v>
      </c>
      <c r="D352" s="389" t="s">
        <v>96</v>
      </c>
      <c r="E352" s="389"/>
      <c r="F352" s="505">
        <v>0.1</v>
      </c>
      <c r="G352" s="505"/>
      <c r="H352" s="506">
        <v>0.1</v>
      </c>
      <c r="I352" s="507">
        <v>0.1</v>
      </c>
      <c r="J352" s="507"/>
      <c r="K352" s="506">
        <f t="shared" si="57"/>
        <v>0.1</v>
      </c>
      <c r="L352" s="506"/>
      <c r="M352" s="506"/>
      <c r="N352" s="506"/>
      <c r="O352" s="506"/>
      <c r="P352" s="506"/>
      <c r="Q352" s="506"/>
      <c r="R352" s="506"/>
      <c r="S352" s="506"/>
      <c r="T352" s="506"/>
      <c r="U352" s="506"/>
      <c r="V352" s="506"/>
      <c r="W352" s="506"/>
      <c r="X352" s="506"/>
      <c r="Y352" s="506"/>
      <c r="Z352" s="506"/>
      <c r="AA352" s="506"/>
      <c r="AB352" s="506"/>
      <c r="AC352" s="506"/>
      <c r="AD352" s="506"/>
      <c r="AE352" s="506"/>
      <c r="AF352" s="506"/>
      <c r="AG352" s="506"/>
      <c r="AH352" s="506">
        <f t="shared" si="58"/>
        <v>0</v>
      </c>
      <c r="AI352" s="389" t="s">
        <v>230</v>
      </c>
      <c r="AJ352" s="389"/>
      <c r="AK352" s="402" t="s">
        <v>1832</v>
      </c>
      <c r="AL352" s="389">
        <v>392</v>
      </c>
      <c r="AM352" s="389" t="s">
        <v>1833</v>
      </c>
      <c r="AN352" s="389"/>
      <c r="AO352" s="389"/>
      <c r="AP352" s="389" t="s">
        <v>1417</v>
      </c>
      <c r="AQ352" s="389" t="s">
        <v>1418</v>
      </c>
      <c r="AR352" s="395"/>
      <c r="AS352" s="389">
        <v>392</v>
      </c>
      <c r="AT352" s="389" t="s">
        <v>1417</v>
      </c>
      <c r="AU352" s="395" t="s">
        <v>1419</v>
      </c>
      <c r="AV352" s="388"/>
      <c r="AW352" s="388">
        <v>308</v>
      </c>
      <c r="AX352" s="388" t="s">
        <v>1931</v>
      </c>
      <c r="AY352" s="388" t="s">
        <v>1931</v>
      </c>
    </row>
    <row r="353" spans="1:56" ht="30" customHeight="1">
      <c r="A353" s="388">
        <v>7</v>
      </c>
      <c r="B353" s="389">
        <v>40</v>
      </c>
      <c r="C353" s="390" t="s">
        <v>1076</v>
      </c>
      <c r="D353" s="403" t="s">
        <v>96</v>
      </c>
      <c r="E353" s="403"/>
      <c r="F353" s="505">
        <v>0.18</v>
      </c>
      <c r="G353" s="505"/>
      <c r="H353" s="506">
        <v>0.18</v>
      </c>
      <c r="I353" s="507">
        <v>0.08</v>
      </c>
      <c r="J353" s="507"/>
      <c r="K353" s="506">
        <f t="shared" si="57"/>
        <v>0.08</v>
      </c>
      <c r="L353" s="506"/>
      <c r="M353" s="506"/>
      <c r="N353" s="506"/>
      <c r="O353" s="506"/>
      <c r="P353" s="506"/>
      <c r="Q353" s="506"/>
      <c r="R353" s="506"/>
      <c r="S353" s="506"/>
      <c r="T353" s="506"/>
      <c r="U353" s="506"/>
      <c r="V353" s="506"/>
      <c r="W353" s="506"/>
      <c r="X353" s="506"/>
      <c r="Y353" s="506"/>
      <c r="Z353" s="506"/>
      <c r="AA353" s="506"/>
      <c r="AB353" s="506"/>
      <c r="AC353" s="506"/>
      <c r="AD353" s="506"/>
      <c r="AE353" s="506">
        <v>0.04</v>
      </c>
      <c r="AF353" s="506">
        <v>0.06</v>
      </c>
      <c r="AG353" s="506"/>
      <c r="AH353" s="506">
        <f t="shared" si="58"/>
        <v>0.1</v>
      </c>
      <c r="AI353" s="394" t="s">
        <v>230</v>
      </c>
      <c r="AJ353" s="394"/>
      <c r="AK353" s="402" t="s">
        <v>1225</v>
      </c>
      <c r="AL353" s="389">
        <v>72</v>
      </c>
      <c r="AM353" s="389" t="s">
        <v>1415</v>
      </c>
      <c r="AN353" s="389" t="s">
        <v>1494</v>
      </c>
      <c r="AO353" s="389"/>
      <c r="AP353" s="389" t="s">
        <v>1432</v>
      </c>
      <c r="AQ353" s="395" t="s">
        <v>1454</v>
      </c>
      <c r="AR353" s="395"/>
      <c r="AS353" s="395"/>
      <c r="AT353" s="395"/>
      <c r="AU353" s="395" t="s">
        <v>1419</v>
      </c>
      <c r="AV353" s="388"/>
      <c r="AW353" s="388">
        <v>309</v>
      </c>
      <c r="AX353" s="388" t="s">
        <v>1931</v>
      </c>
      <c r="AY353" s="388" t="s">
        <v>1931</v>
      </c>
      <c r="BD353" s="412"/>
    </row>
    <row r="354" spans="1:56" ht="53.25" customHeight="1">
      <c r="A354" s="388">
        <v>8</v>
      </c>
      <c r="B354" s="389">
        <v>38</v>
      </c>
      <c r="C354" s="390" t="s">
        <v>1076</v>
      </c>
      <c r="D354" s="389" t="s">
        <v>96</v>
      </c>
      <c r="E354" s="389"/>
      <c r="F354" s="505">
        <v>0.08</v>
      </c>
      <c r="G354" s="505"/>
      <c r="H354" s="506">
        <v>0.08</v>
      </c>
      <c r="I354" s="507">
        <v>0.08</v>
      </c>
      <c r="J354" s="507"/>
      <c r="K354" s="506">
        <f t="shared" si="57"/>
        <v>0.08</v>
      </c>
      <c r="L354" s="506"/>
      <c r="M354" s="506"/>
      <c r="N354" s="506"/>
      <c r="O354" s="506"/>
      <c r="P354" s="506"/>
      <c r="Q354" s="506"/>
      <c r="R354" s="506"/>
      <c r="S354" s="506"/>
      <c r="T354" s="506"/>
      <c r="U354" s="506"/>
      <c r="V354" s="506"/>
      <c r="W354" s="506"/>
      <c r="X354" s="506"/>
      <c r="Y354" s="506"/>
      <c r="Z354" s="506"/>
      <c r="AA354" s="506"/>
      <c r="AB354" s="506"/>
      <c r="AC354" s="506"/>
      <c r="AD354" s="506"/>
      <c r="AE354" s="506"/>
      <c r="AF354" s="506"/>
      <c r="AG354" s="506"/>
      <c r="AH354" s="506">
        <f t="shared" si="58"/>
        <v>0</v>
      </c>
      <c r="AI354" s="389" t="s">
        <v>230</v>
      </c>
      <c r="AJ354" s="389"/>
      <c r="AK354" s="402" t="s">
        <v>1160</v>
      </c>
      <c r="AL354" s="389">
        <v>67</v>
      </c>
      <c r="AM354" s="389" t="s">
        <v>1415</v>
      </c>
      <c r="AN354" s="389" t="s">
        <v>1445</v>
      </c>
      <c r="AO354" s="389"/>
      <c r="AP354" s="389" t="s">
        <v>1432</v>
      </c>
      <c r="AQ354" s="395" t="s">
        <v>1454</v>
      </c>
      <c r="AR354" s="395"/>
      <c r="AS354" s="395"/>
      <c r="AT354" s="395"/>
      <c r="AU354" s="395"/>
      <c r="AV354" s="388"/>
      <c r="AW354" s="388">
        <v>310</v>
      </c>
      <c r="AX354" s="388"/>
      <c r="AY354" s="388"/>
    </row>
    <row r="355" spans="1:56" ht="45" customHeight="1">
      <c r="A355" s="388">
        <v>9</v>
      </c>
      <c r="B355" s="389">
        <v>37</v>
      </c>
      <c r="C355" s="390" t="s">
        <v>1076</v>
      </c>
      <c r="D355" s="389" t="s">
        <v>96</v>
      </c>
      <c r="E355" s="389"/>
      <c r="F355" s="505">
        <v>0.13</v>
      </c>
      <c r="G355" s="505"/>
      <c r="H355" s="506">
        <v>0.13</v>
      </c>
      <c r="I355" s="507">
        <v>0.13</v>
      </c>
      <c r="J355" s="507"/>
      <c r="K355" s="506">
        <f t="shared" si="57"/>
        <v>0.13</v>
      </c>
      <c r="L355" s="506"/>
      <c r="M355" s="506"/>
      <c r="N355" s="506"/>
      <c r="O355" s="506"/>
      <c r="P355" s="506"/>
      <c r="Q355" s="506"/>
      <c r="R355" s="506"/>
      <c r="S355" s="506"/>
      <c r="T355" s="506"/>
      <c r="U355" s="506"/>
      <c r="V355" s="506"/>
      <c r="W355" s="506"/>
      <c r="X355" s="506"/>
      <c r="Y355" s="506"/>
      <c r="Z355" s="506"/>
      <c r="AA355" s="506"/>
      <c r="AB355" s="506"/>
      <c r="AC355" s="506"/>
      <c r="AD355" s="506"/>
      <c r="AE355" s="506"/>
      <c r="AF355" s="506"/>
      <c r="AG355" s="506"/>
      <c r="AH355" s="506">
        <f t="shared" si="58"/>
        <v>0</v>
      </c>
      <c r="AI355" s="389" t="s">
        <v>230</v>
      </c>
      <c r="AJ355" s="389"/>
      <c r="AK355" s="402" t="s">
        <v>1162</v>
      </c>
      <c r="AL355" s="389">
        <v>65</v>
      </c>
      <c r="AM355" s="389" t="s">
        <v>1415</v>
      </c>
      <c r="AN355" s="389" t="s">
        <v>1445</v>
      </c>
      <c r="AO355" s="389"/>
      <c r="AP355" s="389" t="s">
        <v>1538</v>
      </c>
      <c r="AQ355" s="395" t="s">
        <v>1454</v>
      </c>
      <c r="AR355" s="395"/>
      <c r="AS355" s="395"/>
      <c r="AT355" s="395"/>
      <c r="AU355" s="395" t="s">
        <v>1419</v>
      </c>
      <c r="AV355" s="388"/>
      <c r="AW355" s="388">
        <v>311</v>
      </c>
      <c r="AX355" s="388" t="s">
        <v>1931</v>
      </c>
      <c r="AY355" s="388" t="s">
        <v>1931</v>
      </c>
    </row>
    <row r="356" spans="1:56" ht="36" customHeight="1">
      <c r="A356" s="388">
        <v>10</v>
      </c>
      <c r="B356" s="389">
        <v>64</v>
      </c>
      <c r="C356" s="390" t="s">
        <v>1076</v>
      </c>
      <c r="D356" s="389" t="s">
        <v>96</v>
      </c>
      <c r="E356" s="389"/>
      <c r="F356" s="505">
        <v>0.02</v>
      </c>
      <c r="G356" s="505"/>
      <c r="H356" s="506">
        <v>0.02</v>
      </c>
      <c r="I356" s="507">
        <v>0.02</v>
      </c>
      <c r="J356" s="507"/>
      <c r="K356" s="506">
        <f t="shared" si="57"/>
        <v>0.02</v>
      </c>
      <c r="L356" s="506"/>
      <c r="M356" s="506"/>
      <c r="N356" s="506"/>
      <c r="O356" s="506"/>
      <c r="P356" s="506"/>
      <c r="Q356" s="506"/>
      <c r="R356" s="506"/>
      <c r="S356" s="506"/>
      <c r="T356" s="506"/>
      <c r="U356" s="506"/>
      <c r="V356" s="506"/>
      <c r="W356" s="506"/>
      <c r="X356" s="506"/>
      <c r="Y356" s="506"/>
      <c r="Z356" s="506"/>
      <c r="AA356" s="506"/>
      <c r="AB356" s="506"/>
      <c r="AC356" s="506"/>
      <c r="AD356" s="506"/>
      <c r="AE356" s="506"/>
      <c r="AF356" s="506"/>
      <c r="AG356" s="506"/>
      <c r="AH356" s="506">
        <f t="shared" si="58"/>
        <v>0</v>
      </c>
      <c r="AI356" s="389" t="s">
        <v>232</v>
      </c>
      <c r="AJ356" s="389"/>
      <c r="AK356" s="402" t="s">
        <v>1151</v>
      </c>
      <c r="AL356" s="389">
        <v>77</v>
      </c>
      <c r="AM356" s="389" t="s">
        <v>1834</v>
      </c>
      <c r="AN356" s="389"/>
      <c r="AO356" s="389"/>
      <c r="AP356" s="389" t="s">
        <v>1432</v>
      </c>
      <c r="AQ356" s="395" t="s">
        <v>1454</v>
      </c>
      <c r="AR356" s="395"/>
      <c r="AS356" s="395"/>
      <c r="AT356" s="395"/>
      <c r="AU356" s="395" t="s">
        <v>1419</v>
      </c>
      <c r="AV356" s="388"/>
      <c r="AW356" s="388">
        <v>312</v>
      </c>
      <c r="AX356" s="388" t="s">
        <v>1931</v>
      </c>
      <c r="AY356" s="388" t="s">
        <v>1931</v>
      </c>
    </row>
    <row r="357" spans="1:56" ht="47.25" customHeight="1">
      <c r="A357" s="388">
        <v>11</v>
      </c>
      <c r="B357" s="389">
        <v>81</v>
      </c>
      <c r="C357" s="390" t="s">
        <v>1076</v>
      </c>
      <c r="D357" s="389" t="s">
        <v>96</v>
      </c>
      <c r="E357" s="389"/>
      <c r="F357" s="505">
        <v>0.05</v>
      </c>
      <c r="G357" s="505"/>
      <c r="H357" s="506">
        <v>0.05</v>
      </c>
      <c r="I357" s="507">
        <v>0.05</v>
      </c>
      <c r="J357" s="507"/>
      <c r="K357" s="506">
        <f t="shared" si="57"/>
        <v>0.05</v>
      </c>
      <c r="L357" s="506"/>
      <c r="M357" s="506"/>
      <c r="N357" s="506"/>
      <c r="O357" s="506"/>
      <c r="P357" s="506"/>
      <c r="Q357" s="506"/>
      <c r="R357" s="506"/>
      <c r="S357" s="506"/>
      <c r="T357" s="506"/>
      <c r="U357" s="506"/>
      <c r="V357" s="506"/>
      <c r="W357" s="506"/>
      <c r="X357" s="506"/>
      <c r="Y357" s="506"/>
      <c r="Z357" s="506"/>
      <c r="AA357" s="506"/>
      <c r="AB357" s="506"/>
      <c r="AC357" s="506"/>
      <c r="AD357" s="506"/>
      <c r="AE357" s="506"/>
      <c r="AF357" s="506"/>
      <c r="AG357" s="506"/>
      <c r="AH357" s="506">
        <f t="shared" si="58"/>
        <v>0</v>
      </c>
      <c r="AI357" s="389" t="s">
        <v>357</v>
      </c>
      <c r="AJ357" s="389"/>
      <c r="AK357" s="402" t="s">
        <v>1139</v>
      </c>
      <c r="AL357" s="389">
        <v>90</v>
      </c>
      <c r="AM357" s="389" t="s">
        <v>1415</v>
      </c>
      <c r="AN357" s="389"/>
      <c r="AO357" s="389">
        <v>7</v>
      </c>
      <c r="AP357" s="389" t="s">
        <v>1432</v>
      </c>
      <c r="AQ357" s="395" t="s">
        <v>1454</v>
      </c>
      <c r="AR357" s="395"/>
      <c r="AS357" s="395"/>
      <c r="AT357" s="395"/>
      <c r="AU357" s="395" t="s">
        <v>1419</v>
      </c>
      <c r="AV357" s="388"/>
      <c r="AW357" s="388">
        <v>313</v>
      </c>
      <c r="AX357" s="388" t="s">
        <v>1931</v>
      </c>
      <c r="AY357" s="388" t="s">
        <v>1931</v>
      </c>
    </row>
    <row r="358" spans="1:56" ht="42.75" customHeight="1">
      <c r="A358" s="388">
        <v>12</v>
      </c>
      <c r="B358" s="389">
        <v>79</v>
      </c>
      <c r="C358" s="390" t="s">
        <v>1076</v>
      </c>
      <c r="D358" s="389" t="s">
        <v>96</v>
      </c>
      <c r="E358" s="389"/>
      <c r="F358" s="505">
        <v>1.7</v>
      </c>
      <c r="G358" s="505"/>
      <c r="H358" s="506">
        <v>1.7</v>
      </c>
      <c r="I358" s="507">
        <v>1.7</v>
      </c>
      <c r="J358" s="507"/>
      <c r="K358" s="506">
        <f t="shared" si="57"/>
        <v>1.7</v>
      </c>
      <c r="L358" s="506"/>
      <c r="M358" s="506"/>
      <c r="N358" s="506"/>
      <c r="O358" s="506"/>
      <c r="P358" s="506"/>
      <c r="Q358" s="506"/>
      <c r="R358" s="506"/>
      <c r="S358" s="506"/>
      <c r="T358" s="506"/>
      <c r="U358" s="506"/>
      <c r="V358" s="506"/>
      <c r="W358" s="506"/>
      <c r="X358" s="506"/>
      <c r="Y358" s="506"/>
      <c r="Z358" s="506"/>
      <c r="AA358" s="506"/>
      <c r="AB358" s="506"/>
      <c r="AC358" s="506"/>
      <c r="AD358" s="506"/>
      <c r="AE358" s="506"/>
      <c r="AF358" s="506"/>
      <c r="AG358" s="506"/>
      <c r="AH358" s="506">
        <f t="shared" si="58"/>
        <v>0</v>
      </c>
      <c r="AI358" s="389" t="s">
        <v>357</v>
      </c>
      <c r="AJ358" s="389"/>
      <c r="AK358" s="402" t="s">
        <v>1144</v>
      </c>
      <c r="AL358" s="389">
        <v>85</v>
      </c>
      <c r="AM358" s="389" t="s">
        <v>1415</v>
      </c>
      <c r="AN358" s="389"/>
      <c r="AO358" s="389">
        <v>4</v>
      </c>
      <c r="AP358" s="389" t="s">
        <v>1432</v>
      </c>
      <c r="AQ358" s="395" t="s">
        <v>1454</v>
      </c>
      <c r="AR358" s="395"/>
      <c r="AS358" s="395"/>
      <c r="AT358" s="395"/>
      <c r="AU358" s="395" t="s">
        <v>1419</v>
      </c>
      <c r="AV358" s="388"/>
      <c r="AW358" s="388">
        <v>314</v>
      </c>
      <c r="AX358" s="388" t="s">
        <v>1931</v>
      </c>
      <c r="AY358" s="388" t="s">
        <v>1931</v>
      </c>
    </row>
    <row r="359" spans="1:56" s="412" customFormat="1" ht="31.5" customHeight="1">
      <c r="A359" s="388">
        <v>13</v>
      </c>
      <c r="B359" s="389">
        <v>89</v>
      </c>
      <c r="C359" s="390" t="s">
        <v>1076</v>
      </c>
      <c r="D359" s="389" t="s">
        <v>96</v>
      </c>
      <c r="E359" s="389"/>
      <c r="F359" s="505">
        <v>7.0000000000000007E-2</v>
      </c>
      <c r="G359" s="505"/>
      <c r="H359" s="506">
        <v>7.0000000000000007E-2</v>
      </c>
      <c r="I359" s="507">
        <v>0.03</v>
      </c>
      <c r="J359" s="507"/>
      <c r="K359" s="506">
        <f t="shared" si="57"/>
        <v>0.03</v>
      </c>
      <c r="L359" s="506"/>
      <c r="M359" s="506"/>
      <c r="N359" s="506"/>
      <c r="O359" s="506"/>
      <c r="P359" s="506"/>
      <c r="Q359" s="506"/>
      <c r="R359" s="506"/>
      <c r="S359" s="506"/>
      <c r="T359" s="506"/>
      <c r="U359" s="506"/>
      <c r="V359" s="506"/>
      <c r="W359" s="506"/>
      <c r="X359" s="506"/>
      <c r="Y359" s="506"/>
      <c r="Z359" s="506"/>
      <c r="AA359" s="506"/>
      <c r="AB359" s="506"/>
      <c r="AC359" s="506"/>
      <c r="AD359" s="506"/>
      <c r="AE359" s="506"/>
      <c r="AF359" s="506">
        <v>0.04</v>
      </c>
      <c r="AG359" s="506"/>
      <c r="AH359" s="506">
        <f t="shared" si="58"/>
        <v>0.04</v>
      </c>
      <c r="AI359" s="389" t="s">
        <v>233</v>
      </c>
      <c r="AJ359" s="389"/>
      <c r="AK359" s="402" t="s">
        <v>1136</v>
      </c>
      <c r="AL359" s="389">
        <v>93</v>
      </c>
      <c r="AM359" s="389" t="s">
        <v>1835</v>
      </c>
      <c r="AN359" s="389"/>
      <c r="AO359" s="389"/>
      <c r="AP359" s="389" t="s">
        <v>1432</v>
      </c>
      <c r="AQ359" s="395" t="s">
        <v>1454</v>
      </c>
      <c r="AR359" s="395"/>
      <c r="AS359" s="395"/>
      <c r="AT359" s="395"/>
      <c r="AU359" s="395"/>
      <c r="AV359" s="388"/>
      <c r="AW359" s="388">
        <v>315</v>
      </c>
      <c r="AX359" s="388"/>
      <c r="AY359" s="388"/>
      <c r="AZ359" s="396"/>
      <c r="BA359" s="396"/>
      <c r="BB359" s="396"/>
      <c r="BC359" s="396"/>
      <c r="BD359" s="396"/>
    </row>
    <row r="360" spans="1:56" ht="47.25">
      <c r="A360" s="388">
        <v>14</v>
      </c>
      <c r="B360" s="389">
        <v>92</v>
      </c>
      <c r="C360" s="390" t="s">
        <v>1076</v>
      </c>
      <c r="D360" s="389" t="s">
        <v>96</v>
      </c>
      <c r="E360" s="389"/>
      <c r="F360" s="505">
        <v>0.3</v>
      </c>
      <c r="G360" s="505"/>
      <c r="H360" s="506">
        <v>0.3</v>
      </c>
      <c r="I360" s="507"/>
      <c r="J360" s="507">
        <v>0.3</v>
      </c>
      <c r="K360" s="506">
        <f t="shared" si="57"/>
        <v>0.3</v>
      </c>
      <c r="L360" s="506"/>
      <c r="M360" s="506"/>
      <c r="N360" s="506"/>
      <c r="O360" s="506"/>
      <c r="P360" s="506"/>
      <c r="Q360" s="506"/>
      <c r="R360" s="506"/>
      <c r="S360" s="506"/>
      <c r="T360" s="506"/>
      <c r="U360" s="506"/>
      <c r="V360" s="506"/>
      <c r="W360" s="506"/>
      <c r="X360" s="506"/>
      <c r="Y360" s="506"/>
      <c r="Z360" s="506"/>
      <c r="AA360" s="506"/>
      <c r="AB360" s="506"/>
      <c r="AC360" s="506"/>
      <c r="AD360" s="506"/>
      <c r="AE360" s="506"/>
      <c r="AF360" s="506"/>
      <c r="AG360" s="506"/>
      <c r="AH360" s="506">
        <f t="shared" si="58"/>
        <v>0</v>
      </c>
      <c r="AI360" s="389" t="s">
        <v>233</v>
      </c>
      <c r="AJ360" s="389"/>
      <c r="AK360" s="402" t="s">
        <v>1836</v>
      </c>
      <c r="AL360" s="389"/>
      <c r="AM360" s="389" t="s">
        <v>1439</v>
      </c>
      <c r="AN360" s="389"/>
      <c r="AO360" s="389">
        <v>6</v>
      </c>
      <c r="AP360" s="529"/>
      <c r="AQ360" s="400"/>
      <c r="AR360" s="400"/>
      <c r="AS360" s="400"/>
      <c r="AT360" s="400"/>
      <c r="AU360" s="395" t="s">
        <v>1436</v>
      </c>
      <c r="AV360" s="388"/>
      <c r="AW360" s="388">
        <v>316</v>
      </c>
      <c r="AX360" s="388" t="s">
        <v>1931</v>
      </c>
      <c r="AY360" s="388" t="s">
        <v>1931</v>
      </c>
    </row>
    <row r="361" spans="1:56" ht="31.5">
      <c r="A361" s="388">
        <v>15</v>
      </c>
      <c r="B361" s="389">
        <v>95</v>
      </c>
      <c r="C361" s="390" t="s">
        <v>1076</v>
      </c>
      <c r="D361" s="389" t="s">
        <v>96</v>
      </c>
      <c r="E361" s="389"/>
      <c r="F361" s="505">
        <v>0.5</v>
      </c>
      <c r="G361" s="505"/>
      <c r="H361" s="506">
        <v>0.5</v>
      </c>
      <c r="I361" s="507">
        <v>0.5</v>
      </c>
      <c r="J361" s="507"/>
      <c r="K361" s="506">
        <f t="shared" si="57"/>
        <v>0.5</v>
      </c>
      <c r="L361" s="506"/>
      <c r="M361" s="506"/>
      <c r="N361" s="506"/>
      <c r="O361" s="506"/>
      <c r="P361" s="506"/>
      <c r="Q361" s="506"/>
      <c r="R361" s="506"/>
      <c r="S361" s="506"/>
      <c r="T361" s="506"/>
      <c r="U361" s="506"/>
      <c r="V361" s="506"/>
      <c r="W361" s="506"/>
      <c r="X361" s="506"/>
      <c r="Y361" s="506"/>
      <c r="Z361" s="506"/>
      <c r="AA361" s="506"/>
      <c r="AB361" s="506"/>
      <c r="AC361" s="506"/>
      <c r="AD361" s="506"/>
      <c r="AE361" s="506"/>
      <c r="AF361" s="506"/>
      <c r="AG361" s="506"/>
      <c r="AH361" s="506">
        <f t="shared" si="58"/>
        <v>0</v>
      </c>
      <c r="AI361" s="389" t="s">
        <v>233</v>
      </c>
      <c r="AJ361" s="389"/>
      <c r="AK361" s="402" t="s">
        <v>1555</v>
      </c>
      <c r="AL361" s="389"/>
      <c r="AM361" s="389" t="s">
        <v>1439</v>
      </c>
      <c r="AN361" s="389"/>
      <c r="AO361" s="389">
        <v>9</v>
      </c>
      <c r="AP361" s="529"/>
      <c r="AQ361" s="400"/>
      <c r="AR361" s="400"/>
      <c r="AS361" s="400"/>
      <c r="AT361" s="400"/>
      <c r="AU361" s="395"/>
      <c r="AV361" s="388"/>
      <c r="AW361" s="388">
        <v>317</v>
      </c>
      <c r="AX361" s="388"/>
      <c r="AY361" s="388"/>
    </row>
    <row r="362" spans="1:56" ht="67.5" customHeight="1">
      <c r="A362" s="388">
        <v>16</v>
      </c>
      <c r="B362" s="389">
        <v>105</v>
      </c>
      <c r="C362" s="390" t="s">
        <v>1556</v>
      </c>
      <c r="D362" s="421" t="s">
        <v>96</v>
      </c>
      <c r="E362" s="421"/>
      <c r="F362" s="505">
        <v>0.06</v>
      </c>
      <c r="G362" s="505"/>
      <c r="H362" s="506">
        <v>0.06</v>
      </c>
      <c r="I362" s="507"/>
      <c r="J362" s="507"/>
      <c r="K362" s="506">
        <f t="shared" si="57"/>
        <v>0</v>
      </c>
      <c r="L362" s="506"/>
      <c r="M362" s="506"/>
      <c r="N362" s="506"/>
      <c r="O362" s="506"/>
      <c r="P362" s="506"/>
      <c r="Q362" s="506"/>
      <c r="R362" s="506"/>
      <c r="S362" s="506"/>
      <c r="T362" s="506"/>
      <c r="U362" s="506"/>
      <c r="V362" s="506"/>
      <c r="W362" s="506"/>
      <c r="X362" s="506"/>
      <c r="Y362" s="506"/>
      <c r="Z362" s="506"/>
      <c r="AA362" s="506"/>
      <c r="AB362" s="506"/>
      <c r="AC362" s="506"/>
      <c r="AD362" s="506"/>
      <c r="AE362" s="506"/>
      <c r="AF362" s="506">
        <v>0.06</v>
      </c>
      <c r="AG362" s="506"/>
      <c r="AH362" s="506">
        <f t="shared" si="58"/>
        <v>0.06</v>
      </c>
      <c r="AI362" s="421" t="s">
        <v>234</v>
      </c>
      <c r="AJ362" s="421"/>
      <c r="AK362" s="402" t="s">
        <v>1837</v>
      </c>
      <c r="AL362" s="389"/>
      <c r="AM362" s="389" t="s">
        <v>1439</v>
      </c>
      <c r="AN362" s="389"/>
      <c r="AO362" s="389">
        <v>5</v>
      </c>
      <c r="AP362" s="389"/>
      <c r="AQ362" s="389"/>
      <c r="AR362" s="395"/>
      <c r="AS362" s="389"/>
      <c r="AT362" s="395"/>
      <c r="AU362" s="389"/>
      <c r="AV362" s="388"/>
      <c r="AW362" s="388">
        <v>318</v>
      </c>
      <c r="AX362" s="388"/>
      <c r="AY362" s="388"/>
    </row>
    <row r="363" spans="1:56" ht="33" customHeight="1">
      <c r="A363" s="388">
        <v>17</v>
      </c>
      <c r="B363" s="389">
        <v>123</v>
      </c>
      <c r="C363" s="390" t="s">
        <v>1076</v>
      </c>
      <c r="D363" s="389" t="s">
        <v>96</v>
      </c>
      <c r="E363" s="389"/>
      <c r="F363" s="505">
        <v>0.1</v>
      </c>
      <c r="G363" s="505"/>
      <c r="H363" s="506">
        <v>0.1</v>
      </c>
      <c r="I363" s="507"/>
      <c r="J363" s="507"/>
      <c r="K363" s="506">
        <f t="shared" si="57"/>
        <v>0</v>
      </c>
      <c r="L363" s="506"/>
      <c r="M363" s="506"/>
      <c r="N363" s="506"/>
      <c r="O363" s="506">
        <v>0.05</v>
      </c>
      <c r="P363" s="506"/>
      <c r="Q363" s="506"/>
      <c r="R363" s="506"/>
      <c r="S363" s="506"/>
      <c r="T363" s="506"/>
      <c r="U363" s="506"/>
      <c r="V363" s="506"/>
      <c r="W363" s="506"/>
      <c r="X363" s="506"/>
      <c r="Y363" s="506"/>
      <c r="Z363" s="506"/>
      <c r="AA363" s="506"/>
      <c r="AB363" s="506"/>
      <c r="AC363" s="506"/>
      <c r="AD363" s="506"/>
      <c r="AE363" s="506"/>
      <c r="AF363" s="506">
        <v>0.5</v>
      </c>
      <c r="AG363" s="506"/>
      <c r="AH363" s="506">
        <v>0.1</v>
      </c>
      <c r="AI363" s="394" t="s">
        <v>236</v>
      </c>
      <c r="AJ363" s="394"/>
      <c r="AK363" s="402" t="s">
        <v>1838</v>
      </c>
      <c r="AL363" s="389">
        <v>403</v>
      </c>
      <c r="AM363" s="389" t="s">
        <v>1415</v>
      </c>
      <c r="AN363" s="389" t="s">
        <v>1521</v>
      </c>
      <c r="AO363" s="389">
        <v>13</v>
      </c>
      <c r="AP363" s="389"/>
      <c r="AQ363" s="389">
        <v>1</v>
      </c>
      <c r="AR363" s="395" t="s">
        <v>1496</v>
      </c>
      <c r="AS363" s="389">
        <v>403</v>
      </c>
      <c r="AT363" s="389"/>
      <c r="AU363" s="389"/>
      <c r="AV363" s="388"/>
      <c r="AW363" s="388">
        <v>319</v>
      </c>
      <c r="AX363" s="388"/>
      <c r="AY363" s="388"/>
    </row>
    <row r="364" spans="1:56" ht="47.25">
      <c r="A364" s="388">
        <v>18</v>
      </c>
      <c r="B364" s="389">
        <v>129</v>
      </c>
      <c r="C364" s="390" t="s">
        <v>1076</v>
      </c>
      <c r="D364" s="389" t="s">
        <v>96</v>
      </c>
      <c r="E364" s="389"/>
      <c r="F364" s="505">
        <v>0.5</v>
      </c>
      <c r="G364" s="505"/>
      <c r="H364" s="506">
        <v>0.5</v>
      </c>
      <c r="I364" s="507"/>
      <c r="J364" s="507"/>
      <c r="K364" s="506">
        <f t="shared" si="57"/>
        <v>0</v>
      </c>
      <c r="L364" s="506"/>
      <c r="M364" s="506"/>
      <c r="N364" s="506"/>
      <c r="O364" s="506"/>
      <c r="P364" s="506"/>
      <c r="Q364" s="506"/>
      <c r="R364" s="506"/>
      <c r="S364" s="506"/>
      <c r="T364" s="506"/>
      <c r="U364" s="506"/>
      <c r="V364" s="506"/>
      <c r="W364" s="506"/>
      <c r="X364" s="506"/>
      <c r="Y364" s="506"/>
      <c r="Z364" s="506"/>
      <c r="AA364" s="506"/>
      <c r="AB364" s="506"/>
      <c r="AC364" s="506"/>
      <c r="AD364" s="506"/>
      <c r="AE364" s="506"/>
      <c r="AF364" s="506">
        <v>0.5</v>
      </c>
      <c r="AG364" s="506"/>
      <c r="AH364" s="506">
        <f t="shared" si="58"/>
        <v>0.5</v>
      </c>
      <c r="AI364" s="394" t="s">
        <v>237</v>
      </c>
      <c r="AJ364" s="394"/>
      <c r="AK364" s="402" t="s">
        <v>1839</v>
      </c>
      <c r="AL364" s="389">
        <v>112</v>
      </c>
      <c r="AM364" s="389" t="s">
        <v>1415</v>
      </c>
      <c r="AN364" s="389" t="s">
        <v>1535</v>
      </c>
      <c r="AO364" s="389"/>
      <c r="AP364" s="389"/>
      <c r="AQ364" s="395"/>
      <c r="AR364" s="395"/>
      <c r="AS364" s="395"/>
      <c r="AT364" s="395"/>
      <c r="AU364" s="395"/>
      <c r="AV364" s="388"/>
      <c r="AW364" s="388">
        <v>320</v>
      </c>
      <c r="AX364" s="388"/>
      <c r="AY364" s="388"/>
    </row>
    <row r="365" spans="1:56" ht="41.25" customHeight="1">
      <c r="A365" s="388">
        <v>19</v>
      </c>
      <c r="B365" s="389">
        <v>145</v>
      </c>
      <c r="C365" s="390" t="s">
        <v>1076</v>
      </c>
      <c r="D365" s="389" t="s">
        <v>96</v>
      </c>
      <c r="E365" s="389"/>
      <c r="F365" s="505">
        <v>0.85</v>
      </c>
      <c r="G365" s="511"/>
      <c r="H365" s="506">
        <v>0.85</v>
      </c>
      <c r="I365" s="507">
        <v>0.57999999999999996</v>
      </c>
      <c r="J365" s="507">
        <v>0.17</v>
      </c>
      <c r="K365" s="506">
        <f t="shared" si="57"/>
        <v>0.75</v>
      </c>
      <c r="L365" s="506"/>
      <c r="M365" s="506"/>
      <c r="N365" s="506"/>
      <c r="O365" s="506"/>
      <c r="P365" s="506"/>
      <c r="Q365" s="506"/>
      <c r="R365" s="506"/>
      <c r="S365" s="506"/>
      <c r="T365" s="506"/>
      <c r="U365" s="506"/>
      <c r="V365" s="506"/>
      <c r="W365" s="506"/>
      <c r="X365" s="506"/>
      <c r="Y365" s="506"/>
      <c r="Z365" s="506">
        <v>0.1</v>
      </c>
      <c r="AA365" s="506"/>
      <c r="AB365" s="506"/>
      <c r="AC365" s="506"/>
      <c r="AD365" s="506"/>
      <c r="AE365" s="506"/>
      <c r="AF365" s="506"/>
      <c r="AG365" s="506"/>
      <c r="AH365" s="506">
        <f t="shared" si="58"/>
        <v>0.1</v>
      </c>
      <c r="AI365" s="394" t="s">
        <v>238</v>
      </c>
      <c r="AJ365" s="394"/>
      <c r="AK365" s="402" t="s">
        <v>1840</v>
      </c>
      <c r="AL365" s="389">
        <v>406</v>
      </c>
      <c r="AM365" s="389" t="s">
        <v>1415</v>
      </c>
      <c r="AN365" s="389"/>
      <c r="AO365" s="389">
        <v>9</v>
      </c>
      <c r="AP365" s="389" t="s">
        <v>1417</v>
      </c>
      <c r="AQ365" s="389" t="s">
        <v>1841</v>
      </c>
      <c r="AR365" s="395" t="s">
        <v>1496</v>
      </c>
      <c r="AS365" s="389">
        <v>406</v>
      </c>
      <c r="AT365" s="389" t="s">
        <v>1417</v>
      </c>
      <c r="AU365" s="395" t="s">
        <v>1419</v>
      </c>
      <c r="AV365" s="388"/>
      <c r="AW365" s="388">
        <v>321</v>
      </c>
      <c r="AX365" s="388" t="s">
        <v>1931</v>
      </c>
      <c r="AY365" s="388" t="s">
        <v>1931</v>
      </c>
    </row>
    <row r="366" spans="1:56" ht="36" customHeight="1">
      <c r="A366" s="388">
        <v>20</v>
      </c>
      <c r="B366" s="389">
        <v>142</v>
      </c>
      <c r="C366" s="390" t="s">
        <v>1076</v>
      </c>
      <c r="D366" s="389" t="s">
        <v>96</v>
      </c>
      <c r="E366" s="389"/>
      <c r="F366" s="505">
        <v>0.15</v>
      </c>
      <c r="G366" s="505"/>
      <c r="H366" s="506">
        <v>0.15</v>
      </c>
      <c r="I366" s="507"/>
      <c r="J366" s="507">
        <v>0.1</v>
      </c>
      <c r="K366" s="506">
        <f t="shared" si="57"/>
        <v>0.1</v>
      </c>
      <c r="L366" s="506"/>
      <c r="M366" s="506"/>
      <c r="N366" s="506"/>
      <c r="O366" s="506"/>
      <c r="P366" s="506"/>
      <c r="Q366" s="506"/>
      <c r="R366" s="506"/>
      <c r="S366" s="506"/>
      <c r="T366" s="506"/>
      <c r="U366" s="506"/>
      <c r="V366" s="506"/>
      <c r="W366" s="506"/>
      <c r="X366" s="506"/>
      <c r="Y366" s="506"/>
      <c r="Z366" s="506"/>
      <c r="AA366" s="506"/>
      <c r="AB366" s="506"/>
      <c r="AC366" s="506"/>
      <c r="AD366" s="506"/>
      <c r="AE366" s="506"/>
      <c r="AF366" s="506">
        <v>0.05</v>
      </c>
      <c r="AG366" s="506"/>
      <c r="AH366" s="509">
        <v>0.05</v>
      </c>
      <c r="AI366" s="394" t="s">
        <v>238</v>
      </c>
      <c r="AJ366" s="394"/>
      <c r="AK366" s="402" t="s">
        <v>1842</v>
      </c>
      <c r="AL366" s="389">
        <v>409</v>
      </c>
      <c r="AM366" s="389" t="s">
        <v>1843</v>
      </c>
      <c r="AN366" s="389" t="s">
        <v>1535</v>
      </c>
      <c r="AO366" s="389">
        <v>3</v>
      </c>
      <c r="AP366" s="389" t="s">
        <v>1417</v>
      </c>
      <c r="AQ366" s="389" t="s">
        <v>1418</v>
      </c>
      <c r="AR366" s="395" t="s">
        <v>1496</v>
      </c>
      <c r="AS366" s="389">
        <v>409</v>
      </c>
      <c r="AT366" s="389" t="s">
        <v>1417</v>
      </c>
      <c r="AU366" s="395"/>
      <c r="AV366" s="388"/>
      <c r="AW366" s="388">
        <v>322</v>
      </c>
      <c r="AX366" s="388"/>
      <c r="AY366" s="388"/>
    </row>
    <row r="367" spans="1:56" ht="47.25">
      <c r="A367" s="388">
        <v>21</v>
      </c>
      <c r="B367" s="389">
        <v>141</v>
      </c>
      <c r="C367" s="390" t="s">
        <v>1076</v>
      </c>
      <c r="D367" s="389" t="s">
        <v>96</v>
      </c>
      <c r="E367" s="389"/>
      <c r="F367" s="505">
        <v>0.12</v>
      </c>
      <c r="G367" s="505"/>
      <c r="H367" s="506">
        <v>0.12</v>
      </c>
      <c r="I367" s="507">
        <v>0.12</v>
      </c>
      <c r="J367" s="507"/>
      <c r="K367" s="506">
        <f t="shared" si="57"/>
        <v>0.12</v>
      </c>
      <c r="L367" s="506"/>
      <c r="M367" s="506"/>
      <c r="N367" s="506"/>
      <c r="O367" s="506"/>
      <c r="P367" s="506"/>
      <c r="Q367" s="506"/>
      <c r="R367" s="506"/>
      <c r="S367" s="506"/>
      <c r="T367" s="506"/>
      <c r="U367" s="506"/>
      <c r="V367" s="506"/>
      <c r="W367" s="506"/>
      <c r="X367" s="506"/>
      <c r="Y367" s="506"/>
      <c r="Z367" s="506"/>
      <c r="AA367" s="506"/>
      <c r="AB367" s="506"/>
      <c r="AC367" s="506"/>
      <c r="AD367" s="506"/>
      <c r="AE367" s="506"/>
      <c r="AF367" s="506"/>
      <c r="AG367" s="506"/>
      <c r="AH367" s="506">
        <f t="shared" ref="AH367:AH384" si="59">SUM(N367:AG367)</f>
        <v>0</v>
      </c>
      <c r="AI367" s="394" t="s">
        <v>238</v>
      </c>
      <c r="AJ367" s="394"/>
      <c r="AK367" s="402" t="s">
        <v>1844</v>
      </c>
      <c r="AL367" s="389">
        <v>407</v>
      </c>
      <c r="AM367" s="389" t="s">
        <v>1415</v>
      </c>
      <c r="AN367" s="389" t="s">
        <v>1610</v>
      </c>
      <c r="AO367" s="389">
        <v>8</v>
      </c>
      <c r="AP367" s="389" t="s">
        <v>1417</v>
      </c>
      <c r="AQ367" s="389" t="s">
        <v>1418</v>
      </c>
      <c r="AR367" s="395"/>
      <c r="AS367" s="389">
        <v>407</v>
      </c>
      <c r="AT367" s="389" t="s">
        <v>1417</v>
      </c>
      <c r="AU367" s="389" t="s">
        <v>1419</v>
      </c>
      <c r="AV367" s="388"/>
      <c r="AW367" s="388">
        <v>323</v>
      </c>
      <c r="AX367" s="388" t="s">
        <v>1931</v>
      </c>
      <c r="AY367" s="388" t="s">
        <v>1931</v>
      </c>
    </row>
    <row r="368" spans="1:56" ht="36" customHeight="1">
      <c r="A368" s="388">
        <v>22</v>
      </c>
      <c r="B368" s="389">
        <v>137</v>
      </c>
      <c r="C368" s="390" t="s">
        <v>1076</v>
      </c>
      <c r="D368" s="389" t="s">
        <v>96</v>
      </c>
      <c r="E368" s="389"/>
      <c r="F368" s="505">
        <v>0.25</v>
      </c>
      <c r="G368" s="505"/>
      <c r="H368" s="506">
        <v>0.25</v>
      </c>
      <c r="I368" s="507">
        <v>0.25</v>
      </c>
      <c r="J368" s="507"/>
      <c r="K368" s="506">
        <f t="shared" si="57"/>
        <v>0.25</v>
      </c>
      <c r="L368" s="506"/>
      <c r="M368" s="506"/>
      <c r="N368" s="506"/>
      <c r="O368" s="506"/>
      <c r="P368" s="506"/>
      <c r="Q368" s="506"/>
      <c r="R368" s="506"/>
      <c r="S368" s="506"/>
      <c r="T368" s="506"/>
      <c r="U368" s="506"/>
      <c r="V368" s="506"/>
      <c r="W368" s="506"/>
      <c r="X368" s="506"/>
      <c r="Y368" s="506"/>
      <c r="Z368" s="506"/>
      <c r="AA368" s="506"/>
      <c r="AB368" s="506"/>
      <c r="AC368" s="506"/>
      <c r="AD368" s="506"/>
      <c r="AE368" s="506"/>
      <c r="AF368" s="506"/>
      <c r="AG368" s="506"/>
      <c r="AH368" s="506">
        <f t="shared" si="59"/>
        <v>0</v>
      </c>
      <c r="AI368" s="389" t="s">
        <v>238</v>
      </c>
      <c r="AJ368" s="389"/>
      <c r="AK368" s="402" t="s">
        <v>1797</v>
      </c>
      <c r="AL368" s="389"/>
      <c r="AM368" s="389" t="s">
        <v>1415</v>
      </c>
      <c r="AN368" s="389" t="s">
        <v>1494</v>
      </c>
      <c r="AO368" s="389">
        <v>4</v>
      </c>
      <c r="AP368" s="389"/>
      <c r="AQ368" s="395"/>
      <c r="AR368" s="395"/>
      <c r="AS368" s="395"/>
      <c r="AT368" s="395"/>
      <c r="AU368" s="395" t="s">
        <v>1419</v>
      </c>
      <c r="AV368" s="388"/>
      <c r="AW368" s="388">
        <v>324</v>
      </c>
      <c r="AX368" s="388" t="s">
        <v>1931</v>
      </c>
      <c r="AY368" s="388" t="s">
        <v>1931</v>
      </c>
    </row>
    <row r="369" spans="1:52" ht="39.75" customHeight="1">
      <c r="A369" s="388">
        <v>23</v>
      </c>
      <c r="B369" s="389">
        <v>151</v>
      </c>
      <c r="C369" s="390" t="s">
        <v>1076</v>
      </c>
      <c r="D369" s="394" t="s">
        <v>96</v>
      </c>
      <c r="E369" s="394"/>
      <c r="F369" s="505">
        <v>0.08</v>
      </c>
      <c r="G369" s="511"/>
      <c r="H369" s="506">
        <v>0.08</v>
      </c>
      <c r="I369" s="507">
        <v>0.08</v>
      </c>
      <c r="J369" s="507"/>
      <c r="K369" s="506">
        <f t="shared" si="57"/>
        <v>0.08</v>
      </c>
      <c r="L369" s="506"/>
      <c r="M369" s="506"/>
      <c r="N369" s="506"/>
      <c r="O369" s="506"/>
      <c r="P369" s="506"/>
      <c r="Q369" s="506"/>
      <c r="R369" s="506"/>
      <c r="S369" s="506"/>
      <c r="T369" s="506"/>
      <c r="U369" s="506"/>
      <c r="V369" s="506"/>
      <c r="W369" s="506"/>
      <c r="X369" s="506"/>
      <c r="Y369" s="506"/>
      <c r="Z369" s="506"/>
      <c r="AA369" s="506"/>
      <c r="AB369" s="506"/>
      <c r="AC369" s="506"/>
      <c r="AD369" s="506"/>
      <c r="AE369" s="506"/>
      <c r="AF369" s="506"/>
      <c r="AG369" s="506"/>
      <c r="AH369" s="506">
        <f t="shared" si="59"/>
        <v>0</v>
      </c>
      <c r="AI369" s="403" t="s">
        <v>239</v>
      </c>
      <c r="AJ369" s="403"/>
      <c r="AK369" s="402" t="s">
        <v>1119</v>
      </c>
      <c r="AL369" s="389">
        <v>116</v>
      </c>
      <c r="AM369" s="389" t="s">
        <v>1845</v>
      </c>
      <c r="AN369" s="389"/>
      <c r="AO369" s="389"/>
      <c r="AP369" s="389" t="s">
        <v>1432</v>
      </c>
      <c r="AQ369" s="395" t="s">
        <v>1454</v>
      </c>
      <c r="AR369" s="395"/>
      <c r="AS369" s="395"/>
      <c r="AT369" s="395"/>
      <c r="AU369" s="395" t="s">
        <v>1419</v>
      </c>
      <c r="AV369" s="388"/>
      <c r="AW369" s="388">
        <v>325</v>
      </c>
      <c r="AX369" s="388" t="s">
        <v>1931</v>
      </c>
      <c r="AY369" s="388" t="s">
        <v>1931</v>
      </c>
    </row>
    <row r="370" spans="1:52" ht="65.25" customHeight="1">
      <c r="A370" s="388">
        <v>24</v>
      </c>
      <c r="B370" s="389">
        <v>156</v>
      </c>
      <c r="C370" s="390" t="s">
        <v>1846</v>
      </c>
      <c r="D370" s="389" t="s">
        <v>96</v>
      </c>
      <c r="E370" s="389"/>
      <c r="F370" s="505">
        <v>1</v>
      </c>
      <c r="G370" s="505"/>
      <c r="H370" s="506">
        <v>1</v>
      </c>
      <c r="I370" s="507"/>
      <c r="J370" s="507">
        <v>1</v>
      </c>
      <c r="K370" s="506">
        <f t="shared" si="57"/>
        <v>1</v>
      </c>
      <c r="L370" s="506"/>
      <c r="M370" s="506"/>
      <c r="N370" s="506"/>
      <c r="O370" s="506"/>
      <c r="P370" s="506"/>
      <c r="Q370" s="506"/>
      <c r="R370" s="506"/>
      <c r="S370" s="506"/>
      <c r="T370" s="506"/>
      <c r="U370" s="506"/>
      <c r="V370" s="506"/>
      <c r="W370" s="506"/>
      <c r="X370" s="506"/>
      <c r="Y370" s="506"/>
      <c r="Z370" s="506"/>
      <c r="AA370" s="506"/>
      <c r="AB370" s="506"/>
      <c r="AC370" s="506"/>
      <c r="AD370" s="506"/>
      <c r="AE370" s="506"/>
      <c r="AF370" s="506"/>
      <c r="AG370" s="506"/>
      <c r="AH370" s="506">
        <f t="shared" si="59"/>
        <v>0</v>
      </c>
      <c r="AI370" s="389" t="s">
        <v>239</v>
      </c>
      <c r="AJ370" s="389"/>
      <c r="AK370" s="402" t="s">
        <v>1999</v>
      </c>
      <c r="AL370" s="389"/>
      <c r="AM370" s="389" t="s">
        <v>1439</v>
      </c>
      <c r="AN370" s="389"/>
      <c r="AO370" s="389">
        <v>1</v>
      </c>
      <c r="AP370" s="389"/>
      <c r="AQ370" s="389"/>
      <c r="AR370" s="395"/>
      <c r="AS370" s="389"/>
      <c r="AT370" s="389"/>
      <c r="AU370" s="395" t="s">
        <v>1419</v>
      </c>
      <c r="AV370" s="388"/>
      <c r="AW370" s="388">
        <v>326</v>
      </c>
      <c r="AX370" s="388" t="s">
        <v>1931</v>
      </c>
      <c r="AY370" s="388" t="s">
        <v>1931</v>
      </c>
    </row>
    <row r="371" spans="1:52" ht="32.25" customHeight="1">
      <c r="A371" s="388">
        <v>25</v>
      </c>
      <c r="B371" s="389">
        <v>160</v>
      </c>
      <c r="C371" s="390" t="s">
        <v>1076</v>
      </c>
      <c r="D371" s="389" t="s">
        <v>96</v>
      </c>
      <c r="E371" s="389"/>
      <c r="F371" s="505">
        <v>0.85</v>
      </c>
      <c r="G371" s="505"/>
      <c r="H371" s="506">
        <v>0.85</v>
      </c>
      <c r="I371" s="507"/>
      <c r="J371" s="507">
        <v>0.1</v>
      </c>
      <c r="K371" s="506">
        <f t="shared" si="57"/>
        <v>0.1</v>
      </c>
      <c r="L371" s="506"/>
      <c r="M371" s="506"/>
      <c r="N371" s="506">
        <v>0.75</v>
      </c>
      <c r="O371" s="506"/>
      <c r="P371" s="506"/>
      <c r="Q371" s="506"/>
      <c r="R371" s="506"/>
      <c r="S371" s="506"/>
      <c r="T371" s="506"/>
      <c r="U371" s="506"/>
      <c r="V371" s="506"/>
      <c r="W371" s="506"/>
      <c r="X371" s="506"/>
      <c r="Y371" s="506"/>
      <c r="Z371" s="506"/>
      <c r="AA371" s="506"/>
      <c r="AB371" s="506"/>
      <c r="AC371" s="506"/>
      <c r="AD371" s="506"/>
      <c r="AE371" s="506"/>
      <c r="AF371" s="506"/>
      <c r="AG371" s="506"/>
      <c r="AH371" s="506">
        <f t="shared" si="59"/>
        <v>0.75</v>
      </c>
      <c r="AI371" s="408" t="s">
        <v>240</v>
      </c>
      <c r="AJ371" s="408"/>
      <c r="AK371" s="402" t="s">
        <v>1191</v>
      </c>
      <c r="AL371" s="389">
        <v>120</v>
      </c>
      <c r="AM371" s="389" t="s">
        <v>1848</v>
      </c>
      <c r="AN371" s="389" t="s">
        <v>1489</v>
      </c>
      <c r="AO371" s="389">
        <v>2</v>
      </c>
      <c r="AP371" s="389" t="s">
        <v>1432</v>
      </c>
      <c r="AQ371" s="395" t="s">
        <v>1454</v>
      </c>
      <c r="AR371" s="395"/>
      <c r="AS371" s="395"/>
      <c r="AT371" s="395"/>
      <c r="AU371" s="395"/>
      <c r="AV371" s="388"/>
      <c r="AW371" s="388">
        <v>327</v>
      </c>
      <c r="AX371" s="388"/>
      <c r="AY371" s="388"/>
    </row>
    <row r="372" spans="1:52" ht="30.75" customHeight="1">
      <c r="A372" s="388">
        <v>26</v>
      </c>
      <c r="B372" s="389">
        <v>173</v>
      </c>
      <c r="C372" s="390" t="s">
        <v>1988</v>
      </c>
      <c r="D372" s="389" t="s">
        <v>96</v>
      </c>
      <c r="E372" s="389"/>
      <c r="F372" s="505">
        <v>0.5</v>
      </c>
      <c r="G372" s="505"/>
      <c r="H372" s="506">
        <v>0.5</v>
      </c>
      <c r="I372" s="507"/>
      <c r="J372" s="507"/>
      <c r="K372" s="506">
        <f t="shared" si="57"/>
        <v>0</v>
      </c>
      <c r="L372" s="506"/>
      <c r="M372" s="506"/>
      <c r="N372" s="506"/>
      <c r="O372" s="506"/>
      <c r="P372" s="506"/>
      <c r="Q372" s="506"/>
      <c r="R372" s="506"/>
      <c r="S372" s="506"/>
      <c r="T372" s="506"/>
      <c r="U372" s="506"/>
      <c r="V372" s="506"/>
      <c r="W372" s="506"/>
      <c r="X372" s="506"/>
      <c r="Y372" s="506"/>
      <c r="Z372" s="506"/>
      <c r="AA372" s="506"/>
      <c r="AB372" s="506"/>
      <c r="AC372" s="506"/>
      <c r="AD372" s="506"/>
      <c r="AE372" s="506">
        <v>0.25</v>
      </c>
      <c r="AF372" s="506">
        <v>0.25</v>
      </c>
      <c r="AG372" s="506"/>
      <c r="AH372" s="506">
        <f t="shared" si="59"/>
        <v>0.5</v>
      </c>
      <c r="AI372" s="389" t="s">
        <v>240</v>
      </c>
      <c r="AJ372" s="389"/>
      <c r="AK372" s="390" t="s">
        <v>1849</v>
      </c>
      <c r="AL372" s="389"/>
      <c r="AM372" s="389" t="s">
        <v>1439</v>
      </c>
      <c r="AN372" s="389"/>
      <c r="AO372" s="389">
        <v>15</v>
      </c>
      <c r="AP372" s="389"/>
      <c r="AQ372" s="389"/>
      <c r="AR372" s="395"/>
      <c r="AS372" s="389"/>
      <c r="AT372" s="389"/>
      <c r="AU372" s="395"/>
      <c r="AV372" s="388"/>
      <c r="AW372" s="388">
        <v>328</v>
      </c>
      <c r="AX372" s="388"/>
      <c r="AY372" s="388"/>
    </row>
    <row r="373" spans="1:52" ht="34.5" customHeight="1">
      <c r="A373" s="388">
        <v>27</v>
      </c>
      <c r="B373" s="389">
        <v>178</v>
      </c>
      <c r="C373" s="390" t="s">
        <v>1076</v>
      </c>
      <c r="D373" s="389" t="s">
        <v>96</v>
      </c>
      <c r="E373" s="389"/>
      <c r="F373" s="505">
        <v>0.14000000000000001</v>
      </c>
      <c r="G373" s="505"/>
      <c r="H373" s="506">
        <v>0.14000000000000001</v>
      </c>
      <c r="I373" s="507"/>
      <c r="J373" s="507"/>
      <c r="K373" s="506">
        <f t="shared" si="57"/>
        <v>0</v>
      </c>
      <c r="L373" s="506"/>
      <c r="M373" s="506"/>
      <c r="N373" s="506"/>
      <c r="O373" s="506"/>
      <c r="P373" s="506"/>
      <c r="Q373" s="506"/>
      <c r="R373" s="506"/>
      <c r="S373" s="506"/>
      <c r="T373" s="506"/>
      <c r="U373" s="506"/>
      <c r="V373" s="506"/>
      <c r="W373" s="506"/>
      <c r="X373" s="506"/>
      <c r="Y373" s="506"/>
      <c r="Z373" s="506">
        <v>0.14000000000000001</v>
      </c>
      <c r="AA373" s="506"/>
      <c r="AB373" s="506"/>
      <c r="AC373" s="506"/>
      <c r="AD373" s="506"/>
      <c r="AE373" s="506"/>
      <c r="AF373" s="506"/>
      <c r="AG373" s="506"/>
      <c r="AH373" s="506">
        <f t="shared" si="59"/>
        <v>0.14000000000000001</v>
      </c>
      <c r="AI373" s="389" t="s">
        <v>241</v>
      </c>
      <c r="AJ373" s="389"/>
      <c r="AK373" s="402" t="s">
        <v>1256</v>
      </c>
      <c r="AL373" s="389">
        <v>125</v>
      </c>
      <c r="AM373" s="389" t="s">
        <v>1850</v>
      </c>
      <c r="AN373" s="389"/>
      <c r="AO373" s="389">
        <v>2</v>
      </c>
      <c r="AP373" s="389" t="s">
        <v>1432</v>
      </c>
      <c r="AQ373" s="395" t="s">
        <v>1433</v>
      </c>
      <c r="AR373" s="395"/>
      <c r="AS373" s="395"/>
      <c r="AT373" s="395"/>
      <c r="AU373" s="395"/>
      <c r="AV373" s="388"/>
      <c r="AW373" s="388">
        <v>329</v>
      </c>
      <c r="AX373" s="388"/>
      <c r="AY373" s="388"/>
    </row>
    <row r="374" spans="1:52" ht="33" customHeight="1">
      <c r="A374" s="388">
        <v>28</v>
      </c>
      <c r="B374" s="389">
        <v>180</v>
      </c>
      <c r="C374" s="390" t="s">
        <v>1076</v>
      </c>
      <c r="D374" s="389" t="s">
        <v>96</v>
      </c>
      <c r="E374" s="389"/>
      <c r="F374" s="505">
        <v>0.24</v>
      </c>
      <c r="G374" s="505"/>
      <c r="H374" s="506">
        <v>0.24</v>
      </c>
      <c r="I374" s="507">
        <v>0.24</v>
      </c>
      <c r="J374" s="507"/>
      <c r="K374" s="506">
        <f t="shared" si="57"/>
        <v>0.24</v>
      </c>
      <c r="L374" s="506"/>
      <c r="M374" s="506"/>
      <c r="N374" s="506"/>
      <c r="O374" s="506"/>
      <c r="P374" s="506"/>
      <c r="Q374" s="506"/>
      <c r="R374" s="506"/>
      <c r="S374" s="506"/>
      <c r="T374" s="506"/>
      <c r="U374" s="506"/>
      <c r="V374" s="506"/>
      <c r="W374" s="506"/>
      <c r="X374" s="506"/>
      <c r="Y374" s="506"/>
      <c r="Z374" s="506"/>
      <c r="AA374" s="506"/>
      <c r="AB374" s="506"/>
      <c r="AC374" s="506"/>
      <c r="AD374" s="506"/>
      <c r="AE374" s="506"/>
      <c r="AF374" s="506"/>
      <c r="AG374" s="506"/>
      <c r="AH374" s="506">
        <f t="shared" si="59"/>
        <v>0</v>
      </c>
      <c r="AI374" s="389" t="s">
        <v>241</v>
      </c>
      <c r="AJ374" s="389"/>
      <c r="AK374" s="390" t="s">
        <v>1851</v>
      </c>
      <c r="AL374" s="389"/>
      <c r="AM374" s="389" t="s">
        <v>1439</v>
      </c>
      <c r="AN374" s="389"/>
      <c r="AO374" s="389">
        <v>4</v>
      </c>
      <c r="AP374" s="389"/>
      <c r="AQ374" s="389"/>
      <c r="AR374" s="395"/>
      <c r="AS374" s="389"/>
      <c r="AT374" s="395"/>
      <c r="AU374" s="389"/>
      <c r="AV374" s="388"/>
      <c r="AW374" s="388">
        <v>330</v>
      </c>
      <c r="AX374" s="388"/>
      <c r="AY374" s="388"/>
    </row>
    <row r="375" spans="1:52" ht="33" customHeight="1">
      <c r="A375" s="388">
        <v>29</v>
      </c>
      <c r="B375" s="389">
        <v>190</v>
      </c>
      <c r="C375" s="390" t="s">
        <v>1076</v>
      </c>
      <c r="D375" s="389" t="s">
        <v>96</v>
      </c>
      <c r="E375" s="389"/>
      <c r="F375" s="505">
        <v>0.23</v>
      </c>
      <c r="G375" s="505"/>
      <c r="H375" s="506">
        <v>0.23</v>
      </c>
      <c r="I375" s="507">
        <v>0.23</v>
      </c>
      <c r="J375" s="507"/>
      <c r="K375" s="506">
        <v>0.23</v>
      </c>
      <c r="L375" s="506"/>
      <c r="M375" s="506"/>
      <c r="N375" s="506"/>
      <c r="O375" s="506"/>
      <c r="P375" s="506"/>
      <c r="Q375" s="506"/>
      <c r="R375" s="506"/>
      <c r="S375" s="506"/>
      <c r="T375" s="506"/>
      <c r="U375" s="506"/>
      <c r="V375" s="506"/>
      <c r="W375" s="506"/>
      <c r="X375" s="506"/>
      <c r="Y375" s="506"/>
      <c r="Z375" s="506"/>
      <c r="AA375" s="506"/>
      <c r="AB375" s="506"/>
      <c r="AC375" s="506"/>
      <c r="AD375" s="506"/>
      <c r="AE375" s="506"/>
      <c r="AF375" s="506"/>
      <c r="AG375" s="506"/>
      <c r="AH375" s="506">
        <f t="shared" si="59"/>
        <v>0</v>
      </c>
      <c r="AI375" s="389" t="s">
        <v>242</v>
      </c>
      <c r="AJ375" s="389"/>
      <c r="AK375" s="402" t="s">
        <v>1253</v>
      </c>
      <c r="AL375" s="389">
        <v>131</v>
      </c>
      <c r="AM375" s="389" t="s">
        <v>1852</v>
      </c>
      <c r="AN375" s="389" t="s">
        <v>1494</v>
      </c>
      <c r="AO375" s="389"/>
      <c r="AP375" s="389" t="s">
        <v>1432</v>
      </c>
      <c r="AQ375" s="395" t="s">
        <v>1454</v>
      </c>
      <c r="AR375" s="395"/>
      <c r="AS375" s="395"/>
      <c r="AT375" s="395"/>
      <c r="AU375" s="395"/>
      <c r="AV375" s="388"/>
      <c r="AW375" s="388">
        <v>331</v>
      </c>
      <c r="AX375" s="388"/>
      <c r="AY375" s="388"/>
      <c r="AZ375" s="396" t="s">
        <v>1496</v>
      </c>
    </row>
    <row r="376" spans="1:52" ht="30.75" customHeight="1">
      <c r="A376" s="388">
        <v>30</v>
      </c>
      <c r="B376" s="389">
        <v>189</v>
      </c>
      <c r="C376" s="390" t="s">
        <v>1076</v>
      </c>
      <c r="D376" s="389" t="s">
        <v>96</v>
      </c>
      <c r="E376" s="389"/>
      <c r="F376" s="505">
        <v>0.16</v>
      </c>
      <c r="G376" s="505"/>
      <c r="H376" s="506">
        <v>0.16</v>
      </c>
      <c r="I376" s="507">
        <v>0.16</v>
      </c>
      <c r="J376" s="507"/>
      <c r="K376" s="506">
        <v>0.16</v>
      </c>
      <c r="L376" s="506"/>
      <c r="M376" s="506"/>
      <c r="N376" s="506"/>
      <c r="O376" s="506"/>
      <c r="P376" s="506"/>
      <c r="Q376" s="506"/>
      <c r="R376" s="506"/>
      <c r="S376" s="506"/>
      <c r="T376" s="506"/>
      <c r="U376" s="506"/>
      <c r="V376" s="506"/>
      <c r="W376" s="506"/>
      <c r="X376" s="506"/>
      <c r="Y376" s="506"/>
      <c r="Z376" s="506"/>
      <c r="AA376" s="506"/>
      <c r="AB376" s="506"/>
      <c r="AC376" s="503"/>
      <c r="AD376" s="503"/>
      <c r="AE376" s="503"/>
      <c r="AF376" s="503"/>
      <c r="AG376" s="503"/>
      <c r="AH376" s="506">
        <f t="shared" si="59"/>
        <v>0</v>
      </c>
      <c r="AI376" s="389" t="s">
        <v>242</v>
      </c>
      <c r="AJ376" s="389"/>
      <c r="AK376" s="402" t="s">
        <v>1254</v>
      </c>
      <c r="AL376" s="389">
        <v>130</v>
      </c>
      <c r="AM376" s="389" t="s">
        <v>1415</v>
      </c>
      <c r="AN376" s="389" t="s">
        <v>1494</v>
      </c>
      <c r="AO376" s="389"/>
      <c r="AP376" s="389" t="s">
        <v>1432</v>
      </c>
      <c r="AQ376" s="395" t="s">
        <v>1454</v>
      </c>
      <c r="AR376" s="395"/>
      <c r="AS376" s="395"/>
      <c r="AT376" s="395"/>
      <c r="AU376" s="395" t="s">
        <v>1419</v>
      </c>
      <c r="AV376" s="388"/>
      <c r="AW376" s="388">
        <v>332</v>
      </c>
      <c r="AX376" s="388" t="s">
        <v>1931</v>
      </c>
      <c r="AY376" s="388" t="s">
        <v>1931</v>
      </c>
      <c r="AZ376" s="396" t="s">
        <v>1496</v>
      </c>
    </row>
    <row r="377" spans="1:52" ht="30.75" customHeight="1">
      <c r="A377" s="388">
        <v>31</v>
      </c>
      <c r="B377" s="389">
        <v>188</v>
      </c>
      <c r="C377" s="390" t="s">
        <v>1076</v>
      </c>
      <c r="D377" s="394" t="s">
        <v>96</v>
      </c>
      <c r="E377" s="394"/>
      <c r="F377" s="505">
        <v>0.28999999999999998</v>
      </c>
      <c r="G377" s="511"/>
      <c r="H377" s="506">
        <v>0.28999999999999998</v>
      </c>
      <c r="I377" s="507">
        <v>0.16</v>
      </c>
      <c r="J377" s="507"/>
      <c r="K377" s="506">
        <v>0.28999999999999998</v>
      </c>
      <c r="L377" s="506"/>
      <c r="M377" s="506"/>
      <c r="N377" s="506"/>
      <c r="O377" s="506"/>
      <c r="P377" s="506"/>
      <c r="Q377" s="506"/>
      <c r="R377" s="506"/>
      <c r="S377" s="506"/>
      <c r="T377" s="506"/>
      <c r="U377" s="506"/>
      <c r="V377" s="506"/>
      <c r="W377" s="506"/>
      <c r="X377" s="506"/>
      <c r="Y377" s="506"/>
      <c r="Z377" s="506"/>
      <c r="AA377" s="506"/>
      <c r="AB377" s="506"/>
      <c r="AC377" s="506"/>
      <c r="AD377" s="506"/>
      <c r="AE377" s="506"/>
      <c r="AF377" s="506"/>
      <c r="AG377" s="506"/>
      <c r="AH377" s="506">
        <f t="shared" si="59"/>
        <v>0</v>
      </c>
      <c r="AI377" s="394" t="s">
        <v>242</v>
      </c>
      <c r="AJ377" s="394"/>
      <c r="AK377" s="402" t="s">
        <v>1111</v>
      </c>
      <c r="AL377" s="389">
        <v>129</v>
      </c>
      <c r="AM377" s="389" t="s">
        <v>1415</v>
      </c>
      <c r="AN377" s="389" t="s">
        <v>1853</v>
      </c>
      <c r="AO377" s="389"/>
      <c r="AP377" s="389" t="s">
        <v>1432</v>
      </c>
      <c r="AQ377" s="395" t="s">
        <v>1454</v>
      </c>
      <c r="AR377" s="395"/>
      <c r="AS377" s="395"/>
      <c r="AT377" s="395"/>
      <c r="AU377" s="395" t="s">
        <v>1419</v>
      </c>
      <c r="AV377" s="388"/>
      <c r="AW377" s="388">
        <v>333</v>
      </c>
      <c r="AX377" s="388" t="s">
        <v>1931</v>
      </c>
      <c r="AY377" s="388" t="s">
        <v>1931</v>
      </c>
      <c r="AZ377" s="396" t="s">
        <v>1496</v>
      </c>
    </row>
    <row r="378" spans="1:52" ht="51.75" customHeight="1">
      <c r="A378" s="388">
        <v>32</v>
      </c>
      <c r="B378" s="389">
        <v>187</v>
      </c>
      <c r="C378" s="390" t="s">
        <v>1076</v>
      </c>
      <c r="D378" s="394" t="s">
        <v>96</v>
      </c>
      <c r="E378" s="394"/>
      <c r="F378" s="505">
        <v>0.18</v>
      </c>
      <c r="G378" s="511"/>
      <c r="H378" s="506">
        <v>0.18</v>
      </c>
      <c r="I378" s="507">
        <v>0.18</v>
      </c>
      <c r="J378" s="507"/>
      <c r="K378" s="506">
        <f>I378+J378</f>
        <v>0.18</v>
      </c>
      <c r="L378" s="506"/>
      <c r="M378" s="506"/>
      <c r="N378" s="506"/>
      <c r="O378" s="506"/>
      <c r="P378" s="506"/>
      <c r="Q378" s="506"/>
      <c r="R378" s="506"/>
      <c r="S378" s="506"/>
      <c r="T378" s="506"/>
      <c r="U378" s="506"/>
      <c r="V378" s="506"/>
      <c r="W378" s="506"/>
      <c r="X378" s="506"/>
      <c r="Y378" s="506"/>
      <c r="Z378" s="506"/>
      <c r="AA378" s="506"/>
      <c r="AB378" s="506"/>
      <c r="AC378" s="506"/>
      <c r="AD378" s="506"/>
      <c r="AE378" s="506"/>
      <c r="AF378" s="506"/>
      <c r="AG378" s="506"/>
      <c r="AH378" s="506">
        <f t="shared" si="59"/>
        <v>0</v>
      </c>
      <c r="AI378" s="394" t="s">
        <v>242</v>
      </c>
      <c r="AJ378" s="394"/>
      <c r="AK378" s="402" t="s">
        <v>1965</v>
      </c>
      <c r="AL378" s="389">
        <v>128</v>
      </c>
      <c r="AM378" s="389" t="s">
        <v>1854</v>
      </c>
      <c r="AN378" s="389" t="s">
        <v>1853</v>
      </c>
      <c r="AO378" s="389"/>
      <c r="AP378" s="389" t="s">
        <v>1432</v>
      </c>
      <c r="AQ378" s="395" t="s">
        <v>1454</v>
      </c>
      <c r="AR378" s="395"/>
      <c r="AS378" s="395"/>
      <c r="AT378" s="395"/>
      <c r="AU378" s="395"/>
      <c r="AV378" s="388"/>
      <c r="AW378" s="388">
        <v>334</v>
      </c>
      <c r="AX378" s="388"/>
      <c r="AY378" s="388"/>
      <c r="AZ378" s="396" t="s">
        <v>1966</v>
      </c>
    </row>
    <row r="379" spans="1:52" ht="30.75" customHeight="1">
      <c r="A379" s="388">
        <v>33</v>
      </c>
      <c r="B379" s="389">
        <v>205</v>
      </c>
      <c r="C379" s="390" t="s">
        <v>1076</v>
      </c>
      <c r="D379" s="389" t="s">
        <v>96</v>
      </c>
      <c r="E379" s="389"/>
      <c r="F379" s="505">
        <v>0.09</v>
      </c>
      <c r="G379" s="511"/>
      <c r="H379" s="506">
        <v>0.09</v>
      </c>
      <c r="I379" s="507">
        <v>0.09</v>
      </c>
      <c r="J379" s="507"/>
      <c r="K379" s="506">
        <f>I379+J379</f>
        <v>0.09</v>
      </c>
      <c r="L379" s="506"/>
      <c r="M379" s="506"/>
      <c r="N379" s="506"/>
      <c r="O379" s="506"/>
      <c r="P379" s="506"/>
      <c r="Q379" s="506"/>
      <c r="R379" s="506"/>
      <c r="S379" s="506"/>
      <c r="T379" s="506"/>
      <c r="U379" s="506"/>
      <c r="V379" s="506"/>
      <c r="W379" s="506"/>
      <c r="X379" s="506"/>
      <c r="Y379" s="506"/>
      <c r="Z379" s="506"/>
      <c r="AA379" s="506"/>
      <c r="AB379" s="506"/>
      <c r="AC379" s="506"/>
      <c r="AD379" s="506"/>
      <c r="AE379" s="506"/>
      <c r="AF379" s="506"/>
      <c r="AG379" s="506"/>
      <c r="AH379" s="506">
        <f t="shared" si="59"/>
        <v>0</v>
      </c>
      <c r="AI379" s="403" t="s">
        <v>242</v>
      </c>
      <c r="AJ379" s="403"/>
      <c r="AK379" s="402" t="s">
        <v>242</v>
      </c>
      <c r="AL379" s="389"/>
      <c r="AM379" s="389" t="s">
        <v>1439</v>
      </c>
      <c r="AN379" s="389"/>
      <c r="AO379" s="389">
        <v>6</v>
      </c>
      <c r="AP379" s="389"/>
      <c r="AQ379" s="389"/>
      <c r="AR379" s="395"/>
      <c r="AS379" s="389"/>
      <c r="AT379" s="389"/>
      <c r="AU379" s="389" t="s">
        <v>1419</v>
      </c>
      <c r="AV379" s="388"/>
      <c r="AW379" s="388">
        <v>336</v>
      </c>
      <c r="AX379" s="388" t="s">
        <v>1931</v>
      </c>
      <c r="AY379" s="388" t="s">
        <v>1931</v>
      </c>
    </row>
    <row r="380" spans="1:52" ht="30.75" customHeight="1">
      <c r="A380" s="388">
        <v>34</v>
      </c>
      <c r="B380" s="389">
        <v>206</v>
      </c>
      <c r="C380" s="390" t="s">
        <v>1076</v>
      </c>
      <c r="D380" s="389" t="s">
        <v>96</v>
      </c>
      <c r="E380" s="389"/>
      <c r="F380" s="505">
        <v>0.33</v>
      </c>
      <c r="G380" s="511"/>
      <c r="H380" s="506">
        <v>0.33</v>
      </c>
      <c r="I380" s="507">
        <v>0.2</v>
      </c>
      <c r="J380" s="507"/>
      <c r="K380" s="506">
        <v>0.33</v>
      </c>
      <c r="L380" s="506"/>
      <c r="M380" s="506"/>
      <c r="N380" s="506"/>
      <c r="O380" s="506"/>
      <c r="P380" s="506"/>
      <c r="Q380" s="506"/>
      <c r="R380" s="506"/>
      <c r="S380" s="506"/>
      <c r="T380" s="506"/>
      <c r="U380" s="506"/>
      <c r="V380" s="506"/>
      <c r="W380" s="506"/>
      <c r="X380" s="506"/>
      <c r="Y380" s="506"/>
      <c r="Z380" s="506"/>
      <c r="AA380" s="506"/>
      <c r="AB380" s="506"/>
      <c r="AC380" s="506"/>
      <c r="AD380" s="506"/>
      <c r="AE380" s="506"/>
      <c r="AF380" s="506"/>
      <c r="AG380" s="506"/>
      <c r="AH380" s="506">
        <f t="shared" si="59"/>
        <v>0</v>
      </c>
      <c r="AI380" s="403" t="s">
        <v>242</v>
      </c>
      <c r="AJ380" s="403"/>
      <c r="AK380" s="402" t="s">
        <v>1426</v>
      </c>
      <c r="AL380" s="389"/>
      <c r="AM380" s="389" t="s">
        <v>1439</v>
      </c>
      <c r="AN380" s="389"/>
      <c r="AO380" s="389">
        <v>7</v>
      </c>
      <c r="AP380" s="389"/>
      <c r="AQ380" s="389"/>
      <c r="AR380" s="395"/>
      <c r="AS380" s="389"/>
      <c r="AT380" s="389"/>
      <c r="AU380" s="389" t="s">
        <v>1419</v>
      </c>
      <c r="AV380" s="388"/>
      <c r="AW380" s="388">
        <v>337</v>
      </c>
      <c r="AX380" s="388" t="s">
        <v>1931</v>
      </c>
      <c r="AY380" s="388" t="s">
        <v>1931</v>
      </c>
      <c r="AZ380" s="396" t="s">
        <v>1496</v>
      </c>
    </row>
    <row r="381" spans="1:52" ht="30.75" customHeight="1">
      <c r="A381" s="388">
        <v>35</v>
      </c>
      <c r="B381" s="389">
        <v>203</v>
      </c>
      <c r="C381" s="390" t="s">
        <v>1076</v>
      </c>
      <c r="D381" s="389" t="s">
        <v>96</v>
      </c>
      <c r="E381" s="389"/>
      <c r="F381" s="505">
        <v>0.22</v>
      </c>
      <c r="G381" s="511"/>
      <c r="H381" s="506">
        <v>0.22</v>
      </c>
      <c r="I381" s="507">
        <v>0.22</v>
      </c>
      <c r="J381" s="507"/>
      <c r="K381" s="506">
        <f>I381+J381</f>
        <v>0.22</v>
      </c>
      <c r="L381" s="506"/>
      <c r="M381" s="506"/>
      <c r="N381" s="506"/>
      <c r="O381" s="506"/>
      <c r="P381" s="506"/>
      <c r="Q381" s="506"/>
      <c r="R381" s="506"/>
      <c r="S381" s="506"/>
      <c r="T381" s="506"/>
      <c r="U381" s="506"/>
      <c r="V381" s="506"/>
      <c r="W381" s="506"/>
      <c r="X381" s="506"/>
      <c r="Y381" s="506"/>
      <c r="Z381" s="506"/>
      <c r="AA381" s="506"/>
      <c r="AB381" s="506"/>
      <c r="AC381" s="506"/>
      <c r="AD381" s="506"/>
      <c r="AE381" s="506"/>
      <c r="AF381" s="506"/>
      <c r="AG381" s="506"/>
      <c r="AH381" s="506">
        <f t="shared" si="59"/>
        <v>0</v>
      </c>
      <c r="AI381" s="403" t="s">
        <v>242</v>
      </c>
      <c r="AJ381" s="403"/>
      <c r="AK381" s="402" t="s">
        <v>1856</v>
      </c>
      <c r="AL381" s="389"/>
      <c r="AM381" s="389" t="s">
        <v>1439</v>
      </c>
      <c r="AN381" s="389"/>
      <c r="AO381" s="389">
        <v>4</v>
      </c>
      <c r="AP381" s="389"/>
      <c r="AQ381" s="389"/>
      <c r="AR381" s="395"/>
      <c r="AS381" s="389"/>
      <c r="AT381" s="389"/>
      <c r="AU381" s="389" t="s">
        <v>1419</v>
      </c>
      <c r="AV381" s="388"/>
      <c r="AW381" s="388">
        <v>338</v>
      </c>
      <c r="AX381" s="388" t="s">
        <v>1931</v>
      </c>
      <c r="AY381" s="388" t="s">
        <v>1931</v>
      </c>
    </row>
    <row r="382" spans="1:52" ht="32.25" customHeight="1">
      <c r="A382" s="388">
        <v>36</v>
      </c>
      <c r="B382" s="389">
        <v>200</v>
      </c>
      <c r="C382" s="390" t="s">
        <v>1076</v>
      </c>
      <c r="D382" s="389" t="s">
        <v>96</v>
      </c>
      <c r="E382" s="389"/>
      <c r="F382" s="505">
        <v>0.3</v>
      </c>
      <c r="G382" s="511"/>
      <c r="H382" s="506">
        <v>0.3</v>
      </c>
      <c r="I382" s="507">
        <v>0.3</v>
      </c>
      <c r="J382" s="507"/>
      <c r="K382" s="506">
        <f>I382+J382</f>
        <v>0.3</v>
      </c>
      <c r="L382" s="506"/>
      <c r="M382" s="506"/>
      <c r="N382" s="506"/>
      <c r="O382" s="506"/>
      <c r="P382" s="506"/>
      <c r="Q382" s="506"/>
      <c r="R382" s="506"/>
      <c r="S382" s="506"/>
      <c r="T382" s="506"/>
      <c r="U382" s="506"/>
      <c r="V382" s="506"/>
      <c r="W382" s="506"/>
      <c r="X382" s="506"/>
      <c r="Y382" s="506"/>
      <c r="Z382" s="506"/>
      <c r="AA382" s="506"/>
      <c r="AB382" s="506"/>
      <c r="AC382" s="506"/>
      <c r="AD382" s="506"/>
      <c r="AE382" s="506"/>
      <c r="AF382" s="506"/>
      <c r="AG382" s="506"/>
      <c r="AH382" s="506">
        <f t="shared" si="59"/>
        <v>0</v>
      </c>
      <c r="AI382" s="403" t="s">
        <v>242</v>
      </c>
      <c r="AJ382" s="403"/>
      <c r="AK382" s="402" t="s">
        <v>1738</v>
      </c>
      <c r="AL382" s="389"/>
      <c r="AM382" s="389" t="s">
        <v>1439</v>
      </c>
      <c r="AN382" s="389"/>
      <c r="AO382" s="389">
        <v>1</v>
      </c>
      <c r="AP382" s="389"/>
      <c r="AQ382" s="389"/>
      <c r="AR382" s="395"/>
      <c r="AS382" s="389"/>
      <c r="AT382" s="389"/>
      <c r="AU382" s="389"/>
      <c r="AV382" s="388"/>
      <c r="AW382" s="388">
        <v>339</v>
      </c>
      <c r="AX382" s="388"/>
      <c r="AY382" s="388"/>
    </row>
    <row r="383" spans="1:52" ht="30" customHeight="1">
      <c r="A383" s="388">
        <v>37</v>
      </c>
      <c r="B383" s="388"/>
      <c r="C383" s="390" t="s">
        <v>1857</v>
      </c>
      <c r="D383" s="388" t="s">
        <v>96</v>
      </c>
      <c r="E383" s="388"/>
      <c r="F383" s="508">
        <v>2.5</v>
      </c>
      <c r="G383" s="508"/>
      <c r="H383" s="509">
        <v>2.5</v>
      </c>
      <c r="I383" s="510"/>
      <c r="J383" s="510"/>
      <c r="K383" s="506">
        <f>I383+J383</f>
        <v>0</v>
      </c>
      <c r="L383" s="509"/>
      <c r="M383" s="509"/>
      <c r="N383" s="509"/>
      <c r="O383" s="509">
        <v>0.82</v>
      </c>
      <c r="P383" s="509"/>
      <c r="Q383" s="509"/>
      <c r="R383" s="509"/>
      <c r="S383" s="509"/>
      <c r="T383" s="509"/>
      <c r="U383" s="509"/>
      <c r="V383" s="509"/>
      <c r="W383" s="509"/>
      <c r="X383" s="509"/>
      <c r="Y383" s="509"/>
      <c r="Z383" s="509"/>
      <c r="AA383" s="509"/>
      <c r="AB383" s="509"/>
      <c r="AC383" s="509"/>
      <c r="AD383" s="509"/>
      <c r="AE383" s="509"/>
      <c r="AF383" s="509">
        <v>1.68</v>
      </c>
      <c r="AG383" s="509"/>
      <c r="AH383" s="506">
        <f t="shared" si="59"/>
        <v>2.5</v>
      </c>
      <c r="AI383" s="389" t="s">
        <v>243</v>
      </c>
      <c r="AJ383" s="389"/>
      <c r="AK383" s="390" t="s">
        <v>243</v>
      </c>
      <c r="AL383" s="413"/>
      <c r="AM383" s="389" t="s">
        <v>1439</v>
      </c>
      <c r="AN383" s="388"/>
      <c r="AO383" s="388"/>
      <c r="AP383" s="388"/>
      <c r="AQ383" s="413"/>
      <c r="AR383" s="413"/>
      <c r="AS383" s="413"/>
      <c r="AT383" s="413"/>
      <c r="AU383" s="413"/>
      <c r="AV383" s="388"/>
      <c r="AW383" s="388">
        <v>340</v>
      </c>
      <c r="AX383" s="388"/>
      <c r="AY383" s="388"/>
    </row>
    <row r="384" spans="1:52" ht="30.75" customHeight="1">
      <c r="A384" s="388">
        <v>38</v>
      </c>
      <c r="B384" s="389">
        <v>229</v>
      </c>
      <c r="C384" s="390" t="s">
        <v>1076</v>
      </c>
      <c r="D384" s="389" t="s">
        <v>96</v>
      </c>
      <c r="E384" s="389"/>
      <c r="F384" s="505">
        <v>7.0000000000000007E-2</v>
      </c>
      <c r="G384" s="505"/>
      <c r="H384" s="506">
        <v>7.0000000000000007E-2</v>
      </c>
      <c r="I384" s="507">
        <v>0.05</v>
      </c>
      <c r="J384" s="507"/>
      <c r="K384" s="506">
        <f>I384+J384</f>
        <v>0.05</v>
      </c>
      <c r="L384" s="506"/>
      <c r="M384" s="506"/>
      <c r="N384" s="506"/>
      <c r="O384" s="506"/>
      <c r="P384" s="506"/>
      <c r="Q384" s="506"/>
      <c r="R384" s="506"/>
      <c r="S384" s="506"/>
      <c r="T384" s="506"/>
      <c r="U384" s="506"/>
      <c r="V384" s="506"/>
      <c r="W384" s="506"/>
      <c r="X384" s="506"/>
      <c r="Y384" s="506"/>
      <c r="Z384" s="506"/>
      <c r="AA384" s="506"/>
      <c r="AB384" s="506"/>
      <c r="AC384" s="506"/>
      <c r="AD384" s="506"/>
      <c r="AE384" s="506"/>
      <c r="AF384" s="506">
        <v>0.02</v>
      </c>
      <c r="AG384" s="506"/>
      <c r="AH384" s="506">
        <f t="shared" si="59"/>
        <v>0.02</v>
      </c>
      <c r="AI384" s="389" t="s">
        <v>244</v>
      </c>
      <c r="AJ384" s="389"/>
      <c r="AK384" s="402" t="s">
        <v>1250</v>
      </c>
      <c r="AL384" s="389">
        <v>141</v>
      </c>
      <c r="AM384" s="389" t="s">
        <v>1858</v>
      </c>
      <c r="AN384" s="389"/>
      <c r="AO384" s="389"/>
      <c r="AP384" s="389" t="s">
        <v>1432</v>
      </c>
      <c r="AQ384" s="395" t="s">
        <v>1454</v>
      </c>
      <c r="AR384" s="395"/>
      <c r="AS384" s="395"/>
      <c r="AT384" s="395"/>
      <c r="AU384" s="395" t="s">
        <v>1419</v>
      </c>
      <c r="AV384" s="388"/>
      <c r="AW384" s="388">
        <v>341</v>
      </c>
      <c r="AX384" s="388" t="s">
        <v>1931</v>
      </c>
      <c r="AY384" s="388" t="s">
        <v>1931</v>
      </c>
    </row>
    <row r="385" spans="1:56" ht="31.5" customHeight="1">
      <c r="A385" s="388">
        <v>39</v>
      </c>
      <c r="B385" s="389">
        <v>259</v>
      </c>
      <c r="C385" s="390" t="s">
        <v>1076</v>
      </c>
      <c r="D385" s="389" t="s">
        <v>96</v>
      </c>
      <c r="E385" s="389"/>
      <c r="F385" s="505">
        <v>0.15</v>
      </c>
      <c r="G385" s="505"/>
      <c r="H385" s="506">
        <v>0.15</v>
      </c>
      <c r="I385" s="507">
        <v>0.03</v>
      </c>
      <c r="J385" s="507"/>
      <c r="K385" s="506">
        <v>0.03</v>
      </c>
      <c r="L385" s="506"/>
      <c r="M385" s="506"/>
      <c r="N385" s="506"/>
      <c r="O385" s="506"/>
      <c r="P385" s="506"/>
      <c r="Q385" s="506"/>
      <c r="R385" s="506"/>
      <c r="S385" s="506"/>
      <c r="T385" s="506"/>
      <c r="U385" s="506"/>
      <c r="V385" s="506"/>
      <c r="W385" s="506"/>
      <c r="X385" s="506"/>
      <c r="Y385" s="506"/>
      <c r="Z385" s="506">
        <v>0.03</v>
      </c>
      <c r="AA385" s="506"/>
      <c r="AB385" s="506"/>
      <c r="AC385" s="506"/>
      <c r="AD385" s="506"/>
      <c r="AE385" s="506"/>
      <c r="AF385" s="506">
        <v>0.09</v>
      </c>
      <c r="AG385" s="506"/>
      <c r="AH385" s="506">
        <v>0.12</v>
      </c>
      <c r="AI385" s="394" t="s">
        <v>245</v>
      </c>
      <c r="AJ385" s="394"/>
      <c r="AK385" s="402" t="s">
        <v>1859</v>
      </c>
      <c r="AL385" s="389">
        <v>427</v>
      </c>
      <c r="AM385" s="389" t="s">
        <v>1415</v>
      </c>
      <c r="AN385" s="389" t="s">
        <v>1494</v>
      </c>
      <c r="AO385" s="389">
        <v>11</v>
      </c>
      <c r="AP385" s="389"/>
      <c r="AQ385" s="389">
        <v>1</v>
      </c>
      <c r="AR385" s="424"/>
      <c r="AS385" s="389">
        <v>427</v>
      </c>
      <c r="AT385" s="395"/>
      <c r="AU385" s="395"/>
      <c r="AV385" s="388"/>
      <c r="AW385" s="388">
        <v>342</v>
      </c>
      <c r="AX385" s="388"/>
      <c r="AY385" s="388"/>
      <c r="AZ385" s="396" t="s">
        <v>1496</v>
      </c>
    </row>
    <row r="386" spans="1:56" ht="73.5" customHeight="1">
      <c r="A386" s="388">
        <v>40</v>
      </c>
      <c r="B386" s="389">
        <v>255</v>
      </c>
      <c r="C386" s="390" t="s">
        <v>1076</v>
      </c>
      <c r="D386" s="389" t="s">
        <v>96</v>
      </c>
      <c r="E386" s="389"/>
      <c r="F386" s="505">
        <v>0.12</v>
      </c>
      <c r="G386" s="505"/>
      <c r="H386" s="506">
        <v>0.12</v>
      </c>
      <c r="I386" s="507">
        <v>0.06</v>
      </c>
      <c r="J386" s="507"/>
      <c r="K386" s="506">
        <v>0.06</v>
      </c>
      <c r="L386" s="506"/>
      <c r="M386" s="506"/>
      <c r="N386" s="506"/>
      <c r="O386" s="506"/>
      <c r="P386" s="506"/>
      <c r="Q386" s="506"/>
      <c r="R386" s="506"/>
      <c r="S386" s="506"/>
      <c r="T386" s="506"/>
      <c r="U386" s="506"/>
      <c r="V386" s="506"/>
      <c r="W386" s="506"/>
      <c r="X386" s="506"/>
      <c r="Y386" s="506"/>
      <c r="Z386" s="506"/>
      <c r="AA386" s="506"/>
      <c r="AB386" s="506"/>
      <c r="AC386" s="506"/>
      <c r="AD386" s="506"/>
      <c r="AE386" s="506"/>
      <c r="AF386" s="506">
        <v>0.06</v>
      </c>
      <c r="AG386" s="506"/>
      <c r="AH386" s="506">
        <f t="shared" ref="AH386:AH402" si="60">SUM(N386:AG386)</f>
        <v>0.06</v>
      </c>
      <c r="AI386" s="389" t="s">
        <v>245</v>
      </c>
      <c r="AJ386" s="389"/>
      <c r="AK386" s="402" t="s">
        <v>1967</v>
      </c>
      <c r="AL386" s="389">
        <v>147</v>
      </c>
      <c r="AM386" s="389" t="s">
        <v>1415</v>
      </c>
      <c r="AN386" s="389" t="s">
        <v>1489</v>
      </c>
      <c r="AO386" s="389"/>
      <c r="AP386" s="389"/>
      <c r="AQ386" s="395"/>
      <c r="AR386" s="395"/>
      <c r="AS386" s="395"/>
      <c r="AT386" s="395"/>
      <c r="AU386" s="395"/>
      <c r="AV386" s="388"/>
      <c r="AW386" s="388">
        <v>343</v>
      </c>
      <c r="AX386" s="388"/>
      <c r="AY386" s="388"/>
      <c r="AZ386" s="396" t="s">
        <v>1968</v>
      </c>
    </row>
    <row r="387" spans="1:56" ht="50.25" customHeight="1">
      <c r="A387" s="388">
        <v>41</v>
      </c>
      <c r="B387" s="389">
        <v>249</v>
      </c>
      <c r="C387" s="390" t="s">
        <v>1076</v>
      </c>
      <c r="D387" s="389" t="s">
        <v>96</v>
      </c>
      <c r="E387" s="389"/>
      <c r="F387" s="505">
        <v>0.13</v>
      </c>
      <c r="G387" s="505"/>
      <c r="H387" s="506">
        <v>0.13</v>
      </c>
      <c r="I387" s="507">
        <v>0.1</v>
      </c>
      <c r="J387" s="507">
        <v>0.03</v>
      </c>
      <c r="K387" s="506">
        <f t="shared" ref="K387:K405" si="61">I387+J387</f>
        <v>0.13</v>
      </c>
      <c r="L387" s="506"/>
      <c r="M387" s="506"/>
      <c r="N387" s="506"/>
      <c r="O387" s="506"/>
      <c r="P387" s="506"/>
      <c r="Q387" s="506"/>
      <c r="R387" s="506"/>
      <c r="S387" s="506"/>
      <c r="T387" s="506"/>
      <c r="U387" s="506"/>
      <c r="V387" s="506"/>
      <c r="W387" s="506"/>
      <c r="X387" s="506"/>
      <c r="Y387" s="506"/>
      <c r="Z387" s="506"/>
      <c r="AA387" s="506"/>
      <c r="AB387" s="506"/>
      <c r="AC387" s="506"/>
      <c r="AD387" s="506"/>
      <c r="AE387" s="506"/>
      <c r="AF387" s="506"/>
      <c r="AG387" s="506"/>
      <c r="AH387" s="506">
        <f t="shared" si="60"/>
        <v>0</v>
      </c>
      <c r="AI387" s="389" t="s">
        <v>245</v>
      </c>
      <c r="AJ387" s="389"/>
      <c r="AK387" s="402" t="s">
        <v>1969</v>
      </c>
      <c r="AL387" s="389">
        <v>152</v>
      </c>
      <c r="AM387" s="389" t="s">
        <v>1861</v>
      </c>
      <c r="AN387" s="389" t="s">
        <v>1494</v>
      </c>
      <c r="AO387" s="389">
        <v>5</v>
      </c>
      <c r="AP387" s="389" t="s">
        <v>1432</v>
      </c>
      <c r="AQ387" s="395" t="s">
        <v>1454</v>
      </c>
      <c r="AR387" s="395"/>
      <c r="AS387" s="395"/>
      <c r="AT387" s="395"/>
      <c r="AU387" s="395"/>
      <c r="AV387" s="388"/>
      <c r="AW387" s="388">
        <v>344</v>
      </c>
      <c r="AX387" s="388"/>
      <c r="AY387" s="388"/>
      <c r="AZ387" s="396" t="s">
        <v>1966</v>
      </c>
    </row>
    <row r="388" spans="1:56" ht="36" customHeight="1">
      <c r="A388" s="388">
        <v>42</v>
      </c>
      <c r="B388" s="389">
        <v>244</v>
      </c>
      <c r="C388" s="390" t="s">
        <v>1076</v>
      </c>
      <c r="D388" s="389" t="s">
        <v>96</v>
      </c>
      <c r="E388" s="389"/>
      <c r="F388" s="505">
        <v>0.12000000000000001</v>
      </c>
      <c r="G388" s="505"/>
      <c r="H388" s="506">
        <v>0.12000000000000001</v>
      </c>
      <c r="I388" s="507">
        <v>0.05</v>
      </c>
      <c r="J388" s="507"/>
      <c r="K388" s="506">
        <f t="shared" si="61"/>
        <v>0.05</v>
      </c>
      <c r="L388" s="506"/>
      <c r="M388" s="506"/>
      <c r="N388" s="506"/>
      <c r="O388" s="506">
        <v>7.0000000000000007E-2</v>
      </c>
      <c r="P388" s="506"/>
      <c r="Q388" s="506"/>
      <c r="R388" s="506"/>
      <c r="S388" s="506"/>
      <c r="T388" s="506"/>
      <c r="U388" s="506"/>
      <c r="V388" s="506"/>
      <c r="W388" s="506"/>
      <c r="X388" s="506"/>
      <c r="Y388" s="506"/>
      <c r="Z388" s="506"/>
      <c r="AA388" s="506"/>
      <c r="AB388" s="506"/>
      <c r="AC388" s="506"/>
      <c r="AD388" s="506"/>
      <c r="AE388" s="506"/>
      <c r="AF388" s="506"/>
      <c r="AG388" s="506"/>
      <c r="AH388" s="506">
        <f t="shared" si="60"/>
        <v>7.0000000000000007E-2</v>
      </c>
      <c r="AI388" s="389" t="s">
        <v>245</v>
      </c>
      <c r="AJ388" s="389"/>
      <c r="AK388" s="402" t="s">
        <v>1246</v>
      </c>
      <c r="AL388" s="389">
        <v>146</v>
      </c>
      <c r="AM388" s="389" t="s">
        <v>1863</v>
      </c>
      <c r="AN388" s="389" t="s">
        <v>1489</v>
      </c>
      <c r="AO388" s="389"/>
      <c r="AP388" s="389" t="s">
        <v>1432</v>
      </c>
      <c r="AQ388" s="395" t="s">
        <v>1454</v>
      </c>
      <c r="AR388" s="395"/>
      <c r="AS388" s="395"/>
      <c r="AT388" s="395"/>
      <c r="AU388" s="395" t="s">
        <v>1419</v>
      </c>
      <c r="AV388" s="388"/>
      <c r="AW388" s="388">
        <v>346</v>
      </c>
      <c r="AX388" s="388" t="s">
        <v>1931</v>
      </c>
      <c r="AY388" s="388" t="s">
        <v>1931</v>
      </c>
    </row>
    <row r="389" spans="1:56" ht="34.5" customHeight="1">
      <c r="A389" s="388">
        <v>43</v>
      </c>
      <c r="B389" s="389">
        <v>274</v>
      </c>
      <c r="C389" s="390" t="s">
        <v>1076</v>
      </c>
      <c r="D389" s="394" t="s">
        <v>96</v>
      </c>
      <c r="E389" s="394"/>
      <c r="F389" s="505">
        <v>0.47</v>
      </c>
      <c r="G389" s="505"/>
      <c r="H389" s="506">
        <v>0.47</v>
      </c>
      <c r="I389" s="507"/>
      <c r="J389" s="507"/>
      <c r="K389" s="506">
        <f t="shared" si="61"/>
        <v>0</v>
      </c>
      <c r="L389" s="506"/>
      <c r="M389" s="506"/>
      <c r="N389" s="506"/>
      <c r="O389" s="506">
        <v>0.47</v>
      </c>
      <c r="P389" s="506"/>
      <c r="Q389" s="506"/>
      <c r="R389" s="506"/>
      <c r="S389" s="506"/>
      <c r="T389" s="506"/>
      <c r="U389" s="506"/>
      <c r="V389" s="506"/>
      <c r="W389" s="506"/>
      <c r="X389" s="506"/>
      <c r="Y389" s="506"/>
      <c r="Z389" s="506"/>
      <c r="AA389" s="506"/>
      <c r="AB389" s="506"/>
      <c r="AC389" s="506"/>
      <c r="AD389" s="506"/>
      <c r="AE389" s="506"/>
      <c r="AF389" s="506"/>
      <c r="AG389" s="506"/>
      <c r="AH389" s="506">
        <f t="shared" si="60"/>
        <v>0.47</v>
      </c>
      <c r="AI389" s="408" t="s">
        <v>246</v>
      </c>
      <c r="AJ389" s="408"/>
      <c r="AK389" s="402" t="s">
        <v>1864</v>
      </c>
      <c r="AL389" s="389">
        <v>435</v>
      </c>
      <c r="AM389" s="389" t="s">
        <v>1415</v>
      </c>
      <c r="AN389" s="389" t="s">
        <v>1819</v>
      </c>
      <c r="AO389" s="389"/>
      <c r="AP389" s="389"/>
      <c r="AQ389" s="389">
        <v>1</v>
      </c>
      <c r="AR389" s="389" t="s">
        <v>1496</v>
      </c>
      <c r="AS389" s="389">
        <v>435</v>
      </c>
      <c r="AT389" s="395"/>
      <c r="AU389" s="395"/>
      <c r="AV389" s="388"/>
      <c r="AW389" s="388">
        <v>347</v>
      </c>
      <c r="AX389" s="388"/>
      <c r="AY389" s="388"/>
    </row>
    <row r="390" spans="1:56" ht="36" customHeight="1">
      <c r="A390" s="388">
        <v>44</v>
      </c>
      <c r="B390" s="389">
        <v>265</v>
      </c>
      <c r="C390" s="390" t="s">
        <v>1076</v>
      </c>
      <c r="D390" s="389" t="s">
        <v>96</v>
      </c>
      <c r="E390" s="389"/>
      <c r="F390" s="505">
        <v>0.04</v>
      </c>
      <c r="G390" s="505"/>
      <c r="H390" s="506">
        <v>0.04</v>
      </c>
      <c r="I390" s="507"/>
      <c r="J390" s="507"/>
      <c r="K390" s="506">
        <f t="shared" si="61"/>
        <v>0</v>
      </c>
      <c r="L390" s="506"/>
      <c r="M390" s="506"/>
      <c r="N390" s="506"/>
      <c r="O390" s="506"/>
      <c r="P390" s="506"/>
      <c r="Q390" s="506"/>
      <c r="R390" s="506"/>
      <c r="S390" s="506"/>
      <c r="T390" s="506"/>
      <c r="U390" s="506"/>
      <c r="V390" s="506"/>
      <c r="W390" s="506"/>
      <c r="X390" s="506"/>
      <c r="Y390" s="506"/>
      <c r="Z390" s="506"/>
      <c r="AA390" s="506">
        <v>0.04</v>
      </c>
      <c r="AB390" s="506"/>
      <c r="AC390" s="506"/>
      <c r="AD390" s="506"/>
      <c r="AE390" s="506"/>
      <c r="AF390" s="506"/>
      <c r="AG390" s="506"/>
      <c r="AH390" s="506">
        <f t="shared" si="60"/>
        <v>0.04</v>
      </c>
      <c r="AI390" s="394" t="s">
        <v>246</v>
      </c>
      <c r="AJ390" s="394"/>
      <c r="AK390" s="402" t="s">
        <v>1244</v>
      </c>
      <c r="AL390" s="389"/>
      <c r="AM390" s="389" t="s">
        <v>1415</v>
      </c>
      <c r="AN390" s="389" t="s">
        <v>1427</v>
      </c>
      <c r="AO390" s="389"/>
      <c r="AP390" s="389" t="s">
        <v>1432</v>
      </c>
      <c r="AQ390" s="395" t="s">
        <v>1418</v>
      </c>
      <c r="AR390" s="395"/>
      <c r="AS390" s="395"/>
      <c r="AT390" s="395"/>
      <c r="AU390" s="395"/>
      <c r="AV390" s="388"/>
      <c r="AW390" s="388">
        <v>348</v>
      </c>
      <c r="AX390" s="388"/>
      <c r="AY390" s="388"/>
    </row>
    <row r="391" spans="1:56" ht="33" customHeight="1">
      <c r="A391" s="388">
        <v>45</v>
      </c>
      <c r="B391" s="389">
        <v>286</v>
      </c>
      <c r="C391" s="390" t="s">
        <v>1076</v>
      </c>
      <c r="D391" s="394" t="s">
        <v>96</v>
      </c>
      <c r="E391" s="394"/>
      <c r="F391" s="505">
        <v>3.48</v>
      </c>
      <c r="G391" s="505"/>
      <c r="H391" s="506">
        <v>3.48</v>
      </c>
      <c r="I391" s="507">
        <v>2.8</v>
      </c>
      <c r="J391" s="507"/>
      <c r="K391" s="506">
        <f t="shared" si="61"/>
        <v>2.8</v>
      </c>
      <c r="L391" s="506"/>
      <c r="M391" s="506"/>
      <c r="N391" s="506"/>
      <c r="O391" s="506"/>
      <c r="P391" s="506"/>
      <c r="Q391" s="506"/>
      <c r="R391" s="506"/>
      <c r="S391" s="506"/>
      <c r="T391" s="506"/>
      <c r="U391" s="506"/>
      <c r="V391" s="506"/>
      <c r="W391" s="506"/>
      <c r="X391" s="506"/>
      <c r="Y391" s="506"/>
      <c r="Z391" s="506"/>
      <c r="AA391" s="506"/>
      <c r="AB391" s="506"/>
      <c r="AC391" s="506"/>
      <c r="AD391" s="506"/>
      <c r="AE391" s="506"/>
      <c r="AF391" s="506">
        <v>0.68</v>
      </c>
      <c r="AG391" s="506"/>
      <c r="AH391" s="506">
        <f t="shared" si="60"/>
        <v>0.68</v>
      </c>
      <c r="AI391" s="394" t="s">
        <v>247</v>
      </c>
      <c r="AJ391" s="394"/>
      <c r="AK391" s="402" t="s">
        <v>1865</v>
      </c>
      <c r="AL391" s="389">
        <v>444</v>
      </c>
      <c r="AM391" s="389" t="s">
        <v>1415</v>
      </c>
      <c r="AN391" s="389" t="s">
        <v>1866</v>
      </c>
      <c r="AO391" s="389">
        <v>7</v>
      </c>
      <c r="AP391" s="389" t="s">
        <v>1417</v>
      </c>
      <c r="AQ391" s="389" t="s">
        <v>1418</v>
      </c>
      <c r="AR391" s="395"/>
      <c r="AS391" s="389">
        <v>444</v>
      </c>
      <c r="AT391" s="389" t="s">
        <v>1417</v>
      </c>
      <c r="AU391" s="389" t="s">
        <v>1419</v>
      </c>
      <c r="AV391" s="388"/>
      <c r="AW391" s="388">
        <v>349</v>
      </c>
      <c r="AX391" s="388" t="s">
        <v>1931</v>
      </c>
      <c r="AY391" s="388" t="s">
        <v>1931</v>
      </c>
    </row>
    <row r="392" spans="1:56" ht="36.75" customHeight="1">
      <c r="A392" s="388">
        <v>46</v>
      </c>
      <c r="B392" s="389">
        <v>310</v>
      </c>
      <c r="C392" s="390" t="s">
        <v>1076</v>
      </c>
      <c r="D392" s="421" t="s">
        <v>96</v>
      </c>
      <c r="E392" s="421"/>
      <c r="F392" s="505">
        <v>0.06</v>
      </c>
      <c r="G392" s="505"/>
      <c r="H392" s="506">
        <v>0.06</v>
      </c>
      <c r="I392" s="507"/>
      <c r="J392" s="507"/>
      <c r="K392" s="506">
        <f t="shared" si="61"/>
        <v>0</v>
      </c>
      <c r="L392" s="506"/>
      <c r="M392" s="506"/>
      <c r="N392" s="506"/>
      <c r="O392" s="506"/>
      <c r="P392" s="506"/>
      <c r="Q392" s="506"/>
      <c r="R392" s="506"/>
      <c r="S392" s="506"/>
      <c r="T392" s="506"/>
      <c r="U392" s="506"/>
      <c r="V392" s="506"/>
      <c r="W392" s="506"/>
      <c r="X392" s="506"/>
      <c r="Y392" s="506"/>
      <c r="Z392" s="506"/>
      <c r="AA392" s="506"/>
      <c r="AB392" s="506"/>
      <c r="AC392" s="506"/>
      <c r="AD392" s="506"/>
      <c r="AE392" s="506"/>
      <c r="AF392" s="506">
        <v>0.06</v>
      </c>
      <c r="AG392" s="506"/>
      <c r="AH392" s="506">
        <f t="shared" si="60"/>
        <v>0.06</v>
      </c>
      <c r="AI392" s="389" t="s">
        <v>249</v>
      </c>
      <c r="AJ392" s="389"/>
      <c r="AK392" s="402" t="s">
        <v>1867</v>
      </c>
      <c r="AL392" s="389">
        <v>457</v>
      </c>
      <c r="AM392" s="389" t="s">
        <v>1415</v>
      </c>
      <c r="AN392" s="389" t="s">
        <v>1494</v>
      </c>
      <c r="AO392" s="389"/>
      <c r="AP392" s="389"/>
      <c r="AQ392" s="389">
        <v>1</v>
      </c>
      <c r="AR392" s="395"/>
      <c r="AS392" s="389">
        <v>457</v>
      </c>
      <c r="AT392" s="395"/>
      <c r="AU392" s="389"/>
      <c r="AV392" s="388"/>
      <c r="AW392" s="388">
        <v>350</v>
      </c>
      <c r="AX392" s="388"/>
      <c r="AY392" s="388"/>
    </row>
    <row r="393" spans="1:56" ht="68.25" customHeight="1">
      <c r="A393" s="388">
        <v>47</v>
      </c>
      <c r="B393" s="389">
        <v>325</v>
      </c>
      <c r="C393" s="390" t="s">
        <v>1076</v>
      </c>
      <c r="D393" s="389" t="s">
        <v>96</v>
      </c>
      <c r="E393" s="389"/>
      <c r="F393" s="505">
        <v>0.19</v>
      </c>
      <c r="G393" s="505"/>
      <c r="H393" s="506">
        <v>0.19</v>
      </c>
      <c r="I393" s="507"/>
      <c r="J393" s="507"/>
      <c r="K393" s="506">
        <f t="shared" si="61"/>
        <v>0</v>
      </c>
      <c r="L393" s="506"/>
      <c r="M393" s="506"/>
      <c r="N393" s="506"/>
      <c r="O393" s="506"/>
      <c r="P393" s="506"/>
      <c r="Q393" s="506"/>
      <c r="R393" s="506"/>
      <c r="S393" s="506"/>
      <c r="T393" s="506"/>
      <c r="U393" s="506"/>
      <c r="V393" s="506"/>
      <c r="W393" s="506"/>
      <c r="X393" s="506"/>
      <c r="Y393" s="506"/>
      <c r="Z393" s="506"/>
      <c r="AA393" s="506"/>
      <c r="AB393" s="506"/>
      <c r="AC393" s="506"/>
      <c r="AD393" s="506"/>
      <c r="AE393" s="506"/>
      <c r="AF393" s="506">
        <v>0.19</v>
      </c>
      <c r="AG393" s="506"/>
      <c r="AH393" s="506">
        <f t="shared" si="60"/>
        <v>0.19</v>
      </c>
      <c r="AI393" s="389" t="s">
        <v>250</v>
      </c>
      <c r="AJ393" s="389"/>
      <c r="AK393" s="402" t="s">
        <v>1998</v>
      </c>
      <c r="AL393" s="389">
        <v>182</v>
      </c>
      <c r="AM393" s="389" t="s">
        <v>1415</v>
      </c>
      <c r="AN393" s="389" t="s">
        <v>1489</v>
      </c>
      <c r="AO393" s="389">
        <v>15</v>
      </c>
      <c r="AP393" s="389"/>
      <c r="AQ393" s="395"/>
      <c r="AR393" s="395"/>
      <c r="AS393" s="395"/>
      <c r="AT393" s="395"/>
      <c r="AU393" s="395"/>
      <c r="AV393" s="388"/>
      <c r="AW393" s="388">
        <v>351</v>
      </c>
      <c r="AX393" s="388"/>
      <c r="AY393" s="388"/>
      <c r="AZ393" s="396" t="s">
        <v>1966</v>
      </c>
    </row>
    <row r="394" spans="1:56" ht="98.25" customHeight="1">
      <c r="A394" s="388">
        <v>48</v>
      </c>
      <c r="B394" s="389">
        <v>327</v>
      </c>
      <c r="C394" s="390" t="s">
        <v>1076</v>
      </c>
      <c r="D394" s="389" t="s">
        <v>96</v>
      </c>
      <c r="E394" s="389"/>
      <c r="F394" s="505">
        <v>0.18</v>
      </c>
      <c r="G394" s="505"/>
      <c r="H394" s="506">
        <v>0.18</v>
      </c>
      <c r="I394" s="507"/>
      <c r="J394" s="507"/>
      <c r="K394" s="506">
        <f t="shared" si="61"/>
        <v>0</v>
      </c>
      <c r="L394" s="506"/>
      <c r="M394" s="506"/>
      <c r="N394" s="506"/>
      <c r="O394" s="506"/>
      <c r="P394" s="506"/>
      <c r="Q394" s="506"/>
      <c r="R394" s="506"/>
      <c r="S394" s="506"/>
      <c r="T394" s="506"/>
      <c r="U394" s="506"/>
      <c r="V394" s="506"/>
      <c r="W394" s="506"/>
      <c r="X394" s="506"/>
      <c r="Y394" s="506"/>
      <c r="Z394" s="506"/>
      <c r="AA394" s="506"/>
      <c r="AB394" s="506"/>
      <c r="AC394" s="506"/>
      <c r="AD394" s="506"/>
      <c r="AE394" s="506"/>
      <c r="AF394" s="506">
        <v>0.18</v>
      </c>
      <c r="AG394" s="506"/>
      <c r="AH394" s="506">
        <f t="shared" si="60"/>
        <v>0.18</v>
      </c>
      <c r="AI394" s="389" t="s">
        <v>250</v>
      </c>
      <c r="AJ394" s="389"/>
      <c r="AK394" s="402" t="s">
        <v>1970</v>
      </c>
      <c r="AL394" s="389"/>
      <c r="AM394" s="389" t="s">
        <v>1439</v>
      </c>
      <c r="AN394" s="389"/>
      <c r="AO394" s="389">
        <v>4</v>
      </c>
      <c r="AP394" s="389"/>
      <c r="AQ394" s="389"/>
      <c r="AR394" s="395"/>
      <c r="AS394" s="389"/>
      <c r="AT394" s="389"/>
      <c r="AU394" s="389"/>
      <c r="AV394" s="388"/>
      <c r="AW394" s="388">
        <v>356</v>
      </c>
      <c r="AX394" s="388"/>
      <c r="AY394" s="388"/>
      <c r="AZ394" s="396" t="s">
        <v>1966</v>
      </c>
    </row>
    <row r="395" spans="1:56" ht="34.5" customHeight="1">
      <c r="A395" s="388">
        <v>49</v>
      </c>
      <c r="B395" s="389">
        <v>338</v>
      </c>
      <c r="C395" s="390" t="s">
        <v>1076</v>
      </c>
      <c r="D395" s="389" t="s">
        <v>96</v>
      </c>
      <c r="E395" s="389"/>
      <c r="F395" s="505">
        <v>0.2</v>
      </c>
      <c r="G395" s="505"/>
      <c r="H395" s="506">
        <v>0.2</v>
      </c>
      <c r="I395" s="507"/>
      <c r="J395" s="507"/>
      <c r="K395" s="506">
        <f t="shared" si="61"/>
        <v>0</v>
      </c>
      <c r="L395" s="506"/>
      <c r="M395" s="506"/>
      <c r="N395" s="506"/>
      <c r="O395" s="506">
        <v>0.2</v>
      </c>
      <c r="P395" s="506"/>
      <c r="Q395" s="506"/>
      <c r="R395" s="506"/>
      <c r="S395" s="506"/>
      <c r="T395" s="506"/>
      <c r="U395" s="506"/>
      <c r="V395" s="506"/>
      <c r="W395" s="506"/>
      <c r="X395" s="506"/>
      <c r="Y395" s="506"/>
      <c r="Z395" s="506"/>
      <c r="AA395" s="506"/>
      <c r="AB395" s="506"/>
      <c r="AC395" s="506"/>
      <c r="AD395" s="506"/>
      <c r="AE395" s="506"/>
      <c r="AF395" s="506"/>
      <c r="AG395" s="506"/>
      <c r="AH395" s="506">
        <f t="shared" si="60"/>
        <v>0.2</v>
      </c>
      <c r="AI395" s="389" t="s">
        <v>251</v>
      </c>
      <c r="AJ395" s="389"/>
      <c r="AK395" s="402" t="s">
        <v>1877</v>
      </c>
      <c r="AL395" s="389">
        <v>464</v>
      </c>
      <c r="AM395" s="389" t="s">
        <v>1415</v>
      </c>
      <c r="AN395" s="389" t="s">
        <v>1427</v>
      </c>
      <c r="AO395" s="389"/>
      <c r="AP395" s="389" t="s">
        <v>1417</v>
      </c>
      <c r="AQ395" s="389" t="s">
        <v>1466</v>
      </c>
      <c r="AR395" s="395"/>
      <c r="AS395" s="389">
        <v>464</v>
      </c>
      <c r="AT395" s="389" t="s">
        <v>1417</v>
      </c>
      <c r="AU395" s="389"/>
      <c r="AV395" s="388"/>
      <c r="AW395" s="388">
        <v>359</v>
      </c>
      <c r="AX395" s="388"/>
      <c r="AY395" s="388"/>
    </row>
    <row r="396" spans="1:56" ht="51" customHeight="1">
      <c r="A396" s="388">
        <v>50</v>
      </c>
      <c r="B396" s="389">
        <v>349</v>
      </c>
      <c r="C396" s="390" t="s">
        <v>1076</v>
      </c>
      <c r="D396" s="389" t="s">
        <v>96</v>
      </c>
      <c r="E396" s="389"/>
      <c r="F396" s="505">
        <v>0.18</v>
      </c>
      <c r="G396" s="505"/>
      <c r="H396" s="506">
        <v>0.18</v>
      </c>
      <c r="I396" s="507"/>
      <c r="J396" s="507"/>
      <c r="K396" s="506">
        <f t="shared" si="61"/>
        <v>0</v>
      </c>
      <c r="L396" s="506"/>
      <c r="M396" s="506"/>
      <c r="N396" s="506"/>
      <c r="O396" s="506"/>
      <c r="P396" s="506"/>
      <c r="Q396" s="506"/>
      <c r="R396" s="506"/>
      <c r="S396" s="506"/>
      <c r="T396" s="506"/>
      <c r="U396" s="506"/>
      <c r="V396" s="506"/>
      <c r="W396" s="506"/>
      <c r="X396" s="506"/>
      <c r="Y396" s="506"/>
      <c r="Z396" s="506"/>
      <c r="AA396" s="506"/>
      <c r="AB396" s="506"/>
      <c r="AC396" s="506"/>
      <c r="AD396" s="506"/>
      <c r="AE396" s="506"/>
      <c r="AF396" s="506">
        <v>0.18</v>
      </c>
      <c r="AG396" s="506"/>
      <c r="AH396" s="506">
        <f t="shared" si="60"/>
        <v>0.18</v>
      </c>
      <c r="AI396" s="394" t="s">
        <v>252</v>
      </c>
      <c r="AJ396" s="394"/>
      <c r="AK396" s="402" t="s">
        <v>1971</v>
      </c>
      <c r="AL396" s="389">
        <v>191</v>
      </c>
      <c r="AM396" s="389" t="s">
        <v>1415</v>
      </c>
      <c r="AN396" s="389"/>
      <c r="AO396" s="389">
        <v>2</v>
      </c>
      <c r="AP396" s="389"/>
      <c r="AQ396" s="395"/>
      <c r="AR396" s="395"/>
      <c r="AS396" s="395"/>
      <c r="AT396" s="395"/>
      <c r="AU396" s="395"/>
      <c r="AV396" s="388"/>
      <c r="AW396" s="388">
        <v>360</v>
      </c>
      <c r="AX396" s="388"/>
      <c r="AY396" s="388"/>
      <c r="AZ396" s="396" t="s">
        <v>1966</v>
      </c>
      <c r="BD396" s="412"/>
    </row>
    <row r="397" spans="1:56" ht="31.5" customHeight="1">
      <c r="A397" s="388">
        <v>51</v>
      </c>
      <c r="B397" s="389">
        <v>347</v>
      </c>
      <c r="C397" s="390" t="s">
        <v>1076</v>
      </c>
      <c r="D397" s="421" t="s">
        <v>96</v>
      </c>
      <c r="E397" s="421"/>
      <c r="F397" s="505">
        <v>0.2</v>
      </c>
      <c r="G397" s="511"/>
      <c r="H397" s="506">
        <v>0.2</v>
      </c>
      <c r="I397" s="507"/>
      <c r="J397" s="507"/>
      <c r="K397" s="506">
        <f t="shared" si="61"/>
        <v>0</v>
      </c>
      <c r="L397" s="506"/>
      <c r="M397" s="506"/>
      <c r="N397" s="506"/>
      <c r="O397" s="506"/>
      <c r="P397" s="506"/>
      <c r="Q397" s="506"/>
      <c r="R397" s="506"/>
      <c r="S397" s="506"/>
      <c r="T397" s="506"/>
      <c r="U397" s="506"/>
      <c r="V397" s="506"/>
      <c r="W397" s="506"/>
      <c r="X397" s="506"/>
      <c r="Y397" s="506"/>
      <c r="Z397" s="506"/>
      <c r="AA397" s="506"/>
      <c r="AB397" s="506"/>
      <c r="AC397" s="506"/>
      <c r="AD397" s="506"/>
      <c r="AE397" s="506"/>
      <c r="AF397" s="506">
        <v>0.2</v>
      </c>
      <c r="AG397" s="506"/>
      <c r="AH397" s="506">
        <f t="shared" si="60"/>
        <v>0.2</v>
      </c>
      <c r="AI397" s="394" t="s">
        <v>252</v>
      </c>
      <c r="AJ397" s="394"/>
      <c r="AK397" s="402" t="s">
        <v>1881</v>
      </c>
      <c r="AL397" s="389">
        <v>187</v>
      </c>
      <c r="AM397" s="389" t="s">
        <v>1882</v>
      </c>
      <c r="AN397" s="389" t="s">
        <v>1489</v>
      </c>
      <c r="AO397" s="389">
        <v>1</v>
      </c>
      <c r="AP397" s="389"/>
      <c r="AQ397" s="395"/>
      <c r="AR397" s="395"/>
      <c r="AS397" s="395"/>
      <c r="AT397" s="395"/>
      <c r="AU397" s="395"/>
      <c r="AV397" s="388"/>
      <c r="AW397" s="388">
        <v>362</v>
      </c>
      <c r="AX397" s="388"/>
      <c r="AY397" s="388"/>
    </row>
    <row r="398" spans="1:56" ht="46.5" customHeight="1">
      <c r="A398" s="388">
        <v>52</v>
      </c>
      <c r="B398" s="389">
        <v>346</v>
      </c>
      <c r="C398" s="390" t="s">
        <v>1076</v>
      </c>
      <c r="D398" s="389" t="s">
        <v>96</v>
      </c>
      <c r="E398" s="389"/>
      <c r="F398" s="505">
        <v>0.14000000000000001</v>
      </c>
      <c r="G398" s="505"/>
      <c r="H398" s="506">
        <v>0.14000000000000001</v>
      </c>
      <c r="I398" s="507"/>
      <c r="J398" s="507"/>
      <c r="K398" s="506">
        <f t="shared" si="61"/>
        <v>0</v>
      </c>
      <c r="L398" s="506"/>
      <c r="M398" s="506"/>
      <c r="N398" s="506"/>
      <c r="O398" s="506">
        <v>0.03</v>
      </c>
      <c r="P398" s="506"/>
      <c r="Q398" s="506"/>
      <c r="R398" s="506"/>
      <c r="S398" s="506"/>
      <c r="T398" s="506"/>
      <c r="U398" s="506"/>
      <c r="V398" s="506"/>
      <c r="W398" s="506"/>
      <c r="X398" s="506"/>
      <c r="Y398" s="506"/>
      <c r="Z398" s="506"/>
      <c r="AA398" s="506"/>
      <c r="AB398" s="506"/>
      <c r="AC398" s="506"/>
      <c r="AD398" s="506"/>
      <c r="AE398" s="506"/>
      <c r="AF398" s="506">
        <v>0.11</v>
      </c>
      <c r="AG398" s="506"/>
      <c r="AH398" s="506">
        <f t="shared" si="60"/>
        <v>0.14000000000000001</v>
      </c>
      <c r="AI398" s="394" t="s">
        <v>252</v>
      </c>
      <c r="AJ398" s="394"/>
      <c r="AK398" s="402" t="s">
        <v>1972</v>
      </c>
      <c r="AL398" s="389">
        <v>190</v>
      </c>
      <c r="AM398" s="389" t="s">
        <v>1484</v>
      </c>
      <c r="AN398" s="389"/>
      <c r="AO398" s="389"/>
      <c r="AP398" s="389" t="s">
        <v>1432</v>
      </c>
      <c r="AQ398" s="395" t="s">
        <v>1433</v>
      </c>
      <c r="AR398" s="395"/>
      <c r="AS398" s="395"/>
      <c r="AT398" s="395"/>
      <c r="AU398" s="395"/>
      <c r="AV398" s="388"/>
      <c r="AW398" s="388">
        <v>363</v>
      </c>
      <c r="AX398" s="388"/>
      <c r="AY398" s="388"/>
      <c r="AZ398" s="396" t="s">
        <v>1966</v>
      </c>
    </row>
    <row r="399" spans="1:56" ht="30.75" customHeight="1">
      <c r="A399" s="388">
        <v>53</v>
      </c>
      <c r="B399" s="389">
        <v>373</v>
      </c>
      <c r="C399" s="390" t="s">
        <v>1076</v>
      </c>
      <c r="D399" s="389" t="s">
        <v>96</v>
      </c>
      <c r="E399" s="389"/>
      <c r="F399" s="505">
        <v>0.09</v>
      </c>
      <c r="G399" s="505"/>
      <c r="H399" s="506">
        <v>0.09</v>
      </c>
      <c r="I399" s="507"/>
      <c r="J399" s="507"/>
      <c r="K399" s="506">
        <f t="shared" si="61"/>
        <v>0</v>
      </c>
      <c r="L399" s="506"/>
      <c r="M399" s="506"/>
      <c r="N399" s="506"/>
      <c r="O399" s="506"/>
      <c r="P399" s="506"/>
      <c r="Q399" s="506"/>
      <c r="R399" s="506"/>
      <c r="S399" s="506"/>
      <c r="T399" s="506"/>
      <c r="U399" s="506"/>
      <c r="V399" s="506"/>
      <c r="W399" s="506"/>
      <c r="X399" s="506"/>
      <c r="Y399" s="506"/>
      <c r="Z399" s="506"/>
      <c r="AA399" s="506"/>
      <c r="AB399" s="506"/>
      <c r="AC399" s="506"/>
      <c r="AD399" s="506"/>
      <c r="AE399" s="506">
        <v>0.09</v>
      </c>
      <c r="AF399" s="506"/>
      <c r="AG399" s="506"/>
      <c r="AH399" s="506">
        <f t="shared" si="60"/>
        <v>0.09</v>
      </c>
      <c r="AI399" s="389" t="s">
        <v>253</v>
      </c>
      <c r="AJ399" s="389"/>
      <c r="AK399" s="390" t="s">
        <v>1761</v>
      </c>
      <c r="AL399" s="389">
        <v>473</v>
      </c>
      <c r="AM399" s="389" t="s">
        <v>1863</v>
      </c>
      <c r="AN399" s="389"/>
      <c r="AO399" s="389">
        <v>14</v>
      </c>
      <c r="AP399" s="389"/>
      <c r="AQ399" s="389">
        <v>1</v>
      </c>
      <c r="AR399" s="395"/>
      <c r="AS399" s="389">
        <v>473</v>
      </c>
      <c r="AT399" s="395"/>
      <c r="AU399" s="389"/>
      <c r="AV399" s="388"/>
      <c r="AW399" s="388">
        <v>366</v>
      </c>
      <c r="AX399" s="388"/>
      <c r="AY399" s="388"/>
    </row>
    <row r="400" spans="1:56" ht="31.5">
      <c r="A400" s="388">
        <v>54</v>
      </c>
      <c r="B400" s="389">
        <v>378</v>
      </c>
      <c r="C400" s="390" t="s">
        <v>1076</v>
      </c>
      <c r="D400" s="389" t="s">
        <v>96</v>
      </c>
      <c r="E400" s="389"/>
      <c r="F400" s="505">
        <v>0.1</v>
      </c>
      <c r="G400" s="511"/>
      <c r="H400" s="506">
        <v>0.1</v>
      </c>
      <c r="I400" s="507"/>
      <c r="J400" s="507"/>
      <c r="K400" s="506">
        <f t="shared" si="61"/>
        <v>0</v>
      </c>
      <c r="L400" s="506"/>
      <c r="M400" s="506"/>
      <c r="N400" s="506"/>
      <c r="O400" s="506"/>
      <c r="P400" s="506"/>
      <c r="Q400" s="506"/>
      <c r="R400" s="506"/>
      <c r="S400" s="506"/>
      <c r="T400" s="506"/>
      <c r="U400" s="506"/>
      <c r="V400" s="506"/>
      <c r="W400" s="506"/>
      <c r="X400" s="506"/>
      <c r="Y400" s="506"/>
      <c r="Z400" s="506"/>
      <c r="AA400" s="506"/>
      <c r="AB400" s="506"/>
      <c r="AC400" s="506"/>
      <c r="AD400" s="506"/>
      <c r="AE400" s="506"/>
      <c r="AF400" s="506">
        <v>0.1</v>
      </c>
      <c r="AG400" s="506"/>
      <c r="AH400" s="506">
        <f t="shared" si="60"/>
        <v>0.1</v>
      </c>
      <c r="AI400" s="389" t="s">
        <v>253</v>
      </c>
      <c r="AJ400" s="389"/>
      <c r="AK400" s="402" t="s">
        <v>1883</v>
      </c>
      <c r="AL400" s="389"/>
      <c r="AM400" s="389" t="s">
        <v>1439</v>
      </c>
      <c r="AN400" s="389"/>
      <c r="AO400" s="389">
        <v>12</v>
      </c>
      <c r="AP400" s="389"/>
      <c r="AQ400" s="389"/>
      <c r="AR400" s="395"/>
      <c r="AS400" s="389"/>
      <c r="AT400" s="389"/>
      <c r="AU400" s="389"/>
      <c r="AV400" s="388"/>
      <c r="AW400" s="388">
        <v>367</v>
      </c>
      <c r="AX400" s="388"/>
      <c r="AY400" s="388"/>
    </row>
    <row r="401" spans="1:52" ht="62.25" customHeight="1">
      <c r="A401" s="388">
        <v>55</v>
      </c>
      <c r="B401" s="389">
        <v>389</v>
      </c>
      <c r="C401" s="390" t="s">
        <v>1076</v>
      </c>
      <c r="D401" s="389" t="s">
        <v>96</v>
      </c>
      <c r="E401" s="389"/>
      <c r="F401" s="505">
        <v>0.18</v>
      </c>
      <c r="G401" s="505"/>
      <c r="H401" s="506">
        <v>0.18</v>
      </c>
      <c r="I401" s="507"/>
      <c r="J401" s="507"/>
      <c r="K401" s="506">
        <f t="shared" si="61"/>
        <v>0</v>
      </c>
      <c r="L401" s="506"/>
      <c r="M401" s="506"/>
      <c r="N401" s="506"/>
      <c r="O401" s="506"/>
      <c r="P401" s="506"/>
      <c r="Q401" s="506"/>
      <c r="R401" s="506"/>
      <c r="S401" s="506"/>
      <c r="T401" s="506"/>
      <c r="U401" s="506"/>
      <c r="V401" s="506"/>
      <c r="W401" s="506"/>
      <c r="X401" s="506"/>
      <c r="Y401" s="506"/>
      <c r="Z401" s="506"/>
      <c r="AA401" s="506"/>
      <c r="AB401" s="506"/>
      <c r="AC401" s="506"/>
      <c r="AD401" s="506"/>
      <c r="AE401" s="506"/>
      <c r="AF401" s="506">
        <v>0.18</v>
      </c>
      <c r="AG401" s="506"/>
      <c r="AH401" s="506">
        <f t="shared" si="60"/>
        <v>0.18</v>
      </c>
      <c r="AI401" s="441" t="s">
        <v>254</v>
      </c>
      <c r="AJ401" s="441"/>
      <c r="AK401" s="402" t="s">
        <v>1973</v>
      </c>
      <c r="AL401" s="389">
        <v>204</v>
      </c>
      <c r="AM401" s="389" t="s">
        <v>1415</v>
      </c>
      <c r="AN401" s="389"/>
      <c r="AO401" s="389">
        <v>12</v>
      </c>
      <c r="AP401" s="389"/>
      <c r="AQ401" s="395"/>
      <c r="AR401" s="395"/>
      <c r="AS401" s="395"/>
      <c r="AT401" s="395"/>
      <c r="AU401" s="395"/>
      <c r="AV401" s="388"/>
      <c r="AW401" s="388">
        <v>368</v>
      </c>
      <c r="AX401" s="388"/>
      <c r="AY401" s="388"/>
      <c r="AZ401" s="396" t="s">
        <v>1966</v>
      </c>
    </row>
    <row r="402" spans="1:52" ht="43.5" customHeight="1">
      <c r="A402" s="388">
        <v>56</v>
      </c>
      <c r="B402" s="389">
        <v>408</v>
      </c>
      <c r="C402" s="390" t="s">
        <v>1076</v>
      </c>
      <c r="D402" s="389" t="s">
        <v>96</v>
      </c>
      <c r="E402" s="389"/>
      <c r="F402" s="505">
        <v>7.0000000000000007E-2</v>
      </c>
      <c r="G402" s="505"/>
      <c r="H402" s="506">
        <v>7.0000000000000007E-2</v>
      </c>
      <c r="I402" s="507">
        <v>7.0000000000000007E-2</v>
      </c>
      <c r="J402" s="507"/>
      <c r="K402" s="506">
        <f t="shared" si="61"/>
        <v>7.0000000000000007E-2</v>
      </c>
      <c r="L402" s="506"/>
      <c r="M402" s="506"/>
      <c r="N402" s="506"/>
      <c r="O402" s="506"/>
      <c r="P402" s="506"/>
      <c r="Q402" s="506"/>
      <c r="R402" s="506"/>
      <c r="S402" s="506"/>
      <c r="T402" s="506"/>
      <c r="U402" s="506"/>
      <c r="V402" s="506"/>
      <c r="W402" s="506"/>
      <c r="X402" s="506"/>
      <c r="Y402" s="506"/>
      <c r="Z402" s="506"/>
      <c r="AA402" s="506"/>
      <c r="AB402" s="506"/>
      <c r="AC402" s="506"/>
      <c r="AD402" s="506"/>
      <c r="AE402" s="506"/>
      <c r="AF402" s="506"/>
      <c r="AG402" s="506"/>
      <c r="AH402" s="506">
        <f t="shared" si="60"/>
        <v>0</v>
      </c>
      <c r="AI402" s="394" t="s">
        <v>1482</v>
      </c>
      <c r="AJ402" s="394"/>
      <c r="AK402" s="402" t="s">
        <v>1229</v>
      </c>
      <c r="AL402" s="389">
        <v>212</v>
      </c>
      <c r="AM402" s="389" t="s">
        <v>1886</v>
      </c>
      <c r="AN402" s="389"/>
      <c r="AO402" s="389"/>
      <c r="AP402" s="389" t="s">
        <v>1432</v>
      </c>
      <c r="AQ402" s="395" t="s">
        <v>1454</v>
      </c>
      <c r="AR402" s="395"/>
      <c r="AS402" s="395"/>
      <c r="AT402" s="395"/>
      <c r="AU402" s="395"/>
      <c r="AV402" s="388"/>
      <c r="AW402" s="388">
        <v>370</v>
      </c>
      <c r="AX402" s="388"/>
      <c r="AY402" s="388"/>
    </row>
    <row r="403" spans="1:52" ht="35.25" customHeight="1">
      <c r="A403" s="388">
        <v>57</v>
      </c>
      <c r="B403" s="389">
        <v>407</v>
      </c>
      <c r="C403" s="390" t="s">
        <v>1076</v>
      </c>
      <c r="D403" s="389" t="s">
        <v>96</v>
      </c>
      <c r="E403" s="389"/>
      <c r="F403" s="505">
        <v>0.27</v>
      </c>
      <c r="G403" s="505"/>
      <c r="H403" s="506">
        <v>0.27</v>
      </c>
      <c r="I403" s="507"/>
      <c r="J403" s="507"/>
      <c r="K403" s="506">
        <f t="shared" si="61"/>
        <v>0</v>
      </c>
      <c r="L403" s="506"/>
      <c r="M403" s="506"/>
      <c r="N403" s="506"/>
      <c r="O403" s="506">
        <v>7.0000000000000007E-2</v>
      </c>
      <c r="P403" s="506"/>
      <c r="Q403" s="506"/>
      <c r="R403" s="506"/>
      <c r="S403" s="506"/>
      <c r="T403" s="506"/>
      <c r="U403" s="506"/>
      <c r="V403" s="506"/>
      <c r="W403" s="506"/>
      <c r="X403" s="506"/>
      <c r="Y403" s="506"/>
      <c r="Z403" s="506"/>
      <c r="AA403" s="506"/>
      <c r="AB403" s="506"/>
      <c r="AC403" s="506"/>
      <c r="AD403" s="506"/>
      <c r="AE403" s="506"/>
      <c r="AF403" s="506">
        <v>0.2</v>
      </c>
      <c r="AG403" s="506"/>
      <c r="AH403" s="506">
        <v>0.27</v>
      </c>
      <c r="AI403" s="394" t="s">
        <v>1482</v>
      </c>
      <c r="AJ403" s="394"/>
      <c r="AK403" s="402" t="s">
        <v>1230</v>
      </c>
      <c r="AL403" s="389">
        <v>211</v>
      </c>
      <c r="AM403" s="389" t="s">
        <v>1858</v>
      </c>
      <c r="AN403" s="389"/>
      <c r="AO403" s="389"/>
      <c r="AP403" s="389" t="s">
        <v>1432</v>
      </c>
      <c r="AQ403" s="395" t="s">
        <v>1433</v>
      </c>
      <c r="AR403" s="395"/>
      <c r="AS403" s="395"/>
      <c r="AT403" s="395"/>
      <c r="AU403" s="395"/>
      <c r="AV403" s="388"/>
      <c r="AW403" s="388">
        <v>371</v>
      </c>
      <c r="AX403" s="388"/>
      <c r="AY403" s="388"/>
      <c r="AZ403" s="396" t="s">
        <v>1496</v>
      </c>
    </row>
    <row r="404" spans="1:52" ht="51.75" customHeight="1">
      <c r="A404" s="388">
        <v>58</v>
      </c>
      <c r="B404" s="389">
        <v>412</v>
      </c>
      <c r="C404" s="390" t="s">
        <v>1076</v>
      </c>
      <c r="D404" s="389" t="s">
        <v>96</v>
      </c>
      <c r="E404" s="389"/>
      <c r="F404" s="505">
        <v>0.24</v>
      </c>
      <c r="G404" s="505"/>
      <c r="H404" s="506">
        <v>0.24</v>
      </c>
      <c r="I404" s="507"/>
      <c r="J404" s="507"/>
      <c r="K404" s="506">
        <f t="shared" si="61"/>
        <v>0</v>
      </c>
      <c r="L404" s="506"/>
      <c r="M404" s="506"/>
      <c r="N404" s="506"/>
      <c r="O404" s="506"/>
      <c r="P404" s="506"/>
      <c r="Q404" s="506"/>
      <c r="R404" s="506"/>
      <c r="S404" s="506"/>
      <c r="T404" s="506"/>
      <c r="U404" s="506"/>
      <c r="V404" s="506"/>
      <c r="W404" s="506"/>
      <c r="X404" s="506"/>
      <c r="Y404" s="506"/>
      <c r="Z404" s="506"/>
      <c r="AA404" s="506"/>
      <c r="AB404" s="506"/>
      <c r="AC404" s="506"/>
      <c r="AD404" s="506"/>
      <c r="AE404" s="506"/>
      <c r="AF404" s="506">
        <v>0.24</v>
      </c>
      <c r="AG404" s="506"/>
      <c r="AH404" s="506">
        <f t="shared" ref="AH404:AH410" si="62">SUM(N404:AG404)</f>
        <v>0.24</v>
      </c>
      <c r="AI404" s="394" t="s">
        <v>1482</v>
      </c>
      <c r="AJ404" s="394"/>
      <c r="AK404" s="402" t="s">
        <v>1974</v>
      </c>
      <c r="AL404" s="389"/>
      <c r="AM404" s="389" t="s">
        <v>1439</v>
      </c>
      <c r="AN404" s="389"/>
      <c r="AO404" s="389">
        <v>6</v>
      </c>
      <c r="AP404" s="389"/>
      <c r="AQ404" s="395"/>
      <c r="AR404" s="395"/>
      <c r="AS404" s="395"/>
      <c r="AT404" s="395"/>
      <c r="AU404" s="395"/>
      <c r="AV404" s="388"/>
      <c r="AW404" s="388">
        <v>372</v>
      </c>
      <c r="AX404" s="388"/>
      <c r="AY404" s="388"/>
      <c r="AZ404" s="396" t="s">
        <v>1966</v>
      </c>
    </row>
    <row r="405" spans="1:52" ht="38.25" customHeight="1">
      <c r="A405" s="388">
        <v>59</v>
      </c>
      <c r="B405" s="389">
        <v>1</v>
      </c>
      <c r="C405" s="390" t="s">
        <v>1076</v>
      </c>
      <c r="D405" s="389" t="s">
        <v>96</v>
      </c>
      <c r="E405" s="389"/>
      <c r="F405" s="505">
        <v>0.14000000000000001</v>
      </c>
      <c r="G405" s="505"/>
      <c r="H405" s="506">
        <v>0.14000000000000001</v>
      </c>
      <c r="I405" s="507"/>
      <c r="J405" s="507"/>
      <c r="K405" s="506">
        <f t="shared" si="61"/>
        <v>0</v>
      </c>
      <c r="L405" s="506"/>
      <c r="M405" s="506"/>
      <c r="N405" s="506"/>
      <c r="O405" s="506"/>
      <c r="P405" s="506"/>
      <c r="Q405" s="506"/>
      <c r="R405" s="506"/>
      <c r="S405" s="506"/>
      <c r="T405" s="506"/>
      <c r="U405" s="506"/>
      <c r="V405" s="506"/>
      <c r="W405" s="506"/>
      <c r="X405" s="506"/>
      <c r="Y405" s="506"/>
      <c r="Z405" s="506"/>
      <c r="AA405" s="506"/>
      <c r="AB405" s="506"/>
      <c r="AC405" s="506"/>
      <c r="AD405" s="506"/>
      <c r="AE405" s="506"/>
      <c r="AF405" s="506">
        <v>0.14000000000000001</v>
      </c>
      <c r="AG405" s="506"/>
      <c r="AH405" s="506">
        <f t="shared" si="62"/>
        <v>0.14000000000000001</v>
      </c>
      <c r="AI405" s="394" t="s">
        <v>1482</v>
      </c>
      <c r="AJ405" s="394"/>
      <c r="AK405" s="402" t="s">
        <v>1889</v>
      </c>
      <c r="AL405" s="389"/>
      <c r="AM405" s="389" t="s">
        <v>1439</v>
      </c>
      <c r="AN405" s="389"/>
      <c r="AO405" s="389">
        <v>3</v>
      </c>
      <c r="AP405" s="389"/>
      <c r="AQ405" s="395"/>
      <c r="AR405" s="395"/>
      <c r="AS405" s="395"/>
      <c r="AT405" s="395"/>
      <c r="AU405" s="395"/>
      <c r="AV405" s="388"/>
      <c r="AW405" s="388">
        <v>374</v>
      </c>
      <c r="AX405" s="388"/>
      <c r="AY405" s="388"/>
    </row>
    <row r="406" spans="1:52" ht="36.75" customHeight="1">
      <c r="A406" s="388">
        <v>60</v>
      </c>
      <c r="B406" s="389">
        <v>420</v>
      </c>
      <c r="C406" s="390" t="s">
        <v>1076</v>
      </c>
      <c r="D406" s="389" t="s">
        <v>96</v>
      </c>
      <c r="E406" s="389"/>
      <c r="F406" s="505">
        <v>0.6</v>
      </c>
      <c r="G406" s="505"/>
      <c r="H406" s="506">
        <v>0.6</v>
      </c>
      <c r="I406" s="507">
        <v>0.2</v>
      </c>
      <c r="J406" s="507">
        <v>0.4</v>
      </c>
      <c r="K406" s="506">
        <v>0.6</v>
      </c>
      <c r="L406" s="506"/>
      <c r="M406" s="506"/>
      <c r="N406" s="506"/>
      <c r="O406" s="506"/>
      <c r="P406" s="506"/>
      <c r="Q406" s="506"/>
      <c r="R406" s="506"/>
      <c r="S406" s="506"/>
      <c r="T406" s="506"/>
      <c r="U406" s="506"/>
      <c r="V406" s="506"/>
      <c r="W406" s="506"/>
      <c r="X406" s="506"/>
      <c r="Y406" s="506"/>
      <c r="Z406" s="506"/>
      <c r="AA406" s="506"/>
      <c r="AB406" s="506"/>
      <c r="AC406" s="506"/>
      <c r="AD406" s="506"/>
      <c r="AE406" s="506"/>
      <c r="AF406" s="506"/>
      <c r="AG406" s="506"/>
      <c r="AH406" s="506">
        <f t="shared" si="62"/>
        <v>0</v>
      </c>
      <c r="AI406" s="389" t="s">
        <v>256</v>
      </c>
      <c r="AJ406" s="389"/>
      <c r="AK406" s="390" t="s">
        <v>1784</v>
      </c>
      <c r="AL406" s="389">
        <v>488</v>
      </c>
      <c r="AM406" s="389" t="s">
        <v>1890</v>
      </c>
      <c r="AN406" s="389"/>
      <c r="AO406" s="389"/>
      <c r="AP406" s="389"/>
      <c r="AQ406" s="389"/>
      <c r="AR406" s="395" t="s">
        <v>1458</v>
      </c>
      <c r="AS406" s="389">
        <v>488</v>
      </c>
      <c r="AT406" s="395"/>
      <c r="AU406" s="389" t="s">
        <v>1419</v>
      </c>
      <c r="AV406" s="388"/>
      <c r="AW406" s="388">
        <v>375</v>
      </c>
      <c r="AX406" s="388" t="s">
        <v>1931</v>
      </c>
      <c r="AY406" s="388" t="s">
        <v>1931</v>
      </c>
    </row>
    <row r="407" spans="1:52" ht="36" customHeight="1">
      <c r="A407" s="388">
        <v>61</v>
      </c>
      <c r="B407" s="389">
        <v>419</v>
      </c>
      <c r="C407" s="390" t="s">
        <v>1076</v>
      </c>
      <c r="D407" s="389" t="s">
        <v>96</v>
      </c>
      <c r="E407" s="389"/>
      <c r="F407" s="505">
        <v>0.18</v>
      </c>
      <c r="G407" s="505"/>
      <c r="H407" s="506">
        <v>0.18</v>
      </c>
      <c r="I407" s="507"/>
      <c r="J407" s="507"/>
      <c r="K407" s="506">
        <f>I407+J407</f>
        <v>0</v>
      </c>
      <c r="L407" s="506"/>
      <c r="M407" s="506"/>
      <c r="N407" s="506"/>
      <c r="O407" s="506"/>
      <c r="P407" s="506"/>
      <c r="Q407" s="506"/>
      <c r="R407" s="506"/>
      <c r="S407" s="506"/>
      <c r="T407" s="506"/>
      <c r="U407" s="506"/>
      <c r="V407" s="506"/>
      <c r="W407" s="506"/>
      <c r="X407" s="506"/>
      <c r="Y407" s="506"/>
      <c r="Z407" s="506"/>
      <c r="AA407" s="506"/>
      <c r="AB407" s="506"/>
      <c r="AC407" s="506"/>
      <c r="AD407" s="506"/>
      <c r="AE407" s="506"/>
      <c r="AF407" s="506">
        <v>0.18</v>
      </c>
      <c r="AG407" s="506"/>
      <c r="AH407" s="506">
        <f t="shared" si="62"/>
        <v>0.18</v>
      </c>
      <c r="AI407" s="389" t="s">
        <v>256</v>
      </c>
      <c r="AJ407" s="389"/>
      <c r="AK407" s="390" t="s">
        <v>1691</v>
      </c>
      <c r="AL407" s="389">
        <v>487</v>
      </c>
      <c r="AM407" s="389" t="s">
        <v>1818</v>
      </c>
      <c r="AN407" s="389"/>
      <c r="AO407" s="389"/>
      <c r="AP407" s="389"/>
      <c r="AQ407" s="389"/>
      <c r="AR407" s="395" t="s">
        <v>1458</v>
      </c>
      <c r="AS407" s="389">
        <v>487</v>
      </c>
      <c r="AT407" s="395"/>
      <c r="AU407" s="389"/>
      <c r="AV407" s="388"/>
      <c r="AW407" s="388">
        <v>376</v>
      </c>
      <c r="AX407" s="388"/>
      <c r="AY407" s="388"/>
    </row>
    <row r="408" spans="1:52" ht="47.25" customHeight="1">
      <c r="A408" s="388">
        <v>62</v>
      </c>
      <c r="B408" s="389">
        <v>416</v>
      </c>
      <c r="C408" s="390" t="s">
        <v>1076</v>
      </c>
      <c r="D408" s="421" t="s">
        <v>96</v>
      </c>
      <c r="E408" s="421"/>
      <c r="F408" s="505">
        <v>0.08</v>
      </c>
      <c r="G408" s="512"/>
      <c r="H408" s="506">
        <v>0.08</v>
      </c>
      <c r="I408" s="524"/>
      <c r="J408" s="524"/>
      <c r="K408" s="506">
        <f>I408+J408</f>
        <v>0</v>
      </c>
      <c r="L408" s="525"/>
      <c r="M408" s="525"/>
      <c r="N408" s="525"/>
      <c r="O408" s="525"/>
      <c r="P408" s="525"/>
      <c r="Q408" s="525">
        <v>0.08</v>
      </c>
      <c r="R408" s="525"/>
      <c r="S408" s="525"/>
      <c r="T408" s="525"/>
      <c r="U408" s="525"/>
      <c r="V408" s="525"/>
      <c r="W408" s="525"/>
      <c r="X408" s="525"/>
      <c r="Y408" s="525"/>
      <c r="Z408" s="525"/>
      <c r="AA408" s="525"/>
      <c r="AB408" s="525"/>
      <c r="AC408" s="525"/>
      <c r="AD408" s="525"/>
      <c r="AE408" s="525"/>
      <c r="AF408" s="525"/>
      <c r="AG408" s="525"/>
      <c r="AH408" s="506">
        <f t="shared" si="62"/>
        <v>0.08</v>
      </c>
      <c r="AI408" s="421" t="s">
        <v>256</v>
      </c>
      <c r="AJ408" s="421"/>
      <c r="AK408" s="402" t="s">
        <v>1075</v>
      </c>
      <c r="AL408" s="389">
        <v>213</v>
      </c>
      <c r="AM408" s="389" t="s">
        <v>1854</v>
      </c>
      <c r="AN408" s="389"/>
      <c r="AO408" s="389"/>
      <c r="AP408" s="389" t="s">
        <v>1432</v>
      </c>
      <c r="AQ408" s="395" t="s">
        <v>1433</v>
      </c>
      <c r="AR408" s="395"/>
      <c r="AS408" s="395"/>
      <c r="AT408" s="395"/>
      <c r="AU408" s="395"/>
      <c r="AV408" s="388"/>
      <c r="AW408" s="388">
        <v>377</v>
      </c>
      <c r="AX408" s="388"/>
      <c r="AY408" s="388"/>
    </row>
    <row r="409" spans="1:52" ht="36" customHeight="1">
      <c r="A409" s="388">
        <v>63</v>
      </c>
      <c r="B409" s="389">
        <v>424</v>
      </c>
      <c r="C409" s="390" t="s">
        <v>1076</v>
      </c>
      <c r="D409" s="389" t="s">
        <v>96</v>
      </c>
      <c r="E409" s="389"/>
      <c r="F409" s="505">
        <v>0.15</v>
      </c>
      <c r="G409" s="505"/>
      <c r="H409" s="506">
        <v>0.15</v>
      </c>
      <c r="I409" s="507">
        <v>0.15</v>
      </c>
      <c r="J409" s="507"/>
      <c r="K409" s="506">
        <f>I409+J409</f>
        <v>0.15</v>
      </c>
      <c r="L409" s="506"/>
      <c r="M409" s="506"/>
      <c r="N409" s="506"/>
      <c r="O409" s="506"/>
      <c r="P409" s="506"/>
      <c r="Q409" s="506"/>
      <c r="R409" s="506"/>
      <c r="S409" s="506"/>
      <c r="T409" s="506"/>
      <c r="U409" s="506"/>
      <c r="V409" s="506"/>
      <c r="W409" s="506"/>
      <c r="X409" s="506"/>
      <c r="Y409" s="506"/>
      <c r="Z409" s="506"/>
      <c r="AA409" s="506"/>
      <c r="AB409" s="506"/>
      <c r="AC409" s="506"/>
      <c r="AD409" s="506"/>
      <c r="AE409" s="506"/>
      <c r="AF409" s="506"/>
      <c r="AG409" s="506"/>
      <c r="AH409" s="506">
        <f t="shared" si="62"/>
        <v>0</v>
      </c>
      <c r="AI409" s="389" t="s">
        <v>256</v>
      </c>
      <c r="AJ409" s="389"/>
      <c r="AK409" s="390" t="s">
        <v>1891</v>
      </c>
      <c r="AL409" s="395"/>
      <c r="AM409" s="389" t="s">
        <v>1439</v>
      </c>
      <c r="AN409" s="389"/>
      <c r="AO409" s="389">
        <v>6</v>
      </c>
      <c r="AP409" s="389"/>
      <c r="AQ409" s="395"/>
      <c r="AR409" s="395"/>
      <c r="AS409" s="395"/>
      <c r="AT409" s="395"/>
      <c r="AU409" s="395" t="s">
        <v>1419</v>
      </c>
      <c r="AV409" s="388"/>
      <c r="AW409" s="388">
        <v>378</v>
      </c>
      <c r="AX409" s="388" t="s">
        <v>1931</v>
      </c>
      <c r="AY409" s="388" t="s">
        <v>1931</v>
      </c>
    </row>
    <row r="410" spans="1:52" ht="36" customHeight="1">
      <c r="A410" s="388">
        <v>64</v>
      </c>
      <c r="B410" s="389">
        <v>422</v>
      </c>
      <c r="C410" s="390" t="s">
        <v>1076</v>
      </c>
      <c r="D410" s="389" t="s">
        <v>96</v>
      </c>
      <c r="E410" s="389"/>
      <c r="F410" s="505">
        <v>0.3</v>
      </c>
      <c r="G410" s="505"/>
      <c r="H410" s="506">
        <v>0.3</v>
      </c>
      <c r="I410" s="507">
        <v>0.3</v>
      </c>
      <c r="J410" s="507"/>
      <c r="K410" s="506">
        <f>I410+J410</f>
        <v>0.3</v>
      </c>
      <c r="L410" s="506"/>
      <c r="M410" s="506"/>
      <c r="N410" s="506"/>
      <c r="O410" s="506"/>
      <c r="P410" s="506"/>
      <c r="Q410" s="506"/>
      <c r="R410" s="506"/>
      <c r="S410" s="506"/>
      <c r="T410" s="506"/>
      <c r="U410" s="506"/>
      <c r="V410" s="506"/>
      <c r="W410" s="506"/>
      <c r="X410" s="506"/>
      <c r="Y410" s="506"/>
      <c r="Z410" s="506"/>
      <c r="AA410" s="506"/>
      <c r="AB410" s="506"/>
      <c r="AC410" s="506"/>
      <c r="AD410" s="506"/>
      <c r="AE410" s="506"/>
      <c r="AF410" s="506"/>
      <c r="AG410" s="506"/>
      <c r="AH410" s="506">
        <f t="shared" si="62"/>
        <v>0</v>
      </c>
      <c r="AI410" s="389" t="s">
        <v>256</v>
      </c>
      <c r="AJ410" s="389"/>
      <c r="AK410" s="390" t="s">
        <v>1693</v>
      </c>
      <c r="AL410" s="395"/>
      <c r="AM410" s="389" t="s">
        <v>1439</v>
      </c>
      <c r="AN410" s="389"/>
      <c r="AO410" s="389">
        <v>4</v>
      </c>
      <c r="AP410" s="389"/>
      <c r="AQ410" s="395"/>
      <c r="AR410" s="395"/>
      <c r="AS410" s="395"/>
      <c r="AT410" s="395"/>
      <c r="AU410" s="395" t="s">
        <v>1419</v>
      </c>
      <c r="AV410" s="388"/>
      <c r="AW410" s="388">
        <v>379</v>
      </c>
      <c r="AX410" s="388" t="s">
        <v>1931</v>
      </c>
      <c r="AY410" s="388" t="s">
        <v>1931</v>
      </c>
    </row>
    <row r="411" spans="1:52" s="384" customFormat="1">
      <c r="A411" s="382" t="s">
        <v>1892</v>
      </c>
      <c r="B411" s="529"/>
      <c r="C411" s="397" t="s">
        <v>1069</v>
      </c>
      <c r="D411" s="529"/>
      <c r="E411" s="529"/>
      <c r="F411" s="502">
        <f>F412+F413</f>
        <v>0.25</v>
      </c>
      <c r="G411" s="502">
        <f t="shared" ref="G411:AH411" si="63">G412+G413</f>
        <v>0</v>
      </c>
      <c r="H411" s="503">
        <f t="shared" si="63"/>
        <v>0.25</v>
      </c>
      <c r="I411" s="504">
        <f t="shared" si="63"/>
        <v>0</v>
      </c>
      <c r="J411" s="504">
        <f t="shared" si="63"/>
        <v>0</v>
      </c>
      <c r="K411" s="503">
        <f t="shared" si="63"/>
        <v>0.03</v>
      </c>
      <c r="L411" s="503">
        <f t="shared" si="63"/>
        <v>0</v>
      </c>
      <c r="M411" s="503">
        <f t="shared" si="63"/>
        <v>0</v>
      </c>
      <c r="N411" s="503">
        <f t="shared" si="63"/>
        <v>0</v>
      </c>
      <c r="O411" s="503">
        <f t="shared" si="63"/>
        <v>0</v>
      </c>
      <c r="P411" s="503">
        <f t="shared" si="63"/>
        <v>0</v>
      </c>
      <c r="Q411" s="503">
        <f t="shared" si="63"/>
        <v>0</v>
      </c>
      <c r="R411" s="503">
        <f t="shared" si="63"/>
        <v>0</v>
      </c>
      <c r="S411" s="503">
        <f t="shared" si="63"/>
        <v>0</v>
      </c>
      <c r="T411" s="503">
        <f t="shared" si="63"/>
        <v>0</v>
      </c>
      <c r="U411" s="503">
        <f t="shared" si="63"/>
        <v>0</v>
      </c>
      <c r="V411" s="503">
        <f t="shared" si="63"/>
        <v>0</v>
      </c>
      <c r="W411" s="503">
        <f t="shared" si="63"/>
        <v>0</v>
      </c>
      <c r="X411" s="503">
        <f t="shared" si="63"/>
        <v>0</v>
      </c>
      <c r="Y411" s="503">
        <f t="shared" si="63"/>
        <v>0</v>
      </c>
      <c r="Z411" s="503">
        <f t="shared" si="63"/>
        <v>0</v>
      </c>
      <c r="AA411" s="503">
        <f t="shared" si="63"/>
        <v>0</v>
      </c>
      <c r="AB411" s="503">
        <f t="shared" si="63"/>
        <v>0</v>
      </c>
      <c r="AC411" s="503">
        <f t="shared" si="63"/>
        <v>0</v>
      </c>
      <c r="AD411" s="503">
        <f t="shared" si="63"/>
        <v>0</v>
      </c>
      <c r="AE411" s="503">
        <f t="shared" si="63"/>
        <v>0</v>
      </c>
      <c r="AF411" s="503">
        <f t="shared" si="63"/>
        <v>0.22</v>
      </c>
      <c r="AG411" s="503">
        <f t="shared" si="63"/>
        <v>0</v>
      </c>
      <c r="AH411" s="503">
        <f t="shared" si="63"/>
        <v>0.22</v>
      </c>
      <c r="AI411" s="529"/>
      <c r="AJ411" s="529"/>
      <c r="AK411" s="397"/>
      <c r="AL411" s="400"/>
      <c r="AM411" s="529"/>
      <c r="AN411" s="529"/>
      <c r="AO411" s="529"/>
      <c r="AP411" s="529"/>
      <c r="AQ411" s="400"/>
      <c r="AR411" s="400"/>
      <c r="AS411" s="400"/>
      <c r="AT411" s="400"/>
      <c r="AU411" s="529"/>
      <c r="AV411" s="382"/>
      <c r="AW411" s="382"/>
      <c r="AX411" s="382"/>
      <c r="AY411" s="382"/>
    </row>
    <row r="412" spans="1:52" ht="31.5">
      <c r="A412" s="388">
        <v>1</v>
      </c>
      <c r="B412" s="389">
        <v>400</v>
      </c>
      <c r="C412" s="390" t="s">
        <v>1069</v>
      </c>
      <c r="D412" s="389" t="s">
        <v>97</v>
      </c>
      <c r="E412" s="389"/>
      <c r="F412" s="505">
        <v>0.05</v>
      </c>
      <c r="G412" s="505"/>
      <c r="H412" s="506">
        <v>0.05</v>
      </c>
      <c r="I412" s="507"/>
      <c r="J412" s="507"/>
      <c r="K412" s="506">
        <v>0.03</v>
      </c>
      <c r="L412" s="506"/>
      <c r="M412" s="506"/>
      <c r="N412" s="506"/>
      <c r="O412" s="506"/>
      <c r="P412" s="506"/>
      <c r="Q412" s="506"/>
      <c r="R412" s="506"/>
      <c r="S412" s="506"/>
      <c r="T412" s="506"/>
      <c r="U412" s="506"/>
      <c r="V412" s="506"/>
      <c r="W412" s="506"/>
      <c r="X412" s="506"/>
      <c r="Y412" s="506"/>
      <c r="Z412" s="506"/>
      <c r="AA412" s="506"/>
      <c r="AB412" s="506"/>
      <c r="AC412" s="506"/>
      <c r="AD412" s="506"/>
      <c r="AE412" s="506"/>
      <c r="AF412" s="506">
        <v>0.02</v>
      </c>
      <c r="AG412" s="506"/>
      <c r="AH412" s="506">
        <f t="shared" ref="AH412:AH435" si="64">SUM(N412:AG412)</f>
        <v>0.02</v>
      </c>
      <c r="AI412" s="389" t="s">
        <v>808</v>
      </c>
      <c r="AJ412" s="389"/>
      <c r="AK412" s="402" t="s">
        <v>1893</v>
      </c>
      <c r="AL412" s="389">
        <v>223</v>
      </c>
      <c r="AM412" s="389" t="s">
        <v>1415</v>
      </c>
      <c r="AN412" s="389" t="s">
        <v>1894</v>
      </c>
      <c r="AO412" s="389">
        <v>6</v>
      </c>
      <c r="AP412" s="389"/>
      <c r="AQ412" s="395"/>
      <c r="AR412" s="395"/>
      <c r="AS412" s="395"/>
      <c r="AT412" s="395"/>
      <c r="AU412" s="395"/>
      <c r="AV412" s="388"/>
      <c r="AW412" s="388">
        <v>380</v>
      </c>
      <c r="AX412" s="388" t="s">
        <v>1931</v>
      </c>
      <c r="AY412" s="388" t="s">
        <v>1931</v>
      </c>
      <c r="AZ412" s="396" t="s">
        <v>1975</v>
      </c>
    </row>
    <row r="413" spans="1:52" ht="32.25" customHeight="1">
      <c r="A413" s="388">
        <v>2</v>
      </c>
      <c r="B413" s="389">
        <v>401</v>
      </c>
      <c r="C413" s="402" t="s">
        <v>1069</v>
      </c>
      <c r="D413" s="389" t="s">
        <v>97</v>
      </c>
      <c r="E413" s="389"/>
      <c r="F413" s="505">
        <v>0.2</v>
      </c>
      <c r="G413" s="505"/>
      <c r="H413" s="506">
        <v>0.2</v>
      </c>
      <c r="I413" s="507"/>
      <c r="J413" s="507"/>
      <c r="K413" s="506">
        <f>I413+J413</f>
        <v>0</v>
      </c>
      <c r="L413" s="506"/>
      <c r="M413" s="506"/>
      <c r="N413" s="506"/>
      <c r="O413" s="506"/>
      <c r="P413" s="506"/>
      <c r="Q413" s="506"/>
      <c r="R413" s="506"/>
      <c r="S413" s="506"/>
      <c r="T413" s="506"/>
      <c r="U413" s="506"/>
      <c r="V413" s="506"/>
      <c r="W413" s="506"/>
      <c r="X413" s="506"/>
      <c r="Y413" s="506"/>
      <c r="Z413" s="506"/>
      <c r="AA413" s="506"/>
      <c r="AB413" s="506"/>
      <c r="AC413" s="506"/>
      <c r="AD413" s="506"/>
      <c r="AE413" s="506"/>
      <c r="AF413" s="506">
        <v>0.2</v>
      </c>
      <c r="AG413" s="506"/>
      <c r="AH413" s="506">
        <f t="shared" si="64"/>
        <v>0.2</v>
      </c>
      <c r="AI413" s="389" t="s">
        <v>808</v>
      </c>
      <c r="AJ413" s="389"/>
      <c r="AK413" s="402" t="s">
        <v>1895</v>
      </c>
      <c r="AL413" s="389"/>
      <c r="AM413" s="389" t="s">
        <v>1439</v>
      </c>
      <c r="AN413" s="389"/>
      <c r="AO413" s="389">
        <v>1</v>
      </c>
      <c r="AP413" s="389"/>
      <c r="AQ413" s="395"/>
      <c r="AR413" s="395"/>
      <c r="AS413" s="395"/>
      <c r="AT413" s="395"/>
      <c r="AU413" s="395"/>
      <c r="AV413" s="388"/>
      <c r="AW413" s="388">
        <v>381</v>
      </c>
      <c r="AX413" s="388"/>
      <c r="AY413" s="388"/>
    </row>
    <row r="414" spans="1:52" s="384" customFormat="1" ht="17.25" customHeight="1">
      <c r="A414" s="382" t="s">
        <v>1896</v>
      </c>
      <c r="B414" s="529"/>
      <c r="C414" s="478" t="s">
        <v>93</v>
      </c>
      <c r="D414" s="529"/>
      <c r="E414" s="529"/>
      <c r="F414" s="502">
        <f>F415+F416</f>
        <v>2.29</v>
      </c>
      <c r="G414" s="502">
        <f t="shared" ref="G414:AH414" si="65">G415+G416</f>
        <v>0.75</v>
      </c>
      <c r="H414" s="503">
        <f t="shared" si="65"/>
        <v>1.54</v>
      </c>
      <c r="I414" s="504">
        <f t="shared" si="65"/>
        <v>1.2</v>
      </c>
      <c r="J414" s="504">
        <f t="shared" si="65"/>
        <v>0</v>
      </c>
      <c r="K414" s="503">
        <f t="shared" si="65"/>
        <v>1.2</v>
      </c>
      <c r="L414" s="503">
        <f t="shared" si="65"/>
        <v>0</v>
      </c>
      <c r="M414" s="503">
        <f t="shared" si="65"/>
        <v>0</v>
      </c>
      <c r="N414" s="503">
        <f t="shared" si="65"/>
        <v>0</v>
      </c>
      <c r="O414" s="503">
        <f t="shared" si="65"/>
        <v>0</v>
      </c>
      <c r="P414" s="503">
        <f t="shared" si="65"/>
        <v>0</v>
      </c>
      <c r="Q414" s="503">
        <f t="shared" si="65"/>
        <v>0</v>
      </c>
      <c r="R414" s="503">
        <f t="shared" si="65"/>
        <v>0</v>
      </c>
      <c r="S414" s="503">
        <f t="shared" si="65"/>
        <v>0</v>
      </c>
      <c r="T414" s="503">
        <f t="shared" si="65"/>
        <v>0</v>
      </c>
      <c r="U414" s="503">
        <f t="shared" si="65"/>
        <v>0</v>
      </c>
      <c r="V414" s="503">
        <f t="shared" si="65"/>
        <v>0</v>
      </c>
      <c r="W414" s="503">
        <f t="shared" si="65"/>
        <v>0</v>
      </c>
      <c r="X414" s="503">
        <f t="shared" si="65"/>
        <v>0</v>
      </c>
      <c r="Y414" s="503">
        <f t="shared" si="65"/>
        <v>0</v>
      </c>
      <c r="Z414" s="503">
        <f t="shared" si="65"/>
        <v>0</v>
      </c>
      <c r="AA414" s="503">
        <f t="shared" si="65"/>
        <v>0</v>
      </c>
      <c r="AB414" s="503">
        <f t="shared" si="65"/>
        <v>0</v>
      </c>
      <c r="AC414" s="503">
        <f t="shared" si="65"/>
        <v>0</v>
      </c>
      <c r="AD414" s="503">
        <f t="shared" si="65"/>
        <v>0</v>
      </c>
      <c r="AE414" s="503">
        <f t="shared" si="65"/>
        <v>0</v>
      </c>
      <c r="AF414" s="503">
        <f t="shared" si="65"/>
        <v>0.34</v>
      </c>
      <c r="AG414" s="503">
        <f t="shared" si="65"/>
        <v>0</v>
      </c>
      <c r="AH414" s="503">
        <f t="shared" si="65"/>
        <v>0.34</v>
      </c>
      <c r="AI414" s="529"/>
      <c r="AJ414" s="529"/>
      <c r="AK414" s="404"/>
      <c r="AL414" s="529"/>
      <c r="AM414" s="529"/>
      <c r="AN414" s="529"/>
      <c r="AO414" s="529"/>
      <c r="AP414" s="529"/>
      <c r="AQ414" s="400"/>
      <c r="AR414" s="400"/>
      <c r="AS414" s="400"/>
      <c r="AT414" s="400"/>
      <c r="AU414" s="400"/>
      <c r="AV414" s="382"/>
      <c r="AW414" s="382"/>
      <c r="AX414" s="382"/>
      <c r="AY414" s="382"/>
    </row>
    <row r="415" spans="1:52" ht="31.5">
      <c r="A415" s="388">
        <v>1</v>
      </c>
      <c r="B415" s="389">
        <v>250</v>
      </c>
      <c r="C415" s="455" t="s">
        <v>1064</v>
      </c>
      <c r="D415" s="408" t="s">
        <v>101</v>
      </c>
      <c r="E415" s="408"/>
      <c r="F415" s="505">
        <v>1.2</v>
      </c>
      <c r="G415" s="505"/>
      <c r="H415" s="506">
        <v>1.2</v>
      </c>
      <c r="I415" s="507">
        <v>1.2</v>
      </c>
      <c r="J415" s="507"/>
      <c r="K415" s="506">
        <f>I415+J415</f>
        <v>1.2</v>
      </c>
      <c r="L415" s="506"/>
      <c r="M415" s="506"/>
      <c r="N415" s="506"/>
      <c r="O415" s="506"/>
      <c r="P415" s="506"/>
      <c r="Q415" s="506"/>
      <c r="R415" s="506"/>
      <c r="S415" s="506"/>
      <c r="T415" s="506"/>
      <c r="U415" s="506"/>
      <c r="V415" s="506"/>
      <c r="W415" s="506"/>
      <c r="X415" s="506"/>
      <c r="Y415" s="506"/>
      <c r="Z415" s="506"/>
      <c r="AA415" s="506"/>
      <c r="AB415" s="506"/>
      <c r="AC415" s="506"/>
      <c r="AD415" s="506"/>
      <c r="AE415" s="506"/>
      <c r="AF415" s="506"/>
      <c r="AG415" s="506"/>
      <c r="AH415" s="506">
        <f t="shared" si="64"/>
        <v>0</v>
      </c>
      <c r="AI415" s="389" t="s">
        <v>245</v>
      </c>
      <c r="AJ415" s="389"/>
      <c r="AK415" s="402" t="s">
        <v>1897</v>
      </c>
      <c r="AL415" s="389">
        <v>227</v>
      </c>
      <c r="AM415" s="389" t="s">
        <v>1415</v>
      </c>
      <c r="AN415" s="389"/>
      <c r="AO415" s="389"/>
      <c r="AP415" s="389" t="s">
        <v>1432</v>
      </c>
      <c r="AQ415" s="395" t="s">
        <v>1454</v>
      </c>
      <c r="AR415" s="395"/>
      <c r="AS415" s="395"/>
      <c r="AT415" s="395"/>
      <c r="AU415" s="395" t="s">
        <v>1419</v>
      </c>
      <c r="AV415" s="388"/>
      <c r="AW415" s="388">
        <v>382</v>
      </c>
      <c r="AX415" s="388" t="s">
        <v>1931</v>
      </c>
      <c r="AY415" s="388" t="s">
        <v>1931</v>
      </c>
    </row>
    <row r="416" spans="1:52" ht="36.75" customHeight="1">
      <c r="A416" s="388">
        <v>2</v>
      </c>
      <c r="B416" s="389">
        <v>28</v>
      </c>
      <c r="C416" s="456" t="s">
        <v>1898</v>
      </c>
      <c r="D416" s="403" t="s">
        <v>101</v>
      </c>
      <c r="E416" s="403"/>
      <c r="F416" s="505">
        <v>1.0900000000000001</v>
      </c>
      <c r="G416" s="526">
        <v>0.75</v>
      </c>
      <c r="H416" s="506">
        <v>0.34</v>
      </c>
      <c r="I416" s="507"/>
      <c r="J416" s="507"/>
      <c r="K416" s="506">
        <f>I416+J416</f>
        <v>0</v>
      </c>
      <c r="L416" s="506"/>
      <c r="M416" s="506"/>
      <c r="N416" s="506"/>
      <c r="O416" s="506"/>
      <c r="P416" s="506"/>
      <c r="Q416" s="506"/>
      <c r="R416" s="506"/>
      <c r="S416" s="506"/>
      <c r="T416" s="506"/>
      <c r="U416" s="506"/>
      <c r="V416" s="506"/>
      <c r="W416" s="506"/>
      <c r="X416" s="506"/>
      <c r="Y416" s="506"/>
      <c r="Z416" s="506"/>
      <c r="AA416" s="506"/>
      <c r="AB416" s="506"/>
      <c r="AC416" s="506"/>
      <c r="AD416" s="506"/>
      <c r="AE416" s="506"/>
      <c r="AF416" s="506">
        <v>0.34</v>
      </c>
      <c r="AG416" s="506"/>
      <c r="AH416" s="506">
        <f t="shared" si="64"/>
        <v>0.34</v>
      </c>
      <c r="AI416" s="389" t="s">
        <v>229</v>
      </c>
      <c r="AJ416" s="389"/>
      <c r="AK416" s="402" t="s">
        <v>1899</v>
      </c>
      <c r="AL416" s="389">
        <v>225</v>
      </c>
      <c r="AM416" s="389" t="s">
        <v>1415</v>
      </c>
      <c r="AN416" s="389" t="s">
        <v>1494</v>
      </c>
      <c r="AO416" s="389">
        <v>3</v>
      </c>
      <c r="AP416" s="389"/>
      <c r="AQ416" s="395"/>
      <c r="AR416" s="395"/>
      <c r="AS416" s="395"/>
      <c r="AT416" s="395"/>
      <c r="AU416" s="395"/>
      <c r="AV416" s="388"/>
      <c r="AW416" s="388">
        <v>383</v>
      </c>
      <c r="AX416" s="388"/>
      <c r="AY416" s="388"/>
    </row>
    <row r="417" spans="1:56" s="384" customFormat="1" ht="21.75" customHeight="1">
      <c r="A417" s="382" t="s">
        <v>1900</v>
      </c>
      <c r="B417" s="529"/>
      <c r="C417" s="458" t="s">
        <v>1011</v>
      </c>
      <c r="D417" s="405"/>
      <c r="E417" s="405"/>
      <c r="F417" s="502">
        <f>F418+F419</f>
        <v>7.99</v>
      </c>
      <c r="G417" s="502">
        <f t="shared" ref="G417:AH417" si="66">G418+G419</f>
        <v>1.51</v>
      </c>
      <c r="H417" s="503">
        <f t="shared" si="66"/>
        <v>6.48</v>
      </c>
      <c r="I417" s="504">
        <f t="shared" si="66"/>
        <v>0.48</v>
      </c>
      <c r="J417" s="504">
        <f t="shared" si="66"/>
        <v>0</v>
      </c>
      <c r="K417" s="503">
        <f t="shared" si="66"/>
        <v>0.48</v>
      </c>
      <c r="L417" s="503">
        <f t="shared" si="66"/>
        <v>0</v>
      </c>
      <c r="M417" s="503">
        <f t="shared" si="66"/>
        <v>0</v>
      </c>
      <c r="N417" s="503">
        <f t="shared" si="66"/>
        <v>6</v>
      </c>
      <c r="O417" s="503">
        <f t="shared" si="66"/>
        <v>0</v>
      </c>
      <c r="P417" s="503">
        <f t="shared" si="66"/>
        <v>0</v>
      </c>
      <c r="Q417" s="503">
        <f t="shared" si="66"/>
        <v>0</v>
      </c>
      <c r="R417" s="503">
        <f t="shared" si="66"/>
        <v>0</v>
      </c>
      <c r="S417" s="503">
        <f t="shared" si="66"/>
        <v>0</v>
      </c>
      <c r="T417" s="503">
        <f t="shared" si="66"/>
        <v>0</v>
      </c>
      <c r="U417" s="503">
        <f t="shared" si="66"/>
        <v>0</v>
      </c>
      <c r="V417" s="503">
        <f t="shared" si="66"/>
        <v>0</v>
      </c>
      <c r="W417" s="503">
        <f t="shared" si="66"/>
        <v>0</v>
      </c>
      <c r="X417" s="503">
        <f t="shared" si="66"/>
        <v>0</v>
      </c>
      <c r="Y417" s="503">
        <f t="shared" si="66"/>
        <v>0</v>
      </c>
      <c r="Z417" s="503">
        <f t="shared" si="66"/>
        <v>0</v>
      </c>
      <c r="AA417" s="503">
        <f t="shared" si="66"/>
        <v>0</v>
      </c>
      <c r="AB417" s="503">
        <f t="shared" si="66"/>
        <v>0</v>
      </c>
      <c r="AC417" s="503">
        <f t="shared" si="66"/>
        <v>0</v>
      </c>
      <c r="AD417" s="503">
        <f t="shared" si="66"/>
        <v>0</v>
      </c>
      <c r="AE417" s="503">
        <f t="shared" si="66"/>
        <v>0</v>
      </c>
      <c r="AF417" s="503">
        <f t="shared" si="66"/>
        <v>0</v>
      </c>
      <c r="AG417" s="503">
        <f t="shared" si="66"/>
        <v>0</v>
      </c>
      <c r="AH417" s="503">
        <f t="shared" si="66"/>
        <v>6</v>
      </c>
      <c r="AI417" s="529"/>
      <c r="AJ417" s="529"/>
      <c r="AK417" s="404"/>
      <c r="AL417" s="529"/>
      <c r="AM417" s="529"/>
      <c r="AN417" s="529"/>
      <c r="AO417" s="529"/>
      <c r="AP417" s="529"/>
      <c r="AQ417" s="400"/>
      <c r="AR417" s="400"/>
      <c r="AS417" s="400"/>
      <c r="AT417" s="400"/>
      <c r="AU417" s="400"/>
      <c r="AV417" s="382"/>
      <c r="AW417" s="382"/>
      <c r="AX417" s="382"/>
      <c r="AY417" s="382"/>
    </row>
    <row r="418" spans="1:56" ht="30.75" customHeight="1">
      <c r="A418" s="388">
        <v>1</v>
      </c>
      <c r="B418" s="389">
        <v>60</v>
      </c>
      <c r="C418" s="390" t="s">
        <v>1901</v>
      </c>
      <c r="D418" s="389" t="s">
        <v>50</v>
      </c>
      <c r="E418" s="389"/>
      <c r="F418" s="505">
        <v>6</v>
      </c>
      <c r="G418" s="505"/>
      <c r="H418" s="506">
        <v>6</v>
      </c>
      <c r="I418" s="507"/>
      <c r="J418" s="507"/>
      <c r="K418" s="506">
        <f>I418+J418</f>
        <v>0</v>
      </c>
      <c r="L418" s="506"/>
      <c r="M418" s="506"/>
      <c r="N418" s="506">
        <v>6</v>
      </c>
      <c r="O418" s="506"/>
      <c r="P418" s="506"/>
      <c r="Q418" s="506"/>
      <c r="R418" s="506"/>
      <c r="S418" s="506"/>
      <c r="T418" s="506"/>
      <c r="U418" s="506"/>
      <c r="V418" s="506"/>
      <c r="W418" s="506"/>
      <c r="X418" s="506"/>
      <c r="Y418" s="506"/>
      <c r="Z418" s="506"/>
      <c r="AA418" s="506"/>
      <c r="AB418" s="506"/>
      <c r="AC418" s="506"/>
      <c r="AD418" s="506"/>
      <c r="AE418" s="506"/>
      <c r="AF418" s="506"/>
      <c r="AG418" s="506"/>
      <c r="AH418" s="506">
        <f t="shared" si="64"/>
        <v>6</v>
      </c>
      <c r="AI418" s="389" t="s">
        <v>231</v>
      </c>
      <c r="AJ418" s="389"/>
      <c r="AK418" s="402" t="s">
        <v>1902</v>
      </c>
      <c r="AL418" s="389"/>
      <c r="AM418" s="389" t="s">
        <v>1439</v>
      </c>
      <c r="AN418" s="389"/>
      <c r="AO418" s="389">
        <v>10</v>
      </c>
      <c r="AP418" s="389"/>
      <c r="AQ418" s="389"/>
      <c r="AR418" s="395"/>
      <c r="AS418" s="389"/>
      <c r="AT418" s="395"/>
      <c r="AU418" s="389"/>
      <c r="AV418" s="388"/>
      <c r="AW418" s="388">
        <v>384</v>
      </c>
      <c r="AX418" s="388"/>
      <c r="AY418" s="388"/>
    </row>
    <row r="419" spans="1:56" ht="49.5" customHeight="1">
      <c r="A419" s="388">
        <v>2</v>
      </c>
      <c r="B419" s="389">
        <v>313</v>
      </c>
      <c r="C419" s="390" t="s">
        <v>1903</v>
      </c>
      <c r="D419" s="421" t="s">
        <v>50</v>
      </c>
      <c r="E419" s="421"/>
      <c r="F419" s="505">
        <v>1.99</v>
      </c>
      <c r="G419" s="511">
        <v>1.51</v>
      </c>
      <c r="H419" s="506">
        <v>0.48</v>
      </c>
      <c r="I419" s="507">
        <v>0.48</v>
      </c>
      <c r="J419" s="507"/>
      <c r="K419" s="506">
        <f>I419+J419</f>
        <v>0.48</v>
      </c>
      <c r="L419" s="506"/>
      <c r="M419" s="506"/>
      <c r="N419" s="506"/>
      <c r="O419" s="506"/>
      <c r="P419" s="506"/>
      <c r="Q419" s="506"/>
      <c r="R419" s="506"/>
      <c r="S419" s="506"/>
      <c r="T419" s="506"/>
      <c r="U419" s="506"/>
      <c r="V419" s="506"/>
      <c r="W419" s="506"/>
      <c r="X419" s="506"/>
      <c r="Y419" s="506"/>
      <c r="Z419" s="506"/>
      <c r="AA419" s="506"/>
      <c r="AB419" s="506"/>
      <c r="AC419" s="506"/>
      <c r="AD419" s="506"/>
      <c r="AE419" s="506"/>
      <c r="AF419" s="506"/>
      <c r="AG419" s="506"/>
      <c r="AH419" s="506">
        <f t="shared" si="64"/>
        <v>0</v>
      </c>
      <c r="AI419" s="389" t="s">
        <v>249</v>
      </c>
      <c r="AJ419" s="389"/>
      <c r="AK419" s="402" t="s">
        <v>1576</v>
      </c>
      <c r="AL419" s="389"/>
      <c r="AM419" s="389" t="s">
        <v>1439</v>
      </c>
      <c r="AN419" s="395"/>
      <c r="AO419" s="389">
        <v>2</v>
      </c>
      <c r="AP419" s="389"/>
      <c r="AQ419" s="389"/>
      <c r="AR419" s="395"/>
      <c r="AS419" s="389"/>
      <c r="AT419" s="395"/>
      <c r="AU419" s="389"/>
      <c r="AV419" s="388"/>
      <c r="AW419" s="388">
        <v>385</v>
      </c>
      <c r="AX419" s="388"/>
      <c r="AY419" s="388"/>
    </row>
    <row r="420" spans="1:56" s="384" customFormat="1" ht="31.5">
      <c r="A420" s="382" t="s">
        <v>1904</v>
      </c>
      <c r="B420" s="529"/>
      <c r="C420" s="478" t="s">
        <v>102</v>
      </c>
      <c r="D420" s="459"/>
      <c r="E420" s="459"/>
      <c r="F420" s="502">
        <f>SUM(F421:F425)</f>
        <v>33.47</v>
      </c>
      <c r="G420" s="502">
        <f t="shared" ref="G420:AH420" si="67">SUM(G421:G425)</f>
        <v>3.3</v>
      </c>
      <c r="H420" s="503">
        <f t="shared" si="67"/>
        <v>30.169999999999998</v>
      </c>
      <c r="I420" s="504">
        <f t="shared" si="67"/>
        <v>5.44</v>
      </c>
      <c r="J420" s="504">
        <f t="shared" si="67"/>
        <v>0</v>
      </c>
      <c r="K420" s="503">
        <f t="shared" si="67"/>
        <v>5.44</v>
      </c>
      <c r="L420" s="503">
        <f t="shared" si="67"/>
        <v>0</v>
      </c>
      <c r="M420" s="503">
        <f t="shared" si="67"/>
        <v>0</v>
      </c>
      <c r="N420" s="503">
        <f t="shared" si="67"/>
        <v>24.73</v>
      </c>
      <c r="O420" s="503">
        <f t="shared" si="67"/>
        <v>0</v>
      </c>
      <c r="P420" s="503">
        <f t="shared" si="67"/>
        <v>0</v>
      </c>
      <c r="Q420" s="503">
        <f t="shared" si="67"/>
        <v>0</v>
      </c>
      <c r="R420" s="503">
        <f t="shared" si="67"/>
        <v>0</v>
      </c>
      <c r="S420" s="503">
        <f t="shared" si="67"/>
        <v>0</v>
      </c>
      <c r="T420" s="503">
        <f t="shared" si="67"/>
        <v>0</v>
      </c>
      <c r="U420" s="503">
        <f t="shared" si="67"/>
        <v>0</v>
      </c>
      <c r="V420" s="503">
        <f t="shared" si="67"/>
        <v>0</v>
      </c>
      <c r="W420" s="503">
        <f t="shared" si="67"/>
        <v>0</v>
      </c>
      <c r="X420" s="503">
        <f t="shared" si="67"/>
        <v>0</v>
      </c>
      <c r="Y420" s="503">
        <f t="shared" si="67"/>
        <v>0</v>
      </c>
      <c r="Z420" s="503">
        <f t="shared" si="67"/>
        <v>0</v>
      </c>
      <c r="AA420" s="503">
        <f t="shared" si="67"/>
        <v>0</v>
      </c>
      <c r="AB420" s="503">
        <f t="shared" si="67"/>
        <v>0</v>
      </c>
      <c r="AC420" s="503">
        <f t="shared" si="67"/>
        <v>0</v>
      </c>
      <c r="AD420" s="503">
        <f t="shared" si="67"/>
        <v>0</v>
      </c>
      <c r="AE420" s="503">
        <f t="shared" si="67"/>
        <v>0</v>
      </c>
      <c r="AF420" s="503">
        <f t="shared" si="67"/>
        <v>0</v>
      </c>
      <c r="AG420" s="503">
        <f t="shared" si="67"/>
        <v>0</v>
      </c>
      <c r="AH420" s="503">
        <f t="shared" si="67"/>
        <v>24.73</v>
      </c>
      <c r="AI420" s="529"/>
      <c r="AJ420" s="529"/>
      <c r="AK420" s="404"/>
      <c r="AL420" s="529"/>
      <c r="AM420" s="529"/>
      <c r="AN420" s="400"/>
      <c r="AO420" s="529"/>
      <c r="AP420" s="529"/>
      <c r="AQ420" s="529"/>
      <c r="AR420" s="400"/>
      <c r="AS420" s="529"/>
      <c r="AT420" s="400"/>
      <c r="AU420" s="529"/>
      <c r="AV420" s="382"/>
      <c r="AW420" s="382"/>
      <c r="AX420" s="382"/>
      <c r="AY420" s="382"/>
    </row>
    <row r="421" spans="1:56" ht="33" customHeight="1">
      <c r="A421" s="388">
        <v>1</v>
      </c>
      <c r="B421" s="389">
        <v>24</v>
      </c>
      <c r="C421" s="390" t="s">
        <v>1905</v>
      </c>
      <c r="D421" s="389" t="s">
        <v>55</v>
      </c>
      <c r="E421" s="389"/>
      <c r="F421" s="505">
        <v>4.7</v>
      </c>
      <c r="G421" s="505"/>
      <c r="H421" s="506">
        <v>4.7</v>
      </c>
      <c r="I421" s="507"/>
      <c r="J421" s="507"/>
      <c r="K421" s="506">
        <f>I421+J421</f>
        <v>0</v>
      </c>
      <c r="L421" s="506"/>
      <c r="M421" s="506"/>
      <c r="N421" s="506">
        <v>4.7</v>
      </c>
      <c r="O421" s="506"/>
      <c r="P421" s="506"/>
      <c r="Q421" s="506"/>
      <c r="R421" s="506"/>
      <c r="S421" s="506"/>
      <c r="T421" s="506"/>
      <c r="U421" s="506"/>
      <c r="V421" s="506"/>
      <c r="W421" s="506"/>
      <c r="X421" s="506"/>
      <c r="Y421" s="506"/>
      <c r="Z421" s="506"/>
      <c r="AA421" s="506"/>
      <c r="AB421" s="506"/>
      <c r="AC421" s="506"/>
      <c r="AD421" s="506"/>
      <c r="AE421" s="506"/>
      <c r="AF421" s="506"/>
      <c r="AG421" s="506"/>
      <c r="AH421" s="506">
        <f t="shared" si="64"/>
        <v>4.7</v>
      </c>
      <c r="AI421" s="389" t="s">
        <v>228</v>
      </c>
      <c r="AJ421" s="389"/>
      <c r="AK421" s="390" t="s">
        <v>1906</v>
      </c>
      <c r="AL421" s="389">
        <v>496</v>
      </c>
      <c r="AM421" s="389" t="s">
        <v>1415</v>
      </c>
      <c r="AN421" s="389" t="s">
        <v>1427</v>
      </c>
      <c r="AO421" s="389">
        <v>16</v>
      </c>
      <c r="AP421" s="389"/>
      <c r="AQ421" s="389"/>
      <c r="AR421" s="395" t="s">
        <v>1458</v>
      </c>
      <c r="AS421" s="389">
        <v>496</v>
      </c>
      <c r="AT421" s="395"/>
      <c r="AU421" s="389"/>
      <c r="AV421" s="388"/>
      <c r="AW421" s="388">
        <v>386</v>
      </c>
      <c r="AX421" s="388"/>
      <c r="AY421" s="388"/>
    </row>
    <row r="422" spans="1:56" ht="33" customHeight="1">
      <c r="A422" s="388">
        <v>2</v>
      </c>
      <c r="B422" s="389">
        <v>22</v>
      </c>
      <c r="C422" s="390" t="s">
        <v>1907</v>
      </c>
      <c r="D422" s="389" t="s">
        <v>55</v>
      </c>
      <c r="E422" s="389"/>
      <c r="F422" s="505">
        <v>11.32</v>
      </c>
      <c r="G422" s="505"/>
      <c r="H422" s="506">
        <v>11.32</v>
      </c>
      <c r="I422" s="507">
        <v>0.44</v>
      </c>
      <c r="J422" s="507"/>
      <c r="K422" s="506">
        <f>I422+J422</f>
        <v>0.44</v>
      </c>
      <c r="L422" s="506"/>
      <c r="M422" s="506"/>
      <c r="N422" s="506">
        <v>10.88</v>
      </c>
      <c r="O422" s="506"/>
      <c r="P422" s="506"/>
      <c r="Q422" s="506"/>
      <c r="R422" s="506"/>
      <c r="S422" s="506"/>
      <c r="T422" s="506"/>
      <c r="U422" s="506"/>
      <c r="V422" s="506"/>
      <c r="W422" s="506"/>
      <c r="X422" s="506"/>
      <c r="Y422" s="506"/>
      <c r="Z422" s="506"/>
      <c r="AA422" s="506"/>
      <c r="AB422" s="506"/>
      <c r="AC422" s="506"/>
      <c r="AD422" s="506"/>
      <c r="AE422" s="506"/>
      <c r="AF422" s="506"/>
      <c r="AG422" s="506"/>
      <c r="AH422" s="506">
        <f t="shared" si="64"/>
        <v>10.88</v>
      </c>
      <c r="AI422" s="389" t="s">
        <v>228</v>
      </c>
      <c r="AJ422" s="389"/>
      <c r="AK422" s="402" t="s">
        <v>1166</v>
      </c>
      <c r="AL422" s="389">
        <v>288</v>
      </c>
      <c r="AM422" s="389" t="s">
        <v>1415</v>
      </c>
      <c r="AN422" s="389" t="s">
        <v>1427</v>
      </c>
      <c r="AO422" s="389">
        <v>14</v>
      </c>
      <c r="AP422" s="389"/>
      <c r="AQ422" s="395"/>
      <c r="AR422" s="395"/>
      <c r="AS422" s="395"/>
      <c r="AT422" s="395"/>
      <c r="AU422" s="395"/>
      <c r="AV422" s="388"/>
      <c r="AW422" s="388">
        <v>387</v>
      </c>
      <c r="AX422" s="388"/>
      <c r="AY422" s="388"/>
    </row>
    <row r="423" spans="1:56" ht="33" customHeight="1">
      <c r="A423" s="388">
        <v>3</v>
      </c>
      <c r="B423" s="389">
        <v>36</v>
      </c>
      <c r="C423" s="390" t="s">
        <v>1908</v>
      </c>
      <c r="D423" s="421" t="s">
        <v>55</v>
      </c>
      <c r="E423" s="421"/>
      <c r="F423" s="505">
        <v>7</v>
      </c>
      <c r="G423" s="505"/>
      <c r="H423" s="506">
        <v>7</v>
      </c>
      <c r="I423" s="507"/>
      <c r="J423" s="507"/>
      <c r="K423" s="506">
        <f>I423+J423</f>
        <v>0</v>
      </c>
      <c r="L423" s="506"/>
      <c r="M423" s="506"/>
      <c r="N423" s="506">
        <v>7</v>
      </c>
      <c r="O423" s="506"/>
      <c r="P423" s="506"/>
      <c r="Q423" s="506"/>
      <c r="R423" s="506"/>
      <c r="S423" s="506"/>
      <c r="T423" s="506"/>
      <c r="U423" s="506"/>
      <c r="V423" s="506"/>
      <c r="W423" s="506"/>
      <c r="X423" s="506"/>
      <c r="Y423" s="506"/>
      <c r="Z423" s="506"/>
      <c r="AA423" s="506"/>
      <c r="AB423" s="506"/>
      <c r="AC423" s="506"/>
      <c r="AD423" s="506"/>
      <c r="AE423" s="506"/>
      <c r="AF423" s="506"/>
      <c r="AG423" s="506"/>
      <c r="AH423" s="506">
        <f t="shared" si="64"/>
        <v>7</v>
      </c>
      <c r="AI423" s="394" t="s">
        <v>229</v>
      </c>
      <c r="AJ423" s="394"/>
      <c r="AK423" s="402" t="s">
        <v>1989</v>
      </c>
      <c r="AL423" s="389"/>
      <c r="AM423" s="389" t="s">
        <v>1439</v>
      </c>
      <c r="AN423" s="389"/>
      <c r="AO423" s="389">
        <v>11</v>
      </c>
      <c r="AP423" s="389"/>
      <c r="AQ423" s="395"/>
      <c r="AR423" s="395"/>
      <c r="AS423" s="395"/>
      <c r="AT423" s="395"/>
      <c r="AU423" s="395"/>
      <c r="AV423" s="388"/>
      <c r="AW423" s="388">
        <v>388</v>
      </c>
      <c r="AX423" s="388"/>
      <c r="AY423" s="388"/>
    </row>
    <row r="424" spans="1:56" ht="37.5" customHeight="1">
      <c r="A424" s="388">
        <v>4</v>
      </c>
      <c r="B424" s="389">
        <v>363</v>
      </c>
      <c r="C424" s="390" t="s">
        <v>1762</v>
      </c>
      <c r="D424" s="421" t="s">
        <v>55</v>
      </c>
      <c r="E424" s="421" t="s">
        <v>54</v>
      </c>
      <c r="F424" s="505">
        <v>2.15</v>
      </c>
      <c r="G424" s="505"/>
      <c r="H424" s="506">
        <v>2.15</v>
      </c>
      <c r="I424" s="507"/>
      <c r="J424" s="507"/>
      <c r="K424" s="506">
        <f>I424+J424</f>
        <v>0</v>
      </c>
      <c r="L424" s="506"/>
      <c r="M424" s="506"/>
      <c r="N424" s="506">
        <v>2.15</v>
      </c>
      <c r="O424" s="506"/>
      <c r="P424" s="506"/>
      <c r="Q424" s="506"/>
      <c r="R424" s="506"/>
      <c r="S424" s="506"/>
      <c r="T424" s="506"/>
      <c r="U424" s="506"/>
      <c r="V424" s="506"/>
      <c r="W424" s="506"/>
      <c r="X424" s="506"/>
      <c r="Y424" s="506"/>
      <c r="Z424" s="506"/>
      <c r="AA424" s="506"/>
      <c r="AB424" s="506"/>
      <c r="AC424" s="506"/>
      <c r="AD424" s="506"/>
      <c r="AE424" s="506"/>
      <c r="AF424" s="506"/>
      <c r="AG424" s="506"/>
      <c r="AH424" s="506">
        <f t="shared" si="64"/>
        <v>2.15</v>
      </c>
      <c r="AI424" s="406" t="s">
        <v>227</v>
      </c>
      <c r="AJ424" s="406" t="s">
        <v>253</v>
      </c>
      <c r="AK424" s="402" t="s">
        <v>1976</v>
      </c>
      <c r="AL424" s="389">
        <v>285</v>
      </c>
      <c r="AM424" s="389" t="s">
        <v>1764</v>
      </c>
      <c r="AN424" s="389"/>
      <c r="AO424" s="389"/>
      <c r="AP424" s="389"/>
      <c r="AQ424" s="395"/>
      <c r="AR424" s="395"/>
      <c r="AS424" s="395"/>
      <c r="AT424" s="395"/>
      <c r="AU424" s="395"/>
      <c r="AV424" s="388"/>
      <c r="AW424" s="388">
        <v>261</v>
      </c>
      <c r="AX424" s="388"/>
      <c r="AY424" s="388"/>
      <c r="AZ424" s="396" t="s">
        <v>1977</v>
      </c>
      <c r="BA424" s="396">
        <v>1</v>
      </c>
    </row>
    <row r="425" spans="1:56" ht="38.25" customHeight="1">
      <c r="A425" s="388">
        <v>5</v>
      </c>
      <c r="B425" s="389"/>
      <c r="C425" s="390" t="s">
        <v>1990</v>
      </c>
      <c r="D425" s="389" t="s">
        <v>55</v>
      </c>
      <c r="E425" s="389" t="s">
        <v>54</v>
      </c>
      <c r="F425" s="505">
        <v>8.3000000000000007</v>
      </c>
      <c r="G425" s="505">
        <v>3.3</v>
      </c>
      <c r="H425" s="506">
        <v>5</v>
      </c>
      <c r="I425" s="507">
        <v>5</v>
      </c>
      <c r="J425" s="507"/>
      <c r="K425" s="506">
        <f>I425+J425</f>
        <v>5</v>
      </c>
      <c r="L425" s="506"/>
      <c r="M425" s="506"/>
      <c r="N425" s="506"/>
      <c r="O425" s="506"/>
      <c r="P425" s="506"/>
      <c r="Q425" s="506"/>
      <c r="R425" s="506"/>
      <c r="S425" s="506"/>
      <c r="T425" s="506"/>
      <c r="U425" s="506"/>
      <c r="V425" s="506"/>
      <c r="W425" s="506"/>
      <c r="X425" s="506"/>
      <c r="Y425" s="506"/>
      <c r="Z425" s="506"/>
      <c r="AA425" s="506"/>
      <c r="AB425" s="506"/>
      <c r="AC425" s="506"/>
      <c r="AD425" s="506"/>
      <c r="AE425" s="506"/>
      <c r="AF425" s="506"/>
      <c r="AG425" s="506"/>
      <c r="AH425" s="506">
        <f t="shared" si="64"/>
        <v>0</v>
      </c>
      <c r="AI425" s="389" t="s">
        <v>250</v>
      </c>
      <c r="AJ425" s="389"/>
      <c r="AK425" s="390" t="s">
        <v>1978</v>
      </c>
      <c r="AL425" s="395"/>
      <c r="AM425" s="389" t="s">
        <v>1439</v>
      </c>
      <c r="AN425" s="389"/>
      <c r="AO425" s="389"/>
      <c r="AP425" s="389"/>
      <c r="AQ425" s="395"/>
      <c r="AR425" s="395"/>
      <c r="AS425" s="395"/>
      <c r="AT425" s="395"/>
      <c r="AU425" s="395" t="s">
        <v>1419</v>
      </c>
      <c r="AV425" s="388"/>
      <c r="AW425" s="388">
        <v>272</v>
      </c>
      <c r="AX425" s="388" t="s">
        <v>1931</v>
      </c>
      <c r="AY425" s="388" t="s">
        <v>1931</v>
      </c>
      <c r="AZ425" s="396" t="s">
        <v>1979</v>
      </c>
      <c r="BA425" s="396">
        <v>1</v>
      </c>
    </row>
    <row r="426" spans="1:56" s="384" customFormat="1" ht="18.75" customHeight="1">
      <c r="A426" s="382" t="s">
        <v>1909</v>
      </c>
      <c r="B426" s="529"/>
      <c r="C426" s="397" t="s">
        <v>162</v>
      </c>
      <c r="D426" s="459"/>
      <c r="E426" s="459"/>
      <c r="F426" s="502">
        <f>SUM(F427:F430)</f>
        <v>0.42000000000000004</v>
      </c>
      <c r="G426" s="502">
        <f t="shared" ref="G426:AH426" si="68">SUM(G427:G430)</f>
        <v>0</v>
      </c>
      <c r="H426" s="503">
        <f t="shared" si="68"/>
        <v>0.42000000000000004</v>
      </c>
      <c r="I426" s="504">
        <f t="shared" si="68"/>
        <v>0</v>
      </c>
      <c r="J426" s="504">
        <f t="shared" si="68"/>
        <v>0</v>
      </c>
      <c r="K426" s="503">
        <f t="shared" si="68"/>
        <v>0</v>
      </c>
      <c r="L426" s="503">
        <f t="shared" si="68"/>
        <v>0</v>
      </c>
      <c r="M426" s="503">
        <f t="shared" si="68"/>
        <v>0</v>
      </c>
      <c r="N426" s="503">
        <f t="shared" si="68"/>
        <v>0</v>
      </c>
      <c r="O426" s="503">
        <f t="shared" si="68"/>
        <v>0</v>
      </c>
      <c r="P426" s="503">
        <f t="shared" si="68"/>
        <v>0</v>
      </c>
      <c r="Q426" s="503">
        <f t="shared" si="68"/>
        <v>0</v>
      </c>
      <c r="R426" s="503">
        <f t="shared" si="68"/>
        <v>0</v>
      </c>
      <c r="S426" s="503">
        <f t="shared" si="68"/>
        <v>0</v>
      </c>
      <c r="T426" s="503">
        <f t="shared" si="68"/>
        <v>0</v>
      </c>
      <c r="U426" s="503">
        <f t="shared" si="68"/>
        <v>0</v>
      </c>
      <c r="V426" s="503">
        <f t="shared" si="68"/>
        <v>0</v>
      </c>
      <c r="W426" s="503">
        <f t="shared" si="68"/>
        <v>0</v>
      </c>
      <c r="X426" s="503">
        <f t="shared" si="68"/>
        <v>0</v>
      </c>
      <c r="Y426" s="503">
        <f t="shared" si="68"/>
        <v>0</v>
      </c>
      <c r="Z426" s="503">
        <f t="shared" si="68"/>
        <v>0</v>
      </c>
      <c r="AA426" s="503">
        <f t="shared" si="68"/>
        <v>0</v>
      </c>
      <c r="AB426" s="503">
        <f t="shared" si="68"/>
        <v>0</v>
      </c>
      <c r="AC426" s="503">
        <f t="shared" si="68"/>
        <v>0</v>
      </c>
      <c r="AD426" s="503">
        <f t="shared" si="68"/>
        <v>0</v>
      </c>
      <c r="AE426" s="503">
        <f t="shared" si="68"/>
        <v>0</v>
      </c>
      <c r="AF426" s="503">
        <f t="shared" si="68"/>
        <v>0.42000000000000004</v>
      </c>
      <c r="AG426" s="503">
        <f t="shared" si="68"/>
        <v>0</v>
      </c>
      <c r="AH426" s="503">
        <f t="shared" si="68"/>
        <v>0.42000000000000004</v>
      </c>
      <c r="AI426" s="399"/>
      <c r="AJ426" s="399"/>
      <c r="AK426" s="404"/>
      <c r="AL426" s="529"/>
      <c r="AM426" s="529"/>
      <c r="AN426" s="529"/>
      <c r="AO426" s="529"/>
      <c r="AP426" s="529"/>
      <c r="AQ426" s="400"/>
      <c r="AR426" s="400"/>
      <c r="AS426" s="400"/>
      <c r="AT426" s="400"/>
      <c r="AU426" s="400"/>
      <c r="AV426" s="382"/>
      <c r="AW426" s="382"/>
      <c r="AX426" s="382"/>
      <c r="AY426" s="382"/>
    </row>
    <row r="427" spans="1:56" ht="33" customHeight="1">
      <c r="A427" s="388">
        <v>1</v>
      </c>
      <c r="B427" s="389">
        <v>366</v>
      </c>
      <c r="C427" s="390" t="s">
        <v>1021</v>
      </c>
      <c r="D427" s="389" t="s">
        <v>160</v>
      </c>
      <c r="E427" s="389"/>
      <c r="F427" s="505">
        <v>0.1</v>
      </c>
      <c r="G427" s="505"/>
      <c r="H427" s="506">
        <v>0.1</v>
      </c>
      <c r="I427" s="507"/>
      <c r="J427" s="507"/>
      <c r="K427" s="506">
        <f>I427+J427</f>
        <v>0</v>
      </c>
      <c r="L427" s="506"/>
      <c r="M427" s="506"/>
      <c r="N427" s="506"/>
      <c r="O427" s="506"/>
      <c r="P427" s="506"/>
      <c r="Q427" s="506"/>
      <c r="R427" s="506"/>
      <c r="S427" s="506"/>
      <c r="T427" s="506"/>
      <c r="U427" s="506"/>
      <c r="V427" s="506"/>
      <c r="W427" s="506"/>
      <c r="X427" s="506"/>
      <c r="Y427" s="506"/>
      <c r="Z427" s="506"/>
      <c r="AA427" s="506"/>
      <c r="AB427" s="506"/>
      <c r="AC427" s="506"/>
      <c r="AD427" s="506"/>
      <c r="AE427" s="506"/>
      <c r="AF427" s="506">
        <v>0.1</v>
      </c>
      <c r="AG427" s="506"/>
      <c r="AH427" s="506">
        <f t="shared" si="64"/>
        <v>0.1</v>
      </c>
      <c r="AI427" s="409" t="s">
        <v>253</v>
      </c>
      <c r="AJ427" s="406"/>
      <c r="AK427" s="402" t="s">
        <v>1081</v>
      </c>
      <c r="AL427" s="389">
        <v>364</v>
      </c>
      <c r="AM427" s="389" t="s">
        <v>1415</v>
      </c>
      <c r="AN427" s="389" t="s">
        <v>1610</v>
      </c>
      <c r="AO427" s="389"/>
      <c r="AP427" s="389"/>
      <c r="AQ427" s="395"/>
      <c r="AR427" s="395"/>
      <c r="AS427" s="395"/>
      <c r="AT427" s="395"/>
      <c r="AU427" s="395"/>
      <c r="AV427" s="388"/>
      <c r="AW427" s="388">
        <v>389</v>
      </c>
      <c r="AX427" s="388"/>
      <c r="AY427" s="388"/>
    </row>
    <row r="428" spans="1:56" ht="33" customHeight="1">
      <c r="A428" s="388">
        <v>2</v>
      </c>
      <c r="B428" s="389">
        <v>365</v>
      </c>
      <c r="C428" s="390" t="s">
        <v>1021</v>
      </c>
      <c r="D428" s="421" t="s">
        <v>160</v>
      </c>
      <c r="E428" s="421"/>
      <c r="F428" s="505">
        <v>0.1</v>
      </c>
      <c r="G428" s="512"/>
      <c r="H428" s="506">
        <v>0.1</v>
      </c>
      <c r="I428" s="507"/>
      <c r="J428" s="507"/>
      <c r="K428" s="506">
        <f>I428+J428</f>
        <v>0</v>
      </c>
      <c r="L428" s="506"/>
      <c r="M428" s="506"/>
      <c r="N428" s="506"/>
      <c r="O428" s="506"/>
      <c r="P428" s="506"/>
      <c r="Q428" s="506"/>
      <c r="R428" s="506"/>
      <c r="S428" s="506"/>
      <c r="T428" s="506"/>
      <c r="U428" s="506"/>
      <c r="V428" s="506"/>
      <c r="W428" s="506"/>
      <c r="X428" s="506"/>
      <c r="Y428" s="506"/>
      <c r="Z428" s="506"/>
      <c r="AA428" s="506"/>
      <c r="AB428" s="506"/>
      <c r="AC428" s="506"/>
      <c r="AD428" s="506"/>
      <c r="AE428" s="506"/>
      <c r="AF428" s="506">
        <v>0.1</v>
      </c>
      <c r="AG428" s="506"/>
      <c r="AH428" s="506">
        <f t="shared" si="64"/>
        <v>0.1</v>
      </c>
      <c r="AI428" s="390" t="s">
        <v>253</v>
      </c>
      <c r="AJ428" s="389"/>
      <c r="AK428" s="402" t="s">
        <v>1910</v>
      </c>
      <c r="AL428" s="389">
        <v>363</v>
      </c>
      <c r="AM428" s="389" t="s">
        <v>1415</v>
      </c>
      <c r="AN428" s="389" t="s">
        <v>1610</v>
      </c>
      <c r="AO428" s="389"/>
      <c r="AP428" s="389"/>
      <c r="AQ428" s="395"/>
      <c r="AR428" s="395"/>
      <c r="AS428" s="395"/>
      <c r="AT428" s="395"/>
      <c r="AU428" s="395"/>
      <c r="AV428" s="388"/>
      <c r="AW428" s="388">
        <v>390</v>
      </c>
      <c r="AX428" s="388"/>
      <c r="AY428" s="388"/>
      <c r="BD428" s="412"/>
    </row>
    <row r="429" spans="1:56" ht="33" customHeight="1">
      <c r="A429" s="388">
        <v>3</v>
      </c>
      <c r="B429" s="389">
        <v>268</v>
      </c>
      <c r="C429" s="390" t="s">
        <v>1021</v>
      </c>
      <c r="D429" s="389" t="s">
        <v>160</v>
      </c>
      <c r="E429" s="389"/>
      <c r="F429" s="505">
        <v>0.1</v>
      </c>
      <c r="G429" s="505"/>
      <c r="H429" s="506">
        <v>0.1</v>
      </c>
      <c r="I429" s="507"/>
      <c r="J429" s="507"/>
      <c r="K429" s="506">
        <f>I429+J429</f>
        <v>0</v>
      </c>
      <c r="L429" s="506"/>
      <c r="M429" s="506"/>
      <c r="N429" s="506"/>
      <c r="O429" s="506"/>
      <c r="P429" s="506"/>
      <c r="Q429" s="506"/>
      <c r="R429" s="506"/>
      <c r="S429" s="506"/>
      <c r="T429" s="506"/>
      <c r="U429" s="506"/>
      <c r="V429" s="506"/>
      <c r="W429" s="506"/>
      <c r="X429" s="506"/>
      <c r="Y429" s="506"/>
      <c r="Z429" s="506"/>
      <c r="AA429" s="506"/>
      <c r="AB429" s="506"/>
      <c r="AC429" s="506"/>
      <c r="AD429" s="506"/>
      <c r="AE429" s="506"/>
      <c r="AF429" s="506">
        <v>0.1</v>
      </c>
      <c r="AG429" s="506"/>
      <c r="AH429" s="506">
        <f t="shared" si="64"/>
        <v>0.1</v>
      </c>
      <c r="AI429" s="402" t="s">
        <v>246</v>
      </c>
      <c r="AJ429" s="394"/>
      <c r="AK429" s="402" t="s">
        <v>1911</v>
      </c>
      <c r="AL429" s="389">
        <v>358</v>
      </c>
      <c r="AM429" s="389" t="s">
        <v>1415</v>
      </c>
      <c r="AN429" s="389" t="s">
        <v>1435</v>
      </c>
      <c r="AO429" s="389"/>
      <c r="AP429" s="389" t="s">
        <v>1432</v>
      </c>
      <c r="AQ429" s="395" t="s">
        <v>1433</v>
      </c>
      <c r="AR429" s="395"/>
      <c r="AS429" s="395"/>
      <c r="AT429" s="395"/>
      <c r="AU429" s="395"/>
      <c r="AV429" s="388"/>
      <c r="AW429" s="388">
        <v>391</v>
      </c>
      <c r="AX429" s="388"/>
      <c r="AY429" s="388"/>
    </row>
    <row r="430" spans="1:56" ht="33" customHeight="1">
      <c r="A430" s="388">
        <v>4</v>
      </c>
      <c r="B430" s="389">
        <v>164</v>
      </c>
      <c r="C430" s="390" t="s">
        <v>1021</v>
      </c>
      <c r="D430" s="389" t="s">
        <v>160</v>
      </c>
      <c r="E430" s="389"/>
      <c r="F430" s="505">
        <v>0.12</v>
      </c>
      <c r="G430" s="505"/>
      <c r="H430" s="506">
        <v>0.12</v>
      </c>
      <c r="I430" s="507"/>
      <c r="J430" s="507"/>
      <c r="K430" s="506">
        <f>I430+J430</f>
        <v>0</v>
      </c>
      <c r="L430" s="506"/>
      <c r="M430" s="506"/>
      <c r="N430" s="506"/>
      <c r="O430" s="506"/>
      <c r="P430" s="506"/>
      <c r="Q430" s="506"/>
      <c r="R430" s="506"/>
      <c r="S430" s="506"/>
      <c r="T430" s="506"/>
      <c r="U430" s="506"/>
      <c r="V430" s="506"/>
      <c r="W430" s="506"/>
      <c r="X430" s="506"/>
      <c r="Y430" s="506"/>
      <c r="Z430" s="506"/>
      <c r="AA430" s="506"/>
      <c r="AB430" s="506"/>
      <c r="AC430" s="506"/>
      <c r="AD430" s="506"/>
      <c r="AE430" s="506"/>
      <c r="AF430" s="506">
        <v>0.12</v>
      </c>
      <c r="AG430" s="506"/>
      <c r="AH430" s="506">
        <f t="shared" si="64"/>
        <v>0.12</v>
      </c>
      <c r="AI430" s="455" t="s">
        <v>240</v>
      </c>
      <c r="AJ430" s="408"/>
      <c r="AK430" s="402" t="s">
        <v>1564</v>
      </c>
      <c r="AL430" s="389">
        <v>356</v>
      </c>
      <c r="AM430" s="389" t="s">
        <v>1415</v>
      </c>
      <c r="AN430" s="389" t="s">
        <v>1912</v>
      </c>
      <c r="AO430" s="389">
        <v>6</v>
      </c>
      <c r="AP430" s="389"/>
      <c r="AQ430" s="395"/>
      <c r="AR430" s="395"/>
      <c r="AS430" s="395"/>
      <c r="AT430" s="395"/>
      <c r="AU430" s="395"/>
      <c r="AV430" s="388"/>
      <c r="AW430" s="388">
        <v>392</v>
      </c>
      <c r="AX430" s="388"/>
      <c r="AY430" s="388"/>
    </row>
    <row r="431" spans="1:56" s="384" customFormat="1">
      <c r="A431" s="382" t="s">
        <v>1913</v>
      </c>
      <c r="B431" s="529"/>
      <c r="C431" s="397" t="s">
        <v>1186</v>
      </c>
      <c r="D431" s="529"/>
      <c r="E431" s="529"/>
      <c r="F431" s="502">
        <f>SUM(F432:F435)</f>
        <v>3.54</v>
      </c>
      <c r="G431" s="502">
        <f t="shared" ref="G431:AH431" si="69">SUM(G432:G435)</f>
        <v>1.22</v>
      </c>
      <c r="H431" s="503">
        <f t="shared" si="69"/>
        <v>2.3199999999999998</v>
      </c>
      <c r="I431" s="504">
        <f t="shared" si="69"/>
        <v>0.7</v>
      </c>
      <c r="J431" s="504">
        <f t="shared" si="69"/>
        <v>0</v>
      </c>
      <c r="K431" s="503">
        <f t="shared" si="69"/>
        <v>0.7</v>
      </c>
      <c r="L431" s="503">
        <f t="shared" si="69"/>
        <v>0</v>
      </c>
      <c r="M431" s="503">
        <f t="shared" si="69"/>
        <v>0</v>
      </c>
      <c r="N431" s="503">
        <f t="shared" si="69"/>
        <v>0</v>
      </c>
      <c r="O431" s="503">
        <f t="shared" si="69"/>
        <v>0.3</v>
      </c>
      <c r="P431" s="503">
        <f t="shared" si="69"/>
        <v>0.17</v>
      </c>
      <c r="Q431" s="503">
        <f t="shared" si="69"/>
        <v>0</v>
      </c>
      <c r="R431" s="503">
        <f t="shared" si="69"/>
        <v>0</v>
      </c>
      <c r="S431" s="503">
        <f t="shared" si="69"/>
        <v>0</v>
      </c>
      <c r="T431" s="503">
        <f t="shared" si="69"/>
        <v>0</v>
      </c>
      <c r="U431" s="503">
        <f t="shared" si="69"/>
        <v>0</v>
      </c>
      <c r="V431" s="503">
        <f t="shared" si="69"/>
        <v>0</v>
      </c>
      <c r="W431" s="503">
        <f t="shared" si="69"/>
        <v>0</v>
      </c>
      <c r="X431" s="503">
        <f t="shared" si="69"/>
        <v>0</v>
      </c>
      <c r="Y431" s="503">
        <f t="shared" si="69"/>
        <v>0</v>
      </c>
      <c r="Z431" s="503">
        <f t="shared" si="69"/>
        <v>0</v>
      </c>
      <c r="AA431" s="503">
        <f t="shared" si="69"/>
        <v>0</v>
      </c>
      <c r="AB431" s="503">
        <f t="shared" si="69"/>
        <v>0</v>
      </c>
      <c r="AC431" s="503">
        <f t="shared" si="69"/>
        <v>0</v>
      </c>
      <c r="AD431" s="503">
        <f t="shared" si="69"/>
        <v>0</v>
      </c>
      <c r="AE431" s="503">
        <f t="shared" si="69"/>
        <v>0</v>
      </c>
      <c r="AF431" s="503">
        <f t="shared" si="69"/>
        <v>1.1499999999999999</v>
      </c>
      <c r="AG431" s="503">
        <f t="shared" si="69"/>
        <v>0</v>
      </c>
      <c r="AH431" s="503">
        <f t="shared" si="69"/>
        <v>1.6199999999999999</v>
      </c>
      <c r="AI431" s="414"/>
      <c r="AJ431" s="414"/>
      <c r="AK431" s="404"/>
      <c r="AL431" s="529"/>
      <c r="AM431" s="529"/>
      <c r="AN431" s="529"/>
      <c r="AO431" s="529"/>
      <c r="AP431" s="529"/>
      <c r="AQ431" s="400"/>
      <c r="AR431" s="400"/>
      <c r="AS431" s="400"/>
      <c r="AT431" s="400"/>
      <c r="AU431" s="400"/>
      <c r="AV431" s="382"/>
      <c r="AW431" s="382"/>
      <c r="AX431" s="382"/>
      <c r="AY431" s="382"/>
    </row>
    <row r="432" spans="1:56" ht="48" customHeight="1">
      <c r="A432" s="388">
        <v>1</v>
      </c>
      <c r="B432" s="389">
        <v>371</v>
      </c>
      <c r="C432" s="390" t="s">
        <v>1927</v>
      </c>
      <c r="D432" s="389" t="s">
        <v>107</v>
      </c>
      <c r="E432" s="389"/>
      <c r="F432" s="505">
        <v>1.2999999999999998</v>
      </c>
      <c r="G432" s="505"/>
      <c r="H432" s="506">
        <v>1.2999999999999998</v>
      </c>
      <c r="I432" s="507">
        <v>0.15</v>
      </c>
      <c r="J432" s="507"/>
      <c r="K432" s="506">
        <f>I432+J432</f>
        <v>0.15</v>
      </c>
      <c r="L432" s="506"/>
      <c r="M432" s="506"/>
      <c r="N432" s="506"/>
      <c r="O432" s="506"/>
      <c r="P432" s="506"/>
      <c r="Q432" s="506"/>
      <c r="R432" s="506"/>
      <c r="S432" s="506"/>
      <c r="T432" s="506"/>
      <c r="U432" s="506"/>
      <c r="V432" s="506"/>
      <c r="W432" s="506"/>
      <c r="X432" s="506"/>
      <c r="Y432" s="506"/>
      <c r="Z432" s="506"/>
      <c r="AA432" s="506"/>
      <c r="AB432" s="506"/>
      <c r="AC432" s="506"/>
      <c r="AD432" s="506"/>
      <c r="AE432" s="506"/>
      <c r="AF432" s="506">
        <v>1.1499999999999999</v>
      </c>
      <c r="AG432" s="506"/>
      <c r="AH432" s="506">
        <f t="shared" si="64"/>
        <v>1.1499999999999999</v>
      </c>
      <c r="AI432" s="389" t="s">
        <v>253</v>
      </c>
      <c r="AJ432" s="389"/>
      <c r="AK432" s="402" t="s">
        <v>1915</v>
      </c>
      <c r="AL432" s="389">
        <v>510</v>
      </c>
      <c r="AM432" s="389" t="s">
        <v>1415</v>
      </c>
      <c r="AN432" s="389" t="s">
        <v>1608</v>
      </c>
      <c r="AO432" s="389"/>
      <c r="AP432" s="389" t="s">
        <v>1417</v>
      </c>
      <c r="AQ432" s="389" t="s">
        <v>1466</v>
      </c>
      <c r="AR432" s="395"/>
      <c r="AS432" s="389">
        <v>510</v>
      </c>
      <c r="AT432" s="389" t="s">
        <v>1417</v>
      </c>
      <c r="AU432" s="389" t="s">
        <v>1419</v>
      </c>
      <c r="AV432" s="388"/>
      <c r="AW432" s="388">
        <v>393</v>
      </c>
      <c r="AX432" s="388" t="s">
        <v>1931</v>
      </c>
      <c r="AY432" s="388" t="s">
        <v>1931</v>
      </c>
      <c r="BD432" s="412"/>
    </row>
    <row r="433" spans="1:57" ht="48.75" customHeight="1">
      <c r="A433" s="388">
        <v>2</v>
      </c>
      <c r="B433" s="389">
        <v>134</v>
      </c>
      <c r="C433" s="390" t="s">
        <v>1184</v>
      </c>
      <c r="D433" s="389" t="s">
        <v>107</v>
      </c>
      <c r="E433" s="389"/>
      <c r="F433" s="505">
        <v>0.62</v>
      </c>
      <c r="G433" s="505">
        <v>0.17</v>
      </c>
      <c r="H433" s="506">
        <v>0.45</v>
      </c>
      <c r="I433" s="507">
        <v>0.45</v>
      </c>
      <c r="J433" s="507"/>
      <c r="K433" s="506">
        <f>I433+J433</f>
        <v>0.45</v>
      </c>
      <c r="L433" s="506"/>
      <c r="M433" s="506"/>
      <c r="N433" s="506"/>
      <c r="O433" s="506"/>
      <c r="P433" s="506"/>
      <c r="Q433" s="506"/>
      <c r="R433" s="506"/>
      <c r="S433" s="506"/>
      <c r="T433" s="506"/>
      <c r="U433" s="506"/>
      <c r="V433" s="506"/>
      <c r="W433" s="506"/>
      <c r="X433" s="506"/>
      <c r="Y433" s="506"/>
      <c r="Z433" s="506"/>
      <c r="AA433" s="506"/>
      <c r="AB433" s="506"/>
      <c r="AC433" s="506"/>
      <c r="AD433" s="506"/>
      <c r="AE433" s="506"/>
      <c r="AF433" s="506"/>
      <c r="AG433" s="506"/>
      <c r="AH433" s="506">
        <f t="shared" si="64"/>
        <v>0</v>
      </c>
      <c r="AI433" s="406" t="s">
        <v>238</v>
      </c>
      <c r="AJ433" s="406"/>
      <c r="AK433" s="402" t="s">
        <v>1183</v>
      </c>
      <c r="AL433" s="389">
        <v>378</v>
      </c>
      <c r="AM433" s="389" t="s">
        <v>1415</v>
      </c>
      <c r="AN433" s="389" t="s">
        <v>1610</v>
      </c>
      <c r="AO433" s="389"/>
      <c r="AP433" s="389" t="s">
        <v>1432</v>
      </c>
      <c r="AQ433" s="395" t="s">
        <v>1433</v>
      </c>
      <c r="AR433" s="395"/>
      <c r="AS433" s="395"/>
      <c r="AT433" s="395"/>
      <c r="AU433" s="395"/>
      <c r="AV433" s="388"/>
      <c r="AW433" s="388">
        <v>394</v>
      </c>
      <c r="AX433" s="388"/>
      <c r="AY433" s="388"/>
    </row>
    <row r="434" spans="1:57" ht="49.5" customHeight="1">
      <c r="A434" s="388">
        <v>3</v>
      </c>
      <c r="B434" s="389">
        <v>133</v>
      </c>
      <c r="C434" s="390" t="s">
        <v>1185</v>
      </c>
      <c r="D434" s="389" t="s">
        <v>107</v>
      </c>
      <c r="E434" s="389"/>
      <c r="F434" s="505">
        <v>1.4</v>
      </c>
      <c r="G434" s="505">
        <v>1</v>
      </c>
      <c r="H434" s="506">
        <v>0.4</v>
      </c>
      <c r="I434" s="507">
        <v>0.1</v>
      </c>
      <c r="J434" s="507"/>
      <c r="K434" s="506">
        <f>I434+J434</f>
        <v>0.1</v>
      </c>
      <c r="L434" s="506"/>
      <c r="M434" s="506"/>
      <c r="N434" s="506"/>
      <c r="O434" s="506">
        <v>0.3</v>
      </c>
      <c r="P434" s="506"/>
      <c r="Q434" s="506"/>
      <c r="R434" s="506"/>
      <c r="S434" s="506"/>
      <c r="T434" s="506"/>
      <c r="U434" s="506"/>
      <c r="V434" s="506"/>
      <c r="W434" s="506"/>
      <c r="X434" s="506"/>
      <c r="Y434" s="506"/>
      <c r="Z434" s="506"/>
      <c r="AA434" s="506"/>
      <c r="AB434" s="506"/>
      <c r="AC434" s="506"/>
      <c r="AD434" s="506"/>
      <c r="AE434" s="506"/>
      <c r="AF434" s="506"/>
      <c r="AG434" s="506"/>
      <c r="AH434" s="506">
        <f t="shared" si="64"/>
        <v>0.3</v>
      </c>
      <c r="AI434" s="406" t="s">
        <v>238</v>
      </c>
      <c r="AJ434" s="406"/>
      <c r="AK434" s="402" t="s">
        <v>1183</v>
      </c>
      <c r="AL434" s="389">
        <v>377</v>
      </c>
      <c r="AM434" s="389" t="s">
        <v>1415</v>
      </c>
      <c r="AN434" s="389" t="s">
        <v>1435</v>
      </c>
      <c r="AO434" s="389"/>
      <c r="AP434" s="389" t="s">
        <v>1432</v>
      </c>
      <c r="AQ434" s="395" t="s">
        <v>1433</v>
      </c>
      <c r="AR434" s="395"/>
      <c r="AS434" s="395"/>
      <c r="AT434" s="395"/>
      <c r="AU434" s="395"/>
      <c r="AV434" s="388"/>
      <c r="AW434" s="388">
        <v>395</v>
      </c>
      <c r="AX434" s="388"/>
      <c r="AY434" s="388"/>
      <c r="BE434" s="396" t="s">
        <v>1991</v>
      </c>
    </row>
    <row r="435" spans="1:57" ht="31.5" customHeight="1">
      <c r="A435" s="388">
        <v>4</v>
      </c>
      <c r="B435" s="389">
        <v>61</v>
      </c>
      <c r="C435" s="390" t="s">
        <v>1916</v>
      </c>
      <c r="D435" s="389" t="s">
        <v>107</v>
      </c>
      <c r="E435" s="389"/>
      <c r="F435" s="505">
        <f>G435+H435</f>
        <v>0.22000000000000003</v>
      </c>
      <c r="G435" s="505">
        <v>0.05</v>
      </c>
      <c r="H435" s="506">
        <v>0.17</v>
      </c>
      <c r="I435" s="507"/>
      <c r="J435" s="507"/>
      <c r="K435" s="506">
        <f>I435+J435</f>
        <v>0</v>
      </c>
      <c r="L435" s="506"/>
      <c r="M435" s="506"/>
      <c r="N435" s="506"/>
      <c r="O435" s="506"/>
      <c r="P435" s="506">
        <v>0.17</v>
      </c>
      <c r="Q435" s="506"/>
      <c r="R435" s="506"/>
      <c r="S435" s="506"/>
      <c r="T435" s="506"/>
      <c r="U435" s="506"/>
      <c r="V435" s="506"/>
      <c r="W435" s="506"/>
      <c r="X435" s="506"/>
      <c r="Y435" s="506"/>
      <c r="Z435" s="506"/>
      <c r="AA435" s="506"/>
      <c r="AB435" s="506"/>
      <c r="AC435" s="506"/>
      <c r="AD435" s="506"/>
      <c r="AE435" s="506"/>
      <c r="AF435" s="506"/>
      <c r="AG435" s="506"/>
      <c r="AH435" s="506">
        <f t="shared" si="64"/>
        <v>0.17</v>
      </c>
      <c r="AI435" s="389" t="s">
        <v>231</v>
      </c>
      <c r="AJ435" s="389"/>
      <c r="AK435" s="402" t="s">
        <v>1642</v>
      </c>
      <c r="AL435" s="389"/>
      <c r="AM435" s="389" t="s">
        <v>1439</v>
      </c>
      <c r="AN435" s="389"/>
      <c r="AO435" s="389">
        <v>11</v>
      </c>
      <c r="AP435" s="389"/>
      <c r="AQ435" s="389"/>
      <c r="AR435" s="395"/>
      <c r="AS435" s="389"/>
      <c r="AT435" s="395"/>
      <c r="AU435" s="389"/>
      <c r="AV435" s="388"/>
      <c r="AW435" s="388">
        <v>396</v>
      </c>
      <c r="AX435" s="388"/>
      <c r="AY435" s="388"/>
    </row>
    <row r="436" spans="1:57" s="384" customFormat="1" ht="30" customHeight="1">
      <c r="A436" s="382">
        <f>A435+A430+A425+A419+A416+A413+A410+A345+A339+A337+A333+A319+A317+A311+A308+A305+A295+A246+A243+A216+A211+A198+A193+A178+A176+A171+A168+A165+A54+A51+A46+A39+A27+A20+A13+A9+A6</f>
        <v>388</v>
      </c>
      <c r="B436" s="382"/>
      <c r="C436" s="397" t="s">
        <v>1402</v>
      </c>
      <c r="D436" s="382"/>
      <c r="E436" s="382"/>
      <c r="F436" s="515">
        <f>F4+F10+F194</f>
        <v>820.02</v>
      </c>
      <c r="G436" s="515">
        <f t="shared" ref="G436:AH436" si="70">G4+G10+G194</f>
        <v>218.69</v>
      </c>
      <c r="H436" s="516">
        <f t="shared" si="70"/>
        <v>601.32999999999993</v>
      </c>
      <c r="I436" s="517">
        <f t="shared" si="70"/>
        <v>141.755</v>
      </c>
      <c r="J436" s="517">
        <f t="shared" si="70"/>
        <v>18.484999999999999</v>
      </c>
      <c r="K436" s="516">
        <f t="shared" si="70"/>
        <v>162.02999999999997</v>
      </c>
      <c r="L436" s="516">
        <f t="shared" si="70"/>
        <v>37.4</v>
      </c>
      <c r="M436" s="516">
        <f t="shared" si="70"/>
        <v>0</v>
      </c>
      <c r="N436" s="516">
        <f t="shared" si="70"/>
        <v>120.05000000000001</v>
      </c>
      <c r="O436" s="516">
        <f t="shared" si="70"/>
        <v>29.119999999999997</v>
      </c>
      <c r="P436" s="516">
        <f t="shared" si="70"/>
        <v>11.47</v>
      </c>
      <c r="Q436" s="516">
        <f t="shared" si="70"/>
        <v>7.71</v>
      </c>
      <c r="R436" s="516">
        <f t="shared" si="70"/>
        <v>15</v>
      </c>
      <c r="S436" s="516">
        <f t="shared" si="70"/>
        <v>4.1999999999999993</v>
      </c>
      <c r="T436" s="516">
        <f t="shared" si="70"/>
        <v>0.26</v>
      </c>
      <c r="U436" s="516">
        <f t="shared" si="70"/>
        <v>0.3</v>
      </c>
      <c r="V436" s="516">
        <f t="shared" si="70"/>
        <v>0</v>
      </c>
      <c r="W436" s="516">
        <f t="shared" si="70"/>
        <v>0.06</v>
      </c>
      <c r="X436" s="516">
        <f t="shared" si="70"/>
        <v>0.2</v>
      </c>
      <c r="Y436" s="516">
        <f t="shared" si="70"/>
        <v>0.15</v>
      </c>
      <c r="Z436" s="516">
        <f t="shared" si="70"/>
        <v>0.60000000000000009</v>
      </c>
      <c r="AA436" s="516">
        <f t="shared" si="70"/>
        <v>1.6700000000000004</v>
      </c>
      <c r="AB436" s="516">
        <f t="shared" si="70"/>
        <v>0</v>
      </c>
      <c r="AC436" s="516">
        <f t="shared" si="70"/>
        <v>5.6</v>
      </c>
      <c r="AD436" s="516">
        <f t="shared" si="70"/>
        <v>0</v>
      </c>
      <c r="AE436" s="516">
        <f t="shared" si="70"/>
        <v>38.380000000000003</v>
      </c>
      <c r="AF436" s="516">
        <f t="shared" si="70"/>
        <v>167.03</v>
      </c>
      <c r="AG436" s="516">
        <f t="shared" si="70"/>
        <v>0.33</v>
      </c>
      <c r="AH436" s="516">
        <f t="shared" si="70"/>
        <v>401.9</v>
      </c>
      <c r="AI436" s="382"/>
      <c r="AJ436" s="382"/>
      <c r="AK436" s="518"/>
      <c r="AL436" s="387"/>
      <c r="AM436" s="382"/>
      <c r="AN436" s="382"/>
      <c r="AO436" s="382"/>
      <c r="AP436" s="382"/>
      <c r="AQ436" s="387"/>
      <c r="AR436" s="387"/>
      <c r="AS436" s="387"/>
      <c r="AT436" s="387"/>
      <c r="AU436" s="387"/>
      <c r="AV436" s="382"/>
      <c r="AW436" s="382"/>
      <c r="AX436" s="382"/>
      <c r="AY436" s="382"/>
    </row>
  </sheetData>
  <mergeCells count="1">
    <mergeCell ref="A2:AY2"/>
  </mergeCells>
  <pageMargins left="0.12" right="0.04" top="0.64" bottom="0.3" header="7.0000000000000007E-2" footer="1.1811024E-2"/>
  <pageSetup paperSize="9" orientation="landscape" r:id="rId1"/>
  <headerFooter alignWithMargins="0">
    <oddFooter>&amp;C &amp;P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64"/>
  <sheetViews>
    <sheetView zoomScale="85" zoomScaleNormal="85" workbookViewId="0">
      <pane xSplit="4" ySplit="6" topLeftCell="E7" activePane="bottomRight" state="frozen"/>
      <selection pane="topRight" activeCell="E1" sqref="E1"/>
      <selection pane="bottomLeft" activeCell="A7" sqref="A7"/>
      <selection pane="bottomRight" activeCell="U17" sqref="U17"/>
    </sheetView>
  </sheetViews>
  <sheetFormatPr defaultColWidth="7.85546875" defaultRowHeight="12.75"/>
  <cols>
    <col min="1" max="1" width="3.7109375" style="103" customWidth="1"/>
    <col min="2" max="2" width="21.5703125" style="104" customWidth="1"/>
    <col min="3" max="3" width="5.140625" style="105" customWidth="1"/>
    <col min="4" max="46" width="8.7109375" style="75" customWidth="1"/>
    <col min="47" max="48" width="9.85546875" style="75" customWidth="1"/>
    <col min="49" max="16384" width="7.85546875" style="75"/>
  </cols>
  <sheetData>
    <row r="1" spans="1:53" ht="15.75">
      <c r="A1" s="714" t="s">
        <v>221</v>
      </c>
      <c r="B1" s="714"/>
      <c r="C1" s="110"/>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row>
    <row r="2" spans="1:53" ht="14.25" customHeight="1">
      <c r="A2" s="715" t="s">
        <v>3</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111"/>
    </row>
    <row r="3" spans="1:53" ht="15.75">
      <c r="A3" s="627" t="s">
        <v>222</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row>
    <row r="4" spans="1:53" ht="15.75">
      <c r="A4" s="74"/>
      <c r="B4" s="73"/>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16" t="s">
        <v>37</v>
      </c>
      <c r="AR4" s="716"/>
      <c r="AS4" s="716"/>
      <c r="AT4" s="716"/>
    </row>
    <row r="5" spans="1:53" ht="14.25" customHeight="1">
      <c r="A5" s="717" t="s">
        <v>25</v>
      </c>
      <c r="B5" s="718" t="s">
        <v>175</v>
      </c>
      <c r="C5" s="720" t="s">
        <v>29</v>
      </c>
      <c r="D5" s="713" t="s">
        <v>137</v>
      </c>
      <c r="E5" s="76"/>
      <c r="F5" s="713"/>
      <c r="G5" s="713"/>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3"/>
      <c r="AG5" s="713"/>
      <c r="AH5" s="713"/>
      <c r="AI5" s="713"/>
      <c r="AJ5" s="713"/>
      <c r="AK5" s="713"/>
      <c r="AL5" s="713"/>
      <c r="AM5" s="713"/>
      <c r="AN5" s="713"/>
      <c r="AO5" s="713"/>
      <c r="AP5" s="713"/>
      <c r="AQ5" s="713"/>
      <c r="AR5" s="713"/>
      <c r="AS5" s="713" t="s">
        <v>116</v>
      </c>
      <c r="AT5" s="713" t="s">
        <v>203</v>
      </c>
    </row>
    <row r="6" spans="1:53" s="79" customFormat="1" ht="36" customHeight="1">
      <c r="A6" s="717"/>
      <c r="B6" s="719"/>
      <c r="C6" s="721"/>
      <c r="D6" s="713"/>
      <c r="E6" s="77" t="s">
        <v>30</v>
      </c>
      <c r="F6" s="78" t="s">
        <v>82</v>
      </c>
      <c r="G6" s="76" t="s">
        <v>80</v>
      </c>
      <c r="H6" s="76" t="s">
        <v>212</v>
      </c>
      <c r="I6" s="76" t="s">
        <v>56</v>
      </c>
      <c r="J6" s="76" t="s">
        <v>46</v>
      </c>
      <c r="K6" s="76" t="s">
        <v>31</v>
      </c>
      <c r="L6" s="76" t="s">
        <v>32</v>
      </c>
      <c r="M6" s="76" t="s">
        <v>47</v>
      </c>
      <c r="N6" s="76" t="s">
        <v>74</v>
      </c>
      <c r="O6" s="76" t="s">
        <v>52</v>
      </c>
      <c r="P6" s="76" t="s">
        <v>58</v>
      </c>
      <c r="Q6" s="77" t="s">
        <v>33</v>
      </c>
      <c r="R6" s="76" t="s">
        <v>34</v>
      </c>
      <c r="S6" s="76" t="s">
        <v>35</v>
      </c>
      <c r="T6" s="76" t="s">
        <v>127</v>
      </c>
      <c r="U6" s="76" t="s">
        <v>130</v>
      </c>
      <c r="V6" s="76" t="s">
        <v>131</v>
      </c>
      <c r="W6" s="76" t="s">
        <v>129</v>
      </c>
      <c r="X6" s="76" t="s">
        <v>54</v>
      </c>
      <c r="Y6" s="76" t="s">
        <v>48</v>
      </c>
      <c r="Z6" s="76" t="s">
        <v>36</v>
      </c>
      <c r="AA6" s="76" t="s">
        <v>157</v>
      </c>
      <c r="AB6" s="76" t="s">
        <v>128</v>
      </c>
      <c r="AC6" s="76" t="s">
        <v>73</v>
      </c>
      <c r="AD6" s="76" t="s">
        <v>96</v>
      </c>
      <c r="AE6" s="76" t="s">
        <v>97</v>
      </c>
      <c r="AF6" s="76" t="s">
        <v>101</v>
      </c>
      <c r="AG6" s="76" t="s">
        <v>98</v>
      </c>
      <c r="AH6" s="76" t="s">
        <v>121</v>
      </c>
      <c r="AI6" s="76" t="s">
        <v>99</v>
      </c>
      <c r="AJ6" s="76" t="s">
        <v>50</v>
      </c>
      <c r="AK6" s="76" t="s">
        <v>55</v>
      </c>
      <c r="AL6" s="76" t="s">
        <v>160</v>
      </c>
      <c r="AM6" s="76" t="s">
        <v>161</v>
      </c>
      <c r="AN6" s="76" t="s">
        <v>107</v>
      </c>
      <c r="AO6" s="76" t="s">
        <v>166</v>
      </c>
      <c r="AP6" s="76" t="s">
        <v>167</v>
      </c>
      <c r="AQ6" s="76" t="s">
        <v>78</v>
      </c>
      <c r="AR6" s="76" t="s">
        <v>85</v>
      </c>
      <c r="AS6" s="713"/>
      <c r="AT6" s="713"/>
    </row>
    <row r="7" spans="1:53" s="79" customFormat="1" ht="17.25" customHeight="1">
      <c r="A7" s="80">
        <v>1</v>
      </c>
      <c r="B7" s="81" t="s">
        <v>38</v>
      </c>
      <c r="C7" s="82" t="s">
        <v>30</v>
      </c>
      <c r="D7" s="112"/>
      <c r="E7" s="83">
        <f>D7-AS7</f>
        <v>0</v>
      </c>
      <c r="F7" s="84">
        <f>SUM(F11:F18)</f>
        <v>0</v>
      </c>
      <c r="G7" s="84">
        <f>SUM(G10:G18)</f>
        <v>0</v>
      </c>
      <c r="H7" s="84">
        <f>SUM(H9,H11:H18)</f>
        <v>0</v>
      </c>
      <c r="I7" s="84">
        <f>SUM(I9:I10,I12:I18)</f>
        <v>0</v>
      </c>
      <c r="J7" s="84">
        <f>SUM(J9:J11,J13:J18)</f>
        <v>0</v>
      </c>
      <c r="K7" s="84">
        <f>SUM(K9:K12,K14:K18)</f>
        <v>0</v>
      </c>
      <c r="L7" s="84">
        <f>SUM(L9:L13,L15:L18)</f>
        <v>0</v>
      </c>
      <c r="M7" s="84">
        <f>SUM(M9:M14,M16:M18)</f>
        <v>0</v>
      </c>
      <c r="N7" s="84">
        <f>SUM(N9:N15,N17:N18)</f>
        <v>0</v>
      </c>
      <c r="O7" s="84">
        <f>SUM(O9:O16,O18)</f>
        <v>0</v>
      </c>
      <c r="P7" s="84">
        <f>SUM(P9:P17)</f>
        <v>0</v>
      </c>
      <c r="Q7" s="85">
        <f>SUM(Q9:Q18)</f>
        <v>0</v>
      </c>
      <c r="R7" s="84">
        <f>SUM(R9:R18)</f>
        <v>0</v>
      </c>
      <c r="S7" s="84">
        <f t="shared" ref="S7:AR7" si="0">SUM(S9:S18)</f>
        <v>0</v>
      </c>
      <c r="T7" s="84">
        <f t="shared" si="0"/>
        <v>0</v>
      </c>
      <c r="U7" s="84">
        <f t="shared" si="0"/>
        <v>0</v>
      </c>
      <c r="V7" s="84">
        <f t="shared" si="0"/>
        <v>0</v>
      </c>
      <c r="W7" s="84">
        <f t="shared" si="0"/>
        <v>0</v>
      </c>
      <c r="X7" s="84">
        <f t="shared" si="0"/>
        <v>0</v>
      </c>
      <c r="Y7" s="84">
        <f t="shared" si="0"/>
        <v>0</v>
      </c>
      <c r="Z7" s="84">
        <f t="shared" si="0"/>
        <v>0</v>
      </c>
      <c r="AA7" s="84">
        <f t="shared" si="0"/>
        <v>0</v>
      </c>
      <c r="AB7" s="84">
        <f t="shared" si="0"/>
        <v>0</v>
      </c>
      <c r="AC7" s="84">
        <f t="shared" si="0"/>
        <v>0</v>
      </c>
      <c r="AD7" s="84">
        <f t="shared" si="0"/>
        <v>0</v>
      </c>
      <c r="AE7" s="84">
        <f t="shared" si="0"/>
        <v>0</v>
      </c>
      <c r="AF7" s="84">
        <f t="shared" si="0"/>
        <v>0</v>
      </c>
      <c r="AG7" s="84">
        <f t="shared" si="0"/>
        <v>0</v>
      </c>
      <c r="AH7" s="84">
        <f t="shared" si="0"/>
        <v>0</v>
      </c>
      <c r="AI7" s="84">
        <f t="shared" si="0"/>
        <v>0</v>
      </c>
      <c r="AJ7" s="84">
        <f t="shared" si="0"/>
        <v>0</v>
      </c>
      <c r="AK7" s="84">
        <f t="shared" si="0"/>
        <v>0</v>
      </c>
      <c r="AL7" s="84">
        <f t="shared" si="0"/>
        <v>0</v>
      </c>
      <c r="AM7" s="84">
        <f t="shared" si="0"/>
        <v>0</v>
      </c>
      <c r="AN7" s="84">
        <f t="shared" si="0"/>
        <v>0</v>
      </c>
      <c r="AO7" s="84">
        <f t="shared" si="0"/>
        <v>0</v>
      </c>
      <c r="AP7" s="84">
        <f t="shared" si="0"/>
        <v>0</v>
      </c>
      <c r="AQ7" s="84">
        <f t="shared" si="0"/>
        <v>0</v>
      </c>
      <c r="AR7" s="84">
        <f t="shared" si="0"/>
        <v>0</v>
      </c>
      <c r="AS7" s="86">
        <f>SUM(AS9:AS18)</f>
        <v>0</v>
      </c>
      <c r="AT7" s="87">
        <f>E48</f>
        <v>0</v>
      </c>
      <c r="AV7" s="132" t="s">
        <v>215</v>
      </c>
      <c r="AW7" s="129"/>
      <c r="AX7" s="129"/>
      <c r="AY7" s="129"/>
      <c r="AZ7" s="129"/>
      <c r="BA7" s="130"/>
    </row>
    <row r="8" spans="1:53" s="91" customFormat="1" ht="15">
      <c r="A8" s="80" t="s">
        <v>10</v>
      </c>
      <c r="B8" s="81" t="s">
        <v>81</v>
      </c>
      <c r="C8" s="88" t="s">
        <v>82</v>
      </c>
      <c r="D8" s="112"/>
      <c r="E8" s="89">
        <f>SUM(I8:P8)</f>
        <v>0</v>
      </c>
      <c r="F8" s="90">
        <f>D8-AS8</f>
        <v>0</v>
      </c>
      <c r="G8" s="85">
        <f>SUM(G10)</f>
        <v>0</v>
      </c>
      <c r="H8" s="85">
        <f>SUM(H9)</f>
        <v>0</v>
      </c>
      <c r="I8" s="85">
        <f>SUM(I9:I10)</f>
        <v>0</v>
      </c>
      <c r="J8" s="85">
        <f t="shared" ref="J8:AS8" si="1">SUM(J9:J10)</f>
        <v>0</v>
      </c>
      <c r="K8" s="85">
        <f t="shared" si="1"/>
        <v>0</v>
      </c>
      <c r="L8" s="85">
        <f t="shared" si="1"/>
        <v>0</v>
      </c>
      <c r="M8" s="85">
        <f t="shared" si="1"/>
        <v>0</v>
      </c>
      <c r="N8" s="85">
        <f t="shared" si="1"/>
        <v>0</v>
      </c>
      <c r="O8" s="85">
        <f t="shared" si="1"/>
        <v>0</v>
      </c>
      <c r="P8" s="85">
        <f t="shared" si="1"/>
        <v>0</v>
      </c>
      <c r="Q8" s="85">
        <f>SUM(Q9:Q10)</f>
        <v>0</v>
      </c>
      <c r="R8" s="85">
        <f t="shared" si="1"/>
        <v>0</v>
      </c>
      <c r="S8" s="85">
        <f t="shared" si="1"/>
        <v>0</v>
      </c>
      <c r="T8" s="85">
        <f t="shared" si="1"/>
        <v>0</v>
      </c>
      <c r="U8" s="85">
        <f t="shared" si="1"/>
        <v>0</v>
      </c>
      <c r="V8" s="85">
        <f t="shared" si="1"/>
        <v>0</v>
      </c>
      <c r="W8" s="85">
        <f t="shared" si="1"/>
        <v>0</v>
      </c>
      <c r="X8" s="85">
        <f t="shared" si="1"/>
        <v>0</v>
      </c>
      <c r="Y8" s="85">
        <f t="shared" si="1"/>
        <v>0</v>
      </c>
      <c r="Z8" s="85">
        <f t="shared" si="1"/>
        <v>0</v>
      </c>
      <c r="AA8" s="85">
        <f t="shared" si="1"/>
        <v>0</v>
      </c>
      <c r="AB8" s="85">
        <f t="shared" si="1"/>
        <v>0</v>
      </c>
      <c r="AC8" s="85">
        <f t="shared" si="1"/>
        <v>0</v>
      </c>
      <c r="AD8" s="85">
        <f t="shared" si="1"/>
        <v>0</v>
      </c>
      <c r="AE8" s="85">
        <f t="shared" si="1"/>
        <v>0</v>
      </c>
      <c r="AF8" s="85">
        <f t="shared" si="1"/>
        <v>0</v>
      </c>
      <c r="AG8" s="85">
        <f t="shared" si="1"/>
        <v>0</v>
      </c>
      <c r="AH8" s="85">
        <f t="shared" si="1"/>
        <v>0</v>
      </c>
      <c r="AI8" s="85">
        <f t="shared" si="1"/>
        <v>0</v>
      </c>
      <c r="AJ8" s="85">
        <f t="shared" si="1"/>
        <v>0</v>
      </c>
      <c r="AK8" s="85">
        <f t="shared" si="1"/>
        <v>0</v>
      </c>
      <c r="AL8" s="85">
        <f t="shared" si="1"/>
        <v>0</v>
      </c>
      <c r="AM8" s="85">
        <f t="shared" si="1"/>
        <v>0</v>
      </c>
      <c r="AN8" s="85">
        <f t="shared" si="1"/>
        <v>0</v>
      </c>
      <c r="AO8" s="85">
        <f t="shared" si="1"/>
        <v>0</v>
      </c>
      <c r="AP8" s="85">
        <f t="shared" si="1"/>
        <v>0</v>
      </c>
      <c r="AQ8" s="85">
        <f t="shared" si="1"/>
        <v>0</v>
      </c>
      <c r="AR8" s="85">
        <f t="shared" si="1"/>
        <v>0</v>
      </c>
      <c r="AS8" s="85">
        <f t="shared" si="1"/>
        <v>0</v>
      </c>
      <c r="AT8" s="88">
        <f>F48</f>
        <v>0</v>
      </c>
      <c r="AU8" s="75"/>
      <c r="AV8" s="132" t="s">
        <v>216</v>
      </c>
      <c r="AW8" s="129"/>
      <c r="AX8" s="129"/>
      <c r="AY8" s="129"/>
      <c r="AZ8" s="129"/>
      <c r="BA8" s="131"/>
    </row>
    <row r="9" spans="1:53" s="91" customFormat="1" ht="15">
      <c r="A9" s="80"/>
      <c r="B9" s="81" t="s">
        <v>213</v>
      </c>
      <c r="C9" s="88" t="s">
        <v>80</v>
      </c>
      <c r="D9" s="112"/>
      <c r="E9" s="89">
        <f>SUM(H9:P9)</f>
        <v>0</v>
      </c>
      <c r="F9" s="85">
        <f>SUM(H9)</f>
        <v>0</v>
      </c>
      <c r="G9" s="90">
        <f>D9-AS9</f>
        <v>0</v>
      </c>
      <c r="H9" s="107"/>
      <c r="I9" s="107"/>
      <c r="J9" s="107"/>
      <c r="K9" s="107"/>
      <c r="L9" s="107"/>
      <c r="M9" s="107"/>
      <c r="N9" s="107"/>
      <c r="O9" s="107"/>
      <c r="P9" s="107"/>
      <c r="Q9" s="85">
        <f>SUM(R9:AQ9)</f>
        <v>0</v>
      </c>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85">
        <f>SUM(R9:AR9,H9:P9)</f>
        <v>0</v>
      </c>
      <c r="AT9" s="88">
        <f>G48</f>
        <v>0</v>
      </c>
      <c r="AU9" s="75"/>
      <c r="AV9" s="132" t="s">
        <v>217</v>
      </c>
      <c r="AW9" s="129"/>
      <c r="AX9" s="129"/>
      <c r="AY9" s="129"/>
      <c r="AZ9" s="129"/>
      <c r="BA9" s="131"/>
    </row>
    <row r="10" spans="1:53" s="91" customFormat="1" ht="15">
      <c r="A10" s="80"/>
      <c r="B10" s="81" t="s">
        <v>214</v>
      </c>
      <c r="C10" s="88" t="s">
        <v>212</v>
      </c>
      <c r="D10" s="112"/>
      <c r="E10" s="89">
        <f>SUM(G10,I10:P10)</f>
        <v>0</v>
      </c>
      <c r="F10" s="85">
        <f>SUM(G10)</f>
        <v>0</v>
      </c>
      <c r="G10" s="107"/>
      <c r="H10" s="90">
        <f>D10-AS10</f>
        <v>0</v>
      </c>
      <c r="I10" s="107"/>
      <c r="J10" s="107"/>
      <c r="K10" s="107"/>
      <c r="L10" s="107"/>
      <c r="M10" s="107"/>
      <c r="N10" s="107"/>
      <c r="O10" s="107"/>
      <c r="P10" s="107"/>
      <c r="Q10" s="85">
        <f t="shared" ref="Q10:Q17" si="2">SUM(R10:AQ10)</f>
        <v>0</v>
      </c>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85">
        <f>SUM(R10:AR10,I10:P10,G10)</f>
        <v>0</v>
      </c>
      <c r="AT10" s="88">
        <f>H48</f>
        <v>0</v>
      </c>
      <c r="AU10" s="75"/>
      <c r="AV10" s="132" t="s">
        <v>218</v>
      </c>
      <c r="AW10" s="129"/>
      <c r="AX10" s="129"/>
      <c r="AY10" s="129"/>
      <c r="AZ10" s="129"/>
      <c r="BA10" s="131"/>
    </row>
    <row r="11" spans="1:53" s="91" customFormat="1" ht="15">
      <c r="A11" s="80" t="s">
        <v>11</v>
      </c>
      <c r="B11" s="81" t="s">
        <v>109</v>
      </c>
      <c r="C11" s="88" t="s">
        <v>56</v>
      </c>
      <c r="D11" s="112"/>
      <c r="E11" s="89">
        <f>SUM(G11:H11,J11:P11)</f>
        <v>0</v>
      </c>
      <c r="F11" s="85">
        <f>SUM(G11:H11)</f>
        <v>0</v>
      </c>
      <c r="G11" s="107"/>
      <c r="H11" s="107"/>
      <c r="I11" s="90">
        <f>D11-AS11</f>
        <v>0</v>
      </c>
      <c r="J11" s="107"/>
      <c r="K11" s="107"/>
      <c r="L11" s="107"/>
      <c r="M11" s="107"/>
      <c r="N11" s="107"/>
      <c r="O11" s="107"/>
      <c r="P11" s="107"/>
      <c r="Q11" s="85">
        <f t="shared" si="2"/>
        <v>0</v>
      </c>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85">
        <f>SUM(R11:AR11,J11:P11,G11:H11)</f>
        <v>0</v>
      </c>
      <c r="AT11" s="88">
        <f>I48</f>
        <v>0</v>
      </c>
      <c r="AU11" s="75"/>
    </row>
    <row r="12" spans="1:53" s="91" customFormat="1" ht="15">
      <c r="A12" s="80" t="s">
        <v>12</v>
      </c>
      <c r="B12" s="81" t="s">
        <v>41</v>
      </c>
      <c r="C12" s="88" t="s">
        <v>46</v>
      </c>
      <c r="D12" s="112"/>
      <c r="E12" s="89">
        <f>SUM(G12:I12,K12:P12)</f>
        <v>0</v>
      </c>
      <c r="F12" s="85">
        <f t="shared" ref="F12:F17" si="3">SUM(G12:H12)</f>
        <v>0</v>
      </c>
      <c r="G12" s="107"/>
      <c r="H12" s="107"/>
      <c r="I12" s="107"/>
      <c r="J12" s="90">
        <f>D12-AS12</f>
        <v>0</v>
      </c>
      <c r="K12" s="107"/>
      <c r="L12" s="107"/>
      <c r="M12" s="107"/>
      <c r="N12" s="107"/>
      <c r="O12" s="107"/>
      <c r="P12" s="107"/>
      <c r="Q12" s="85">
        <f t="shared" si="2"/>
        <v>0</v>
      </c>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85">
        <f>SUM(R12:AR12,K12:P12,G12:I12)</f>
        <v>0</v>
      </c>
      <c r="AT12" s="88">
        <f>J48</f>
        <v>0</v>
      </c>
      <c r="AU12" s="75"/>
    </row>
    <row r="13" spans="1:53" s="91" customFormat="1" ht="15">
      <c r="A13" s="80" t="s">
        <v>13</v>
      </c>
      <c r="B13" s="81" t="s">
        <v>20</v>
      </c>
      <c r="C13" s="88" t="s">
        <v>31</v>
      </c>
      <c r="D13" s="112"/>
      <c r="E13" s="89">
        <f>SUM(G13:J13,L13:P13)</f>
        <v>0</v>
      </c>
      <c r="F13" s="85">
        <f t="shared" si="3"/>
        <v>0</v>
      </c>
      <c r="G13" s="107"/>
      <c r="H13" s="107"/>
      <c r="I13" s="107"/>
      <c r="J13" s="107"/>
      <c r="K13" s="90">
        <f>D13-AS13</f>
        <v>0</v>
      </c>
      <c r="L13" s="107"/>
      <c r="M13" s="107"/>
      <c r="N13" s="107"/>
      <c r="O13" s="107"/>
      <c r="P13" s="107"/>
      <c r="Q13" s="85">
        <f t="shared" si="2"/>
        <v>0</v>
      </c>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85">
        <f>SUM(R13:AR13,L13:P13,G13:J13)</f>
        <v>0</v>
      </c>
      <c r="AT13" s="88">
        <f>K48</f>
        <v>0</v>
      </c>
      <c r="AU13" s="75"/>
    </row>
    <row r="14" spans="1:53" s="91" customFormat="1" ht="15">
      <c r="A14" s="80" t="s">
        <v>14</v>
      </c>
      <c r="B14" s="81" t="s">
        <v>21</v>
      </c>
      <c r="C14" s="88" t="s">
        <v>32</v>
      </c>
      <c r="D14" s="112"/>
      <c r="E14" s="89">
        <f>SUM(G14:K14,M14:P14)</f>
        <v>0</v>
      </c>
      <c r="F14" s="85">
        <f t="shared" si="3"/>
        <v>0</v>
      </c>
      <c r="G14" s="107"/>
      <c r="H14" s="107"/>
      <c r="I14" s="107"/>
      <c r="J14" s="107"/>
      <c r="K14" s="107"/>
      <c r="L14" s="90">
        <f>D14-AS14</f>
        <v>0</v>
      </c>
      <c r="M14" s="107"/>
      <c r="N14" s="107"/>
      <c r="O14" s="107"/>
      <c r="P14" s="107"/>
      <c r="Q14" s="85">
        <f t="shared" si="2"/>
        <v>0</v>
      </c>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85">
        <f>SUM(R14:AR14,M14:P14,G14:K14)</f>
        <v>0</v>
      </c>
      <c r="AT14" s="88">
        <f>L48</f>
        <v>0</v>
      </c>
      <c r="AU14" s="75"/>
    </row>
    <row r="15" spans="1:53" s="91" customFormat="1" ht="15">
      <c r="A15" s="80" t="s">
        <v>43</v>
      </c>
      <c r="B15" s="81" t="s">
        <v>42</v>
      </c>
      <c r="C15" s="88" t="s">
        <v>47</v>
      </c>
      <c r="D15" s="112"/>
      <c r="E15" s="89">
        <f>SUM(G15:L15,N15:P15)</f>
        <v>0</v>
      </c>
      <c r="F15" s="85">
        <f t="shared" si="3"/>
        <v>0</v>
      </c>
      <c r="G15" s="107"/>
      <c r="H15" s="107"/>
      <c r="I15" s="107"/>
      <c r="J15" s="107"/>
      <c r="K15" s="107"/>
      <c r="L15" s="107"/>
      <c r="M15" s="90">
        <f>D15-AS15</f>
        <v>0</v>
      </c>
      <c r="N15" s="107"/>
      <c r="O15" s="107"/>
      <c r="P15" s="107"/>
      <c r="Q15" s="85">
        <f t="shared" si="2"/>
        <v>0</v>
      </c>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85">
        <f>SUM(R15:AR15,N15:P15,G15:L15)</f>
        <v>0</v>
      </c>
      <c r="AT15" s="88">
        <f>M48</f>
        <v>0</v>
      </c>
      <c r="AU15" s="75"/>
    </row>
    <row r="16" spans="1:53" s="91" customFormat="1" ht="15">
      <c r="A16" s="80" t="s">
        <v>44</v>
      </c>
      <c r="B16" s="81" t="s">
        <v>86</v>
      </c>
      <c r="C16" s="88" t="s">
        <v>74</v>
      </c>
      <c r="D16" s="112"/>
      <c r="E16" s="89">
        <f>SUM(G16:M16,O16:P16)</f>
        <v>0</v>
      </c>
      <c r="F16" s="85">
        <f t="shared" si="3"/>
        <v>0</v>
      </c>
      <c r="G16" s="107"/>
      <c r="H16" s="107"/>
      <c r="I16" s="107"/>
      <c r="J16" s="107"/>
      <c r="K16" s="107"/>
      <c r="L16" s="107"/>
      <c r="M16" s="107"/>
      <c r="N16" s="90">
        <f>D16-AS16</f>
        <v>0</v>
      </c>
      <c r="O16" s="107"/>
      <c r="P16" s="107"/>
      <c r="Q16" s="85">
        <f t="shared" si="2"/>
        <v>0</v>
      </c>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85">
        <f>SUM(R16:AR16,O16:P16,G16:M16)</f>
        <v>0</v>
      </c>
      <c r="AT16" s="88">
        <f>N48</f>
        <v>0</v>
      </c>
      <c r="AU16" s="75"/>
    </row>
    <row r="17" spans="1:47" s="91" customFormat="1" ht="15">
      <c r="A17" s="80" t="s">
        <v>53</v>
      </c>
      <c r="B17" s="81" t="s">
        <v>51</v>
      </c>
      <c r="C17" s="88" t="s">
        <v>52</v>
      </c>
      <c r="D17" s="112"/>
      <c r="E17" s="89">
        <f>SUM(G17:N17,P17)</f>
        <v>0</v>
      </c>
      <c r="F17" s="85">
        <f t="shared" si="3"/>
        <v>0</v>
      </c>
      <c r="G17" s="107"/>
      <c r="H17" s="107"/>
      <c r="I17" s="107"/>
      <c r="J17" s="107"/>
      <c r="K17" s="107"/>
      <c r="L17" s="107"/>
      <c r="M17" s="107"/>
      <c r="N17" s="107"/>
      <c r="O17" s="90">
        <f>D17-AS17</f>
        <v>0</v>
      </c>
      <c r="P17" s="107"/>
      <c r="Q17" s="85">
        <f t="shared" si="2"/>
        <v>0</v>
      </c>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85">
        <f>SUM(R17:AR17,P17,G17:N17)</f>
        <v>0</v>
      </c>
      <c r="AT17" s="88">
        <f>O48</f>
        <v>0</v>
      </c>
      <c r="AU17" s="75"/>
    </row>
    <row r="18" spans="1:47" s="91" customFormat="1" ht="15">
      <c r="A18" s="80" t="s">
        <v>194</v>
      </c>
      <c r="B18" s="81" t="s">
        <v>57</v>
      </c>
      <c r="C18" s="88" t="s">
        <v>58</v>
      </c>
      <c r="D18" s="112"/>
      <c r="E18" s="89">
        <f>SUM(G18:O18)</f>
        <v>0</v>
      </c>
      <c r="F18" s="85">
        <f>SUM(G18:H18)</f>
        <v>0</v>
      </c>
      <c r="G18" s="107"/>
      <c r="H18" s="107"/>
      <c r="I18" s="107"/>
      <c r="J18" s="107"/>
      <c r="K18" s="107"/>
      <c r="L18" s="107"/>
      <c r="M18" s="107"/>
      <c r="N18" s="107"/>
      <c r="O18" s="107"/>
      <c r="P18" s="90">
        <f>D18-AS18</f>
        <v>0</v>
      </c>
      <c r="Q18" s="85">
        <f>SUM(R18:AQ18)</f>
        <v>0</v>
      </c>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85">
        <f>SUM(R18:AR18,G18:O18)</f>
        <v>0</v>
      </c>
      <c r="AT18" s="88">
        <f>P48</f>
        <v>0</v>
      </c>
      <c r="AU18" s="75"/>
    </row>
    <row r="19" spans="1:47" s="91" customFormat="1" ht="15">
      <c r="A19" s="80">
        <v>2</v>
      </c>
      <c r="B19" s="80" t="s">
        <v>39</v>
      </c>
      <c r="C19" s="88" t="s">
        <v>33</v>
      </c>
      <c r="D19" s="112"/>
      <c r="E19" s="89">
        <f>SUM(G19:P19)</f>
        <v>0</v>
      </c>
      <c r="F19" s="85">
        <f t="shared" ref="F19:F46" si="4">SUM(G19:H19)</f>
        <v>0</v>
      </c>
      <c r="G19" s="85">
        <f>SUM(G20:G45)</f>
        <v>0</v>
      </c>
      <c r="H19" s="85">
        <f t="shared" ref="H19:P19" si="5">SUM(H20:H45)</f>
        <v>0</v>
      </c>
      <c r="I19" s="85">
        <f t="shared" si="5"/>
        <v>0</v>
      </c>
      <c r="J19" s="85">
        <f t="shared" si="5"/>
        <v>0</v>
      </c>
      <c r="K19" s="85">
        <f t="shared" si="5"/>
        <v>0</v>
      </c>
      <c r="L19" s="85">
        <f t="shared" si="5"/>
        <v>0</v>
      </c>
      <c r="M19" s="85">
        <f t="shared" si="5"/>
        <v>0</v>
      </c>
      <c r="N19" s="85">
        <f t="shared" si="5"/>
        <v>0</v>
      </c>
      <c r="O19" s="85">
        <f t="shared" si="5"/>
        <v>0</v>
      </c>
      <c r="P19" s="85">
        <f t="shared" si="5"/>
        <v>0</v>
      </c>
      <c r="Q19" s="90">
        <f>D19-AS19</f>
        <v>0</v>
      </c>
      <c r="R19" s="85">
        <f>SUM(R21:R45)</f>
        <v>0</v>
      </c>
      <c r="S19" s="85">
        <f>SUM(S22:S45,S20)</f>
        <v>0</v>
      </c>
      <c r="T19" s="85">
        <f>SUM(T20:T21,T23:T45)</f>
        <v>0</v>
      </c>
      <c r="U19" s="85">
        <f>SUM(U20:U22,U24:U45)</f>
        <v>0</v>
      </c>
      <c r="V19" s="85">
        <f>SUM(V20:V23,V25:V45)</f>
        <v>0</v>
      </c>
      <c r="W19" s="85">
        <f>SUM(W20:W24,W26:W45)</f>
        <v>0</v>
      </c>
      <c r="X19" s="85">
        <f>SUM(X20:X25,X27:X45)</f>
        <v>0</v>
      </c>
      <c r="Y19" s="85">
        <f>SUM(Y20:Y26,Y28:Y45)</f>
        <v>0</v>
      </c>
      <c r="Z19" s="85">
        <f>SUM(Z20:Z27,Z29:Z45)</f>
        <v>0</v>
      </c>
      <c r="AA19" s="85">
        <f>SUM(AA20:AA28,AA30:AA45)</f>
        <v>0</v>
      </c>
      <c r="AB19" s="85">
        <f>SUM(AB20:AB29,AB31:AB45)</f>
        <v>0</v>
      </c>
      <c r="AC19" s="85">
        <f>SUM(AC20:AC30,AC32:AC45)</f>
        <v>0</v>
      </c>
      <c r="AD19" s="85">
        <f>SUM(AD20:AD31,AD33:AD45)</f>
        <v>0</v>
      </c>
      <c r="AE19" s="85">
        <f>SUM(AE20:AE32,AE34:AE45)</f>
        <v>0</v>
      </c>
      <c r="AF19" s="85">
        <f>SUM(AF20:AF33,AF35:AF45)</f>
        <v>0</v>
      </c>
      <c r="AG19" s="85">
        <f>SUM(AG20:AG34,AG36:AG45)</f>
        <v>0</v>
      </c>
      <c r="AH19" s="85">
        <f>SUM(AH20:AH35,AH37:AH45)</f>
        <v>0</v>
      </c>
      <c r="AI19" s="85">
        <f>SUM(AI20:AI36,AI38:AI45)</f>
        <v>0</v>
      </c>
      <c r="AJ19" s="85">
        <f>SUM(AJ20:AJ37,AJ39:AJ45)</f>
        <v>0</v>
      </c>
      <c r="AK19" s="85">
        <f>SUM(AK20:AK38,AK40:AK45)</f>
        <v>0</v>
      </c>
      <c r="AL19" s="85">
        <f>SUM(AL20:AL39,AL41:AL45)</f>
        <v>0</v>
      </c>
      <c r="AM19" s="85">
        <f>SUM(AM20:AM40,AM42:AM45)</f>
        <v>0</v>
      </c>
      <c r="AN19" s="85">
        <f>SUM(AN20:AN41,AN43:AN45)</f>
        <v>0</v>
      </c>
      <c r="AO19" s="85">
        <f>SUM(AO20:AO42,AO44:AO45)</f>
        <v>0</v>
      </c>
      <c r="AP19" s="85">
        <f>SUM(AP20:AP43,AP45)</f>
        <v>0</v>
      </c>
      <c r="AQ19" s="85">
        <f>SUM(AQ20:AQ44)</f>
        <v>0</v>
      </c>
      <c r="AR19" s="85">
        <f>SUM(AR20:AR45)</f>
        <v>0</v>
      </c>
      <c r="AS19" s="85">
        <f>SUM(AS20:AS45)</f>
        <v>0</v>
      </c>
      <c r="AT19" s="88">
        <f>Q48</f>
        <v>0</v>
      </c>
      <c r="AU19" s="75"/>
    </row>
    <row r="20" spans="1:47" s="91" customFormat="1" ht="15">
      <c r="A20" s="80" t="s">
        <v>26</v>
      </c>
      <c r="B20" s="81" t="s">
        <v>22</v>
      </c>
      <c r="C20" s="88" t="s">
        <v>34</v>
      </c>
      <c r="D20" s="112"/>
      <c r="E20" s="89">
        <f>SUM(G20:P20)</f>
        <v>0</v>
      </c>
      <c r="F20" s="85">
        <f t="shared" si="4"/>
        <v>0</v>
      </c>
      <c r="G20" s="107"/>
      <c r="H20" s="107"/>
      <c r="I20" s="107"/>
      <c r="J20" s="107"/>
      <c r="K20" s="107"/>
      <c r="L20" s="107"/>
      <c r="M20" s="107"/>
      <c r="N20" s="107"/>
      <c r="O20" s="107"/>
      <c r="P20" s="107"/>
      <c r="Q20" s="85">
        <f>SUM(S20:AQ20)</f>
        <v>0</v>
      </c>
      <c r="R20" s="90">
        <f>D20-AS20</f>
        <v>0</v>
      </c>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85">
        <f>SUM(S20:AR20,G20:P20)</f>
        <v>0</v>
      </c>
      <c r="AT20" s="88">
        <f>R48</f>
        <v>0</v>
      </c>
      <c r="AU20" s="75"/>
    </row>
    <row r="21" spans="1:47" s="91" customFormat="1" ht="15">
      <c r="A21" s="80" t="s">
        <v>15</v>
      </c>
      <c r="B21" s="81" t="s">
        <v>23</v>
      </c>
      <c r="C21" s="88" t="s">
        <v>35</v>
      </c>
      <c r="D21" s="112"/>
      <c r="E21" s="89">
        <f t="shared" ref="E21:E46" si="6">SUM(G21:P21)</f>
        <v>0</v>
      </c>
      <c r="F21" s="85">
        <f t="shared" si="4"/>
        <v>0</v>
      </c>
      <c r="G21" s="107"/>
      <c r="H21" s="107"/>
      <c r="I21" s="107"/>
      <c r="J21" s="107"/>
      <c r="K21" s="107"/>
      <c r="L21" s="107"/>
      <c r="M21" s="107"/>
      <c r="N21" s="107"/>
      <c r="O21" s="107"/>
      <c r="P21" s="107"/>
      <c r="Q21" s="85">
        <f>SUM(R21,T21:AQ21)</f>
        <v>0</v>
      </c>
      <c r="R21" s="107"/>
      <c r="S21" s="90">
        <f>D21-AS21</f>
        <v>0</v>
      </c>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85">
        <f>SUM(T21:AR21,R21,G21:P21)</f>
        <v>0</v>
      </c>
      <c r="AT21" s="88">
        <f>S48</f>
        <v>0</v>
      </c>
      <c r="AU21" s="75"/>
    </row>
    <row r="22" spans="1:47" s="91" customFormat="1" ht="15">
      <c r="A22" s="80" t="s">
        <v>16</v>
      </c>
      <c r="B22" s="81" t="s">
        <v>24</v>
      </c>
      <c r="C22" s="88" t="s">
        <v>127</v>
      </c>
      <c r="D22" s="112"/>
      <c r="E22" s="89">
        <f t="shared" si="6"/>
        <v>0</v>
      </c>
      <c r="F22" s="85">
        <f t="shared" si="4"/>
        <v>0</v>
      </c>
      <c r="G22" s="107"/>
      <c r="H22" s="107"/>
      <c r="I22" s="107"/>
      <c r="J22" s="107"/>
      <c r="K22" s="107"/>
      <c r="L22" s="107"/>
      <c r="M22" s="107"/>
      <c r="N22" s="107"/>
      <c r="O22" s="107"/>
      <c r="P22" s="107"/>
      <c r="Q22" s="85">
        <f>SUM(R22:S22,U22:AQ22)</f>
        <v>0</v>
      </c>
      <c r="R22" s="107"/>
      <c r="S22" s="107"/>
      <c r="T22" s="90">
        <f>D22-AS22</f>
        <v>0</v>
      </c>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85">
        <f>SUM(U22:AR22,R22:S22,G22:P22)</f>
        <v>0</v>
      </c>
      <c r="AT22" s="88">
        <f>T48</f>
        <v>0</v>
      </c>
      <c r="AU22" s="75"/>
    </row>
    <row r="23" spans="1:47" s="91" customFormat="1" ht="15">
      <c r="A23" s="80" t="s">
        <v>17</v>
      </c>
      <c r="B23" s="81" t="s">
        <v>83</v>
      </c>
      <c r="C23" s="88" t="s">
        <v>130</v>
      </c>
      <c r="D23" s="112"/>
      <c r="E23" s="89">
        <f t="shared" si="6"/>
        <v>0</v>
      </c>
      <c r="F23" s="85">
        <f t="shared" si="4"/>
        <v>0</v>
      </c>
      <c r="G23" s="107"/>
      <c r="H23" s="107"/>
      <c r="I23" s="107"/>
      <c r="J23" s="107"/>
      <c r="K23" s="107"/>
      <c r="L23" s="107"/>
      <c r="M23" s="107"/>
      <c r="N23" s="107"/>
      <c r="O23" s="107"/>
      <c r="P23" s="107"/>
      <c r="Q23" s="85">
        <f>SUM(R23:T23,V23:AQ23)</f>
        <v>0</v>
      </c>
      <c r="R23" s="107"/>
      <c r="S23" s="107"/>
      <c r="T23" s="107"/>
      <c r="U23" s="90">
        <f>D23-AS23</f>
        <v>0</v>
      </c>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85">
        <f>SUM(V23:AR23,R23:T23,G23:P23)</f>
        <v>0</v>
      </c>
      <c r="AT23" s="88">
        <f>U48</f>
        <v>0</v>
      </c>
      <c r="AU23" s="75"/>
    </row>
    <row r="24" spans="1:47" s="91" customFormat="1" ht="15">
      <c r="A24" s="80" t="s">
        <v>18</v>
      </c>
      <c r="B24" s="81" t="s">
        <v>87</v>
      </c>
      <c r="C24" s="88" t="s">
        <v>131</v>
      </c>
      <c r="D24" s="112"/>
      <c r="E24" s="89">
        <f t="shared" si="6"/>
        <v>0</v>
      </c>
      <c r="F24" s="85">
        <f t="shared" si="4"/>
        <v>0</v>
      </c>
      <c r="G24" s="107"/>
      <c r="H24" s="107"/>
      <c r="I24" s="107"/>
      <c r="J24" s="107"/>
      <c r="K24" s="107"/>
      <c r="L24" s="107"/>
      <c r="M24" s="107"/>
      <c r="N24" s="107"/>
      <c r="O24" s="107"/>
      <c r="P24" s="107"/>
      <c r="Q24" s="85">
        <f>SUM(R24:U24,W24:AQ24)</f>
        <v>0</v>
      </c>
      <c r="R24" s="107"/>
      <c r="S24" s="107"/>
      <c r="T24" s="107"/>
      <c r="U24" s="107"/>
      <c r="V24" s="90">
        <f>D24-AS24</f>
        <v>0</v>
      </c>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85">
        <f>SUM(W24:AR24,R24:U24,G24:P24)</f>
        <v>0</v>
      </c>
      <c r="AT24" s="88">
        <f>V48</f>
        <v>0</v>
      </c>
      <c r="AU24" s="75"/>
    </row>
    <row r="25" spans="1:47" s="91" customFormat="1" ht="15">
      <c r="A25" s="80" t="s">
        <v>19</v>
      </c>
      <c r="B25" s="81" t="s">
        <v>88</v>
      </c>
      <c r="C25" s="88" t="s">
        <v>129</v>
      </c>
      <c r="D25" s="112"/>
      <c r="E25" s="89">
        <f t="shared" si="6"/>
        <v>0</v>
      </c>
      <c r="F25" s="85">
        <f t="shared" si="4"/>
        <v>0</v>
      </c>
      <c r="G25" s="107"/>
      <c r="H25" s="107"/>
      <c r="I25" s="107"/>
      <c r="J25" s="107"/>
      <c r="K25" s="107"/>
      <c r="L25" s="107"/>
      <c r="M25" s="107"/>
      <c r="N25" s="107"/>
      <c r="O25" s="107"/>
      <c r="P25" s="107"/>
      <c r="Q25" s="85">
        <f>SUM(R25:V25,X25:AQ25)</f>
        <v>0</v>
      </c>
      <c r="R25" s="107"/>
      <c r="S25" s="107"/>
      <c r="T25" s="107"/>
      <c r="U25" s="107"/>
      <c r="V25" s="107"/>
      <c r="W25" s="90">
        <f>D25-AS25</f>
        <v>0</v>
      </c>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85">
        <f>SUM(X25:AR25,R25:V25,G25:P25)</f>
        <v>0</v>
      </c>
      <c r="AT25" s="88">
        <f>W48</f>
        <v>0</v>
      </c>
      <c r="AU25" s="75"/>
    </row>
    <row r="26" spans="1:47" s="91" customFormat="1" ht="18">
      <c r="A26" s="80" t="s">
        <v>27</v>
      </c>
      <c r="B26" s="81" t="s">
        <v>89</v>
      </c>
      <c r="C26" s="88" t="s">
        <v>54</v>
      </c>
      <c r="D26" s="112"/>
      <c r="E26" s="89">
        <f t="shared" si="6"/>
        <v>0</v>
      </c>
      <c r="F26" s="85">
        <f t="shared" si="4"/>
        <v>0</v>
      </c>
      <c r="G26" s="107"/>
      <c r="H26" s="107"/>
      <c r="I26" s="107"/>
      <c r="J26" s="107"/>
      <c r="K26" s="107"/>
      <c r="L26" s="107"/>
      <c r="M26" s="107"/>
      <c r="N26" s="107"/>
      <c r="O26" s="107"/>
      <c r="P26" s="107"/>
      <c r="Q26" s="85">
        <f>SUM(R26:W26,Y26:AQ26)</f>
        <v>0</v>
      </c>
      <c r="R26" s="107"/>
      <c r="S26" s="107"/>
      <c r="T26" s="107"/>
      <c r="U26" s="107"/>
      <c r="V26" s="107"/>
      <c r="W26" s="107"/>
      <c r="X26" s="90">
        <f>D26-AS26</f>
        <v>0</v>
      </c>
      <c r="Y26" s="107"/>
      <c r="Z26" s="107"/>
      <c r="AA26" s="107"/>
      <c r="AB26" s="107"/>
      <c r="AC26" s="107"/>
      <c r="AD26" s="107"/>
      <c r="AE26" s="107"/>
      <c r="AF26" s="107"/>
      <c r="AG26" s="107"/>
      <c r="AH26" s="107"/>
      <c r="AI26" s="107"/>
      <c r="AJ26" s="107"/>
      <c r="AK26" s="107"/>
      <c r="AL26" s="107"/>
      <c r="AM26" s="107"/>
      <c r="AN26" s="107"/>
      <c r="AO26" s="107"/>
      <c r="AP26" s="107"/>
      <c r="AQ26" s="107"/>
      <c r="AR26" s="107"/>
      <c r="AS26" s="85">
        <f>SUM(Y26:AR26,R26:W26,G26:P26)</f>
        <v>0</v>
      </c>
      <c r="AT26" s="88">
        <f>X48</f>
        <v>0</v>
      </c>
      <c r="AU26" s="75"/>
    </row>
    <row r="27" spans="1:47" s="91" customFormat="1" ht="20.25" customHeight="1">
      <c r="A27" s="80" t="s">
        <v>28</v>
      </c>
      <c r="B27" s="81" t="s">
        <v>90</v>
      </c>
      <c r="C27" s="88" t="s">
        <v>48</v>
      </c>
      <c r="D27" s="112"/>
      <c r="E27" s="89">
        <f t="shared" si="6"/>
        <v>0</v>
      </c>
      <c r="F27" s="85">
        <f t="shared" si="4"/>
        <v>0</v>
      </c>
      <c r="G27" s="107"/>
      <c r="H27" s="107"/>
      <c r="I27" s="107"/>
      <c r="J27" s="107"/>
      <c r="K27" s="107"/>
      <c r="L27" s="107"/>
      <c r="M27" s="107"/>
      <c r="N27" s="107"/>
      <c r="O27" s="107"/>
      <c r="P27" s="107"/>
      <c r="Q27" s="85">
        <f>SUM(R27:X27,Z27:AQ27)</f>
        <v>0</v>
      </c>
      <c r="R27" s="107"/>
      <c r="S27" s="107"/>
      <c r="T27" s="107"/>
      <c r="U27" s="107"/>
      <c r="V27" s="107"/>
      <c r="W27" s="107"/>
      <c r="X27" s="107"/>
      <c r="Y27" s="90">
        <f>D27-AS27</f>
        <v>0</v>
      </c>
      <c r="Z27" s="107"/>
      <c r="AA27" s="107"/>
      <c r="AB27" s="107"/>
      <c r="AC27" s="107"/>
      <c r="AD27" s="107"/>
      <c r="AE27" s="107"/>
      <c r="AF27" s="107"/>
      <c r="AG27" s="107"/>
      <c r="AH27" s="107"/>
      <c r="AI27" s="107"/>
      <c r="AJ27" s="107"/>
      <c r="AK27" s="107"/>
      <c r="AL27" s="107"/>
      <c r="AM27" s="107"/>
      <c r="AN27" s="107"/>
      <c r="AO27" s="107"/>
      <c r="AP27" s="107"/>
      <c r="AQ27" s="107"/>
      <c r="AR27" s="107"/>
      <c r="AS27" s="85">
        <f>SUM(Z27:AR27,R27:X27,G27:P27)</f>
        <v>0</v>
      </c>
      <c r="AT27" s="88">
        <f>Y48</f>
        <v>0</v>
      </c>
      <c r="AU27" s="75"/>
    </row>
    <row r="28" spans="1:47" s="91" customFormat="1" ht="20.25" customHeight="1">
      <c r="A28" s="80" t="s">
        <v>49</v>
      </c>
      <c r="B28" s="81" t="s">
        <v>135</v>
      </c>
      <c r="C28" s="88" t="s">
        <v>36</v>
      </c>
      <c r="D28" s="112"/>
      <c r="E28" s="89">
        <f t="shared" si="6"/>
        <v>0</v>
      </c>
      <c r="F28" s="85">
        <f t="shared" si="4"/>
        <v>0</v>
      </c>
      <c r="G28" s="107"/>
      <c r="H28" s="107"/>
      <c r="I28" s="107"/>
      <c r="J28" s="107"/>
      <c r="K28" s="107"/>
      <c r="L28" s="107"/>
      <c r="M28" s="107"/>
      <c r="N28" s="107"/>
      <c r="O28" s="107"/>
      <c r="P28" s="107"/>
      <c r="Q28" s="85">
        <f>SUM(R28:Y28,AA28:AQ28)</f>
        <v>0</v>
      </c>
      <c r="R28" s="107"/>
      <c r="S28" s="107"/>
      <c r="T28" s="107"/>
      <c r="U28" s="107"/>
      <c r="V28" s="107"/>
      <c r="W28" s="107"/>
      <c r="X28" s="107"/>
      <c r="Y28" s="107"/>
      <c r="Z28" s="90">
        <f>D28-AS28</f>
        <v>0</v>
      </c>
      <c r="AA28" s="107"/>
      <c r="AB28" s="107"/>
      <c r="AC28" s="107"/>
      <c r="AD28" s="107"/>
      <c r="AE28" s="107"/>
      <c r="AF28" s="107"/>
      <c r="AG28" s="107"/>
      <c r="AH28" s="107"/>
      <c r="AI28" s="107"/>
      <c r="AJ28" s="107"/>
      <c r="AK28" s="107"/>
      <c r="AL28" s="107"/>
      <c r="AM28" s="107"/>
      <c r="AN28" s="107"/>
      <c r="AO28" s="107"/>
      <c r="AP28" s="107"/>
      <c r="AQ28" s="107"/>
      <c r="AR28" s="107"/>
      <c r="AS28" s="85">
        <f>SUM(AA28:AR28,R28:Y28,G28:P28)</f>
        <v>0</v>
      </c>
      <c r="AT28" s="88">
        <f>Z48</f>
        <v>0</v>
      </c>
      <c r="AU28" s="75"/>
    </row>
    <row r="29" spans="1:47" s="91" customFormat="1" ht="15">
      <c r="A29" s="80" t="s">
        <v>134</v>
      </c>
      <c r="B29" s="81" t="s">
        <v>108</v>
      </c>
      <c r="C29" s="81" t="s">
        <v>157</v>
      </c>
      <c r="D29" s="112"/>
      <c r="E29" s="89">
        <f t="shared" si="6"/>
        <v>0</v>
      </c>
      <c r="F29" s="85">
        <f t="shared" si="4"/>
        <v>0</v>
      </c>
      <c r="G29" s="107"/>
      <c r="H29" s="107"/>
      <c r="I29" s="107"/>
      <c r="J29" s="107"/>
      <c r="K29" s="107"/>
      <c r="L29" s="107"/>
      <c r="M29" s="107"/>
      <c r="N29" s="107"/>
      <c r="O29" s="107"/>
      <c r="P29" s="107"/>
      <c r="Q29" s="85">
        <f>SUM(R29:Z29,AB29:AQ29)</f>
        <v>0</v>
      </c>
      <c r="R29" s="107"/>
      <c r="S29" s="107"/>
      <c r="T29" s="107"/>
      <c r="U29" s="107"/>
      <c r="V29" s="107"/>
      <c r="W29" s="107"/>
      <c r="X29" s="107"/>
      <c r="Y29" s="107"/>
      <c r="Z29" s="107"/>
      <c r="AA29" s="90">
        <f>D29-AS29</f>
        <v>0</v>
      </c>
      <c r="AB29" s="107"/>
      <c r="AC29" s="107"/>
      <c r="AD29" s="107"/>
      <c r="AE29" s="107"/>
      <c r="AF29" s="107"/>
      <c r="AG29" s="107"/>
      <c r="AH29" s="107"/>
      <c r="AI29" s="107"/>
      <c r="AJ29" s="107"/>
      <c r="AK29" s="107"/>
      <c r="AL29" s="107"/>
      <c r="AM29" s="107"/>
      <c r="AN29" s="107"/>
      <c r="AO29" s="107"/>
      <c r="AP29" s="107"/>
      <c r="AQ29" s="107"/>
      <c r="AR29" s="107"/>
      <c r="AS29" s="85">
        <f>SUM(AB29:AR29,R29:Z29,G29:P29)</f>
        <v>0</v>
      </c>
      <c r="AT29" s="88">
        <f>AA48</f>
        <v>0</v>
      </c>
      <c r="AU29" s="75"/>
    </row>
    <row r="30" spans="1:47" s="91" customFormat="1" ht="15">
      <c r="A30" s="80" t="s">
        <v>185</v>
      </c>
      <c r="B30" s="81" t="s">
        <v>123</v>
      </c>
      <c r="C30" s="88" t="s">
        <v>128</v>
      </c>
      <c r="D30" s="112"/>
      <c r="E30" s="89">
        <f t="shared" si="6"/>
        <v>0</v>
      </c>
      <c r="F30" s="85">
        <f t="shared" si="4"/>
        <v>0</v>
      </c>
      <c r="G30" s="107"/>
      <c r="H30" s="107"/>
      <c r="I30" s="107"/>
      <c r="J30" s="107"/>
      <c r="K30" s="107"/>
      <c r="L30" s="107"/>
      <c r="M30" s="107"/>
      <c r="N30" s="107"/>
      <c r="O30" s="107"/>
      <c r="P30" s="107"/>
      <c r="Q30" s="85">
        <f>SUM(R30:AA30,AC30:AQ30)</f>
        <v>0</v>
      </c>
      <c r="R30" s="107"/>
      <c r="S30" s="107"/>
      <c r="T30" s="107"/>
      <c r="U30" s="107"/>
      <c r="V30" s="107"/>
      <c r="W30" s="107"/>
      <c r="X30" s="107"/>
      <c r="Y30" s="107"/>
      <c r="Z30" s="107"/>
      <c r="AA30" s="107"/>
      <c r="AB30" s="90">
        <f>D30-AS30</f>
        <v>0</v>
      </c>
      <c r="AC30" s="107"/>
      <c r="AD30" s="107"/>
      <c r="AE30" s="107"/>
      <c r="AF30" s="107"/>
      <c r="AG30" s="107"/>
      <c r="AH30" s="107"/>
      <c r="AI30" s="107"/>
      <c r="AJ30" s="107"/>
      <c r="AK30" s="107"/>
      <c r="AL30" s="107"/>
      <c r="AM30" s="107"/>
      <c r="AN30" s="107"/>
      <c r="AO30" s="107"/>
      <c r="AP30" s="107"/>
      <c r="AQ30" s="107"/>
      <c r="AR30" s="107"/>
      <c r="AS30" s="85">
        <f>SUM(AC30:AR30,R30:AA30,G30:P30)</f>
        <v>0</v>
      </c>
      <c r="AT30" s="88">
        <f>AB48</f>
        <v>0</v>
      </c>
      <c r="AU30" s="75"/>
    </row>
    <row r="31" spans="1:47" s="91" customFormat="1" ht="15">
      <c r="A31" s="80" t="s">
        <v>186</v>
      </c>
      <c r="B31" s="81" t="s">
        <v>84</v>
      </c>
      <c r="C31" s="88" t="s">
        <v>73</v>
      </c>
      <c r="D31" s="112"/>
      <c r="E31" s="89">
        <f t="shared" si="6"/>
        <v>0</v>
      </c>
      <c r="F31" s="85">
        <f t="shared" si="4"/>
        <v>0</v>
      </c>
      <c r="G31" s="107"/>
      <c r="H31" s="107"/>
      <c r="I31" s="107"/>
      <c r="J31" s="107"/>
      <c r="K31" s="107"/>
      <c r="L31" s="107"/>
      <c r="M31" s="107"/>
      <c r="N31" s="107"/>
      <c r="O31" s="107"/>
      <c r="P31" s="107"/>
      <c r="Q31" s="85">
        <f>SUM(R31:AB31,AD31:AQ31)</f>
        <v>0</v>
      </c>
      <c r="R31" s="107"/>
      <c r="S31" s="107"/>
      <c r="T31" s="107"/>
      <c r="U31" s="107"/>
      <c r="V31" s="107"/>
      <c r="W31" s="107"/>
      <c r="X31" s="107"/>
      <c r="Y31" s="107"/>
      <c r="Z31" s="107"/>
      <c r="AA31" s="107"/>
      <c r="AB31" s="107"/>
      <c r="AC31" s="90">
        <f>D31-AS31</f>
        <v>0</v>
      </c>
      <c r="AD31" s="107"/>
      <c r="AE31" s="107"/>
      <c r="AF31" s="107"/>
      <c r="AG31" s="107"/>
      <c r="AH31" s="107"/>
      <c r="AI31" s="107"/>
      <c r="AJ31" s="107"/>
      <c r="AK31" s="107"/>
      <c r="AL31" s="107"/>
      <c r="AM31" s="107"/>
      <c r="AN31" s="107"/>
      <c r="AO31" s="107"/>
      <c r="AP31" s="107"/>
      <c r="AQ31" s="107"/>
      <c r="AR31" s="107"/>
      <c r="AS31" s="85">
        <f>SUM(AD31:AR31,R31:AB31,G31:P31)</f>
        <v>0</v>
      </c>
      <c r="AT31" s="88">
        <f>AC48</f>
        <v>0</v>
      </c>
      <c r="AU31" s="75"/>
    </row>
    <row r="32" spans="1:47" s="91" customFormat="1" ht="15">
      <c r="A32" s="80" t="s">
        <v>187</v>
      </c>
      <c r="B32" s="81" t="s">
        <v>91</v>
      </c>
      <c r="C32" s="88" t="s">
        <v>96</v>
      </c>
      <c r="D32" s="112"/>
      <c r="E32" s="89">
        <f t="shared" si="6"/>
        <v>0</v>
      </c>
      <c r="F32" s="85">
        <f t="shared" si="4"/>
        <v>0</v>
      </c>
      <c r="G32" s="107"/>
      <c r="H32" s="107"/>
      <c r="I32" s="107"/>
      <c r="J32" s="107"/>
      <c r="K32" s="107"/>
      <c r="L32" s="107"/>
      <c r="M32" s="107"/>
      <c r="N32" s="107"/>
      <c r="O32" s="107"/>
      <c r="P32" s="107"/>
      <c r="Q32" s="85">
        <f>SUM(R32:AC32,AE32:AQ32)</f>
        <v>0</v>
      </c>
      <c r="R32" s="107"/>
      <c r="S32" s="107"/>
      <c r="T32" s="107"/>
      <c r="U32" s="107"/>
      <c r="V32" s="107"/>
      <c r="W32" s="107"/>
      <c r="X32" s="107"/>
      <c r="Y32" s="107"/>
      <c r="Z32" s="107"/>
      <c r="AA32" s="107"/>
      <c r="AB32" s="107"/>
      <c r="AC32" s="107"/>
      <c r="AD32" s="90">
        <f>D32-AS32</f>
        <v>0</v>
      </c>
      <c r="AE32" s="107"/>
      <c r="AF32" s="107"/>
      <c r="AG32" s="107"/>
      <c r="AH32" s="107"/>
      <c r="AI32" s="107"/>
      <c r="AJ32" s="107"/>
      <c r="AK32" s="107"/>
      <c r="AL32" s="107"/>
      <c r="AM32" s="107"/>
      <c r="AN32" s="107"/>
      <c r="AO32" s="107"/>
      <c r="AP32" s="107"/>
      <c r="AQ32" s="107"/>
      <c r="AR32" s="107"/>
      <c r="AS32" s="85">
        <f>SUM(AE32:AR32,R32:AC32,G32:P32)</f>
        <v>0</v>
      </c>
      <c r="AT32" s="88">
        <f>AD48</f>
        <v>0</v>
      </c>
      <c r="AU32" s="75"/>
    </row>
    <row r="33" spans="1:47" s="91" customFormat="1" ht="15">
      <c r="A33" s="80" t="s">
        <v>188</v>
      </c>
      <c r="B33" s="81" t="s">
        <v>92</v>
      </c>
      <c r="C33" s="88" t="s">
        <v>97</v>
      </c>
      <c r="D33" s="112"/>
      <c r="E33" s="89">
        <f t="shared" si="6"/>
        <v>0</v>
      </c>
      <c r="F33" s="85">
        <f t="shared" si="4"/>
        <v>0</v>
      </c>
      <c r="G33" s="107"/>
      <c r="H33" s="107"/>
      <c r="I33" s="107"/>
      <c r="J33" s="107"/>
      <c r="K33" s="107"/>
      <c r="L33" s="107"/>
      <c r="M33" s="107"/>
      <c r="N33" s="107"/>
      <c r="O33" s="107"/>
      <c r="P33" s="107"/>
      <c r="Q33" s="85">
        <f>SUM(R33:AD33,AF33:AQ33)</f>
        <v>0</v>
      </c>
      <c r="R33" s="107"/>
      <c r="S33" s="107"/>
      <c r="T33" s="107"/>
      <c r="U33" s="107"/>
      <c r="V33" s="107"/>
      <c r="W33" s="107"/>
      <c r="X33" s="107"/>
      <c r="Y33" s="107"/>
      <c r="Z33" s="107"/>
      <c r="AA33" s="107"/>
      <c r="AB33" s="107"/>
      <c r="AC33" s="107"/>
      <c r="AD33" s="107"/>
      <c r="AE33" s="90">
        <f>D33-AS33</f>
        <v>0</v>
      </c>
      <c r="AF33" s="107"/>
      <c r="AG33" s="107"/>
      <c r="AH33" s="107"/>
      <c r="AI33" s="107"/>
      <c r="AJ33" s="107"/>
      <c r="AK33" s="107"/>
      <c r="AL33" s="107"/>
      <c r="AM33" s="107"/>
      <c r="AN33" s="107"/>
      <c r="AO33" s="107"/>
      <c r="AP33" s="107"/>
      <c r="AQ33" s="107"/>
      <c r="AR33" s="107"/>
      <c r="AS33" s="85">
        <f>SUM(AF33:AR33,R33:AD33,G33:P33)</f>
        <v>0</v>
      </c>
      <c r="AT33" s="88">
        <f>AE48</f>
        <v>0</v>
      </c>
      <c r="AU33" s="75"/>
    </row>
    <row r="34" spans="1:47" s="91" customFormat="1" ht="15">
      <c r="A34" s="80" t="s">
        <v>189</v>
      </c>
      <c r="B34" s="81" t="s">
        <v>93</v>
      </c>
      <c r="C34" s="88" t="s">
        <v>101</v>
      </c>
      <c r="D34" s="112"/>
      <c r="E34" s="89">
        <f t="shared" si="6"/>
        <v>0</v>
      </c>
      <c r="F34" s="85">
        <f t="shared" si="4"/>
        <v>0</v>
      </c>
      <c r="G34" s="107"/>
      <c r="H34" s="107"/>
      <c r="I34" s="107"/>
      <c r="J34" s="107"/>
      <c r="K34" s="107"/>
      <c r="L34" s="107"/>
      <c r="M34" s="107"/>
      <c r="N34" s="107"/>
      <c r="O34" s="107"/>
      <c r="P34" s="107"/>
      <c r="Q34" s="85">
        <f>SUM(R34:AE34,AG34:AQ34)</f>
        <v>0</v>
      </c>
      <c r="R34" s="107"/>
      <c r="S34" s="107"/>
      <c r="T34" s="107"/>
      <c r="U34" s="107"/>
      <c r="V34" s="107"/>
      <c r="W34" s="107"/>
      <c r="X34" s="107"/>
      <c r="Y34" s="107"/>
      <c r="Z34" s="107"/>
      <c r="AA34" s="107"/>
      <c r="AB34" s="107"/>
      <c r="AC34" s="107"/>
      <c r="AD34" s="107"/>
      <c r="AE34" s="107"/>
      <c r="AF34" s="90">
        <f>D34-AS34</f>
        <v>0</v>
      </c>
      <c r="AG34" s="107"/>
      <c r="AH34" s="107"/>
      <c r="AI34" s="107"/>
      <c r="AJ34" s="107"/>
      <c r="AK34" s="107"/>
      <c r="AL34" s="107"/>
      <c r="AM34" s="107"/>
      <c r="AN34" s="107"/>
      <c r="AO34" s="107"/>
      <c r="AP34" s="107"/>
      <c r="AQ34" s="107"/>
      <c r="AR34" s="107"/>
      <c r="AS34" s="85">
        <f>SUM(AG34:AR34,R34:AE34,G34:P34)</f>
        <v>0</v>
      </c>
      <c r="AT34" s="88">
        <f>AF48</f>
        <v>0</v>
      </c>
      <c r="AU34" s="75"/>
    </row>
    <row r="35" spans="1:47" s="91" customFormat="1" ht="18">
      <c r="A35" s="80" t="s">
        <v>190</v>
      </c>
      <c r="B35" s="81" t="s">
        <v>120</v>
      </c>
      <c r="C35" s="88" t="s">
        <v>98</v>
      </c>
      <c r="D35" s="112"/>
      <c r="E35" s="89">
        <f t="shared" si="6"/>
        <v>0</v>
      </c>
      <c r="F35" s="85">
        <f t="shared" si="4"/>
        <v>0</v>
      </c>
      <c r="G35" s="107"/>
      <c r="H35" s="107"/>
      <c r="I35" s="107"/>
      <c r="J35" s="107"/>
      <c r="K35" s="107"/>
      <c r="L35" s="107"/>
      <c r="M35" s="107"/>
      <c r="N35" s="107"/>
      <c r="O35" s="107"/>
      <c r="P35" s="107"/>
      <c r="Q35" s="85">
        <f>SUM(R35:AF35,AH35:AQ35)</f>
        <v>0</v>
      </c>
      <c r="R35" s="107"/>
      <c r="S35" s="107"/>
      <c r="T35" s="107"/>
      <c r="U35" s="107"/>
      <c r="V35" s="107"/>
      <c r="W35" s="107"/>
      <c r="X35" s="107"/>
      <c r="Y35" s="107"/>
      <c r="Z35" s="107"/>
      <c r="AA35" s="107"/>
      <c r="AB35" s="107"/>
      <c r="AC35" s="107"/>
      <c r="AD35" s="107"/>
      <c r="AE35" s="107"/>
      <c r="AF35" s="107"/>
      <c r="AG35" s="90">
        <f>D35-AS35</f>
        <v>0</v>
      </c>
      <c r="AH35" s="107"/>
      <c r="AI35" s="107"/>
      <c r="AJ35" s="107"/>
      <c r="AK35" s="107"/>
      <c r="AL35" s="107"/>
      <c r="AM35" s="107"/>
      <c r="AN35" s="107"/>
      <c r="AO35" s="107"/>
      <c r="AP35" s="107"/>
      <c r="AQ35" s="107"/>
      <c r="AR35" s="107"/>
      <c r="AS35" s="85">
        <f>SUM(AH35:AR35,R35:AF35,G35:P35)</f>
        <v>0</v>
      </c>
      <c r="AT35" s="88">
        <f>AG48</f>
        <v>0</v>
      </c>
      <c r="AU35" s="75"/>
    </row>
    <row r="36" spans="1:47" s="91" customFormat="1" ht="15">
      <c r="A36" s="80" t="s">
        <v>191</v>
      </c>
      <c r="B36" s="81" t="s">
        <v>124</v>
      </c>
      <c r="C36" s="88" t="s">
        <v>121</v>
      </c>
      <c r="D36" s="112"/>
      <c r="E36" s="89">
        <f t="shared" si="6"/>
        <v>0</v>
      </c>
      <c r="F36" s="85">
        <f t="shared" si="4"/>
        <v>0</v>
      </c>
      <c r="G36" s="107"/>
      <c r="H36" s="107"/>
      <c r="I36" s="107"/>
      <c r="J36" s="107"/>
      <c r="K36" s="107"/>
      <c r="L36" s="107"/>
      <c r="M36" s="107"/>
      <c r="N36" s="107"/>
      <c r="O36" s="107"/>
      <c r="P36" s="107"/>
      <c r="Q36" s="85">
        <f>SUM(R36:AG36,AI36:AQ36)</f>
        <v>0</v>
      </c>
      <c r="R36" s="107"/>
      <c r="S36" s="107"/>
      <c r="T36" s="107"/>
      <c r="U36" s="107"/>
      <c r="V36" s="107"/>
      <c r="W36" s="107"/>
      <c r="X36" s="107"/>
      <c r="Y36" s="107"/>
      <c r="Z36" s="107"/>
      <c r="AA36" s="107"/>
      <c r="AB36" s="107"/>
      <c r="AC36" s="107"/>
      <c r="AD36" s="107"/>
      <c r="AE36" s="107"/>
      <c r="AF36" s="107"/>
      <c r="AG36" s="107"/>
      <c r="AH36" s="90">
        <f>D36-AS36</f>
        <v>0</v>
      </c>
      <c r="AI36" s="107"/>
      <c r="AJ36" s="107"/>
      <c r="AK36" s="107"/>
      <c r="AL36" s="107"/>
      <c r="AM36" s="107"/>
      <c r="AN36" s="107"/>
      <c r="AO36" s="107"/>
      <c r="AP36" s="107"/>
      <c r="AQ36" s="107"/>
      <c r="AR36" s="107"/>
      <c r="AS36" s="85">
        <f>SUM(AI36:AR36,R36:AG36,G36:P36)</f>
        <v>0</v>
      </c>
      <c r="AT36" s="88">
        <f>AH48</f>
        <v>0</v>
      </c>
      <c r="AU36" s="75"/>
    </row>
    <row r="37" spans="1:47" s="91" customFormat="1" ht="15">
      <c r="A37" s="80" t="s">
        <v>192</v>
      </c>
      <c r="B37" s="81" t="s">
        <v>94</v>
      </c>
      <c r="C37" s="88" t="s">
        <v>99</v>
      </c>
      <c r="D37" s="112"/>
      <c r="E37" s="89">
        <f t="shared" si="6"/>
        <v>0</v>
      </c>
      <c r="F37" s="85">
        <f t="shared" si="4"/>
        <v>0</v>
      </c>
      <c r="G37" s="107"/>
      <c r="H37" s="107"/>
      <c r="I37" s="107"/>
      <c r="J37" s="107"/>
      <c r="K37" s="107"/>
      <c r="L37" s="107"/>
      <c r="M37" s="107"/>
      <c r="N37" s="107"/>
      <c r="O37" s="107"/>
      <c r="P37" s="107"/>
      <c r="Q37" s="85">
        <f>SUM(R37:AH37,AJ37:AQ37)</f>
        <v>0</v>
      </c>
      <c r="R37" s="107"/>
      <c r="S37" s="107"/>
      <c r="T37" s="107"/>
      <c r="U37" s="107"/>
      <c r="V37" s="107"/>
      <c r="W37" s="107"/>
      <c r="X37" s="107"/>
      <c r="Y37" s="107"/>
      <c r="Z37" s="107"/>
      <c r="AA37" s="107"/>
      <c r="AB37" s="107"/>
      <c r="AC37" s="107"/>
      <c r="AD37" s="107"/>
      <c r="AE37" s="107"/>
      <c r="AF37" s="107"/>
      <c r="AG37" s="107"/>
      <c r="AH37" s="107"/>
      <c r="AI37" s="90">
        <f>D37-AS37</f>
        <v>0</v>
      </c>
      <c r="AJ37" s="107"/>
      <c r="AK37" s="107"/>
      <c r="AL37" s="107"/>
      <c r="AM37" s="107"/>
      <c r="AN37" s="107"/>
      <c r="AO37" s="107"/>
      <c r="AP37" s="107"/>
      <c r="AQ37" s="107"/>
      <c r="AR37" s="107"/>
      <c r="AS37" s="85">
        <f>SUM(AJ37:AR37,R37:AH37,G37:P37)</f>
        <v>0</v>
      </c>
      <c r="AT37" s="88">
        <f>AI48</f>
        <v>0</v>
      </c>
      <c r="AU37" s="75"/>
    </row>
    <row r="38" spans="1:47" s="91" customFormat="1" ht="18">
      <c r="A38" s="80" t="s">
        <v>193</v>
      </c>
      <c r="B38" s="81" t="s">
        <v>95</v>
      </c>
      <c r="C38" s="88" t="s">
        <v>50</v>
      </c>
      <c r="D38" s="112"/>
      <c r="E38" s="89">
        <f t="shared" si="6"/>
        <v>0</v>
      </c>
      <c r="F38" s="85">
        <f t="shared" si="4"/>
        <v>0</v>
      </c>
      <c r="G38" s="107"/>
      <c r="H38" s="107"/>
      <c r="I38" s="107"/>
      <c r="J38" s="107"/>
      <c r="K38" s="107"/>
      <c r="L38" s="107"/>
      <c r="M38" s="107"/>
      <c r="N38" s="107"/>
      <c r="O38" s="107"/>
      <c r="P38" s="107"/>
      <c r="Q38" s="85">
        <f>SUM(R38:AI38,AK38:AQ38)</f>
        <v>0</v>
      </c>
      <c r="R38" s="107"/>
      <c r="S38" s="107"/>
      <c r="T38" s="107"/>
      <c r="U38" s="107"/>
      <c r="V38" s="107"/>
      <c r="W38" s="107"/>
      <c r="X38" s="107"/>
      <c r="Y38" s="107"/>
      <c r="Z38" s="107"/>
      <c r="AA38" s="107"/>
      <c r="AB38" s="107"/>
      <c r="AC38" s="107"/>
      <c r="AD38" s="107"/>
      <c r="AE38" s="107"/>
      <c r="AF38" s="107"/>
      <c r="AG38" s="107"/>
      <c r="AH38" s="107"/>
      <c r="AI38" s="107"/>
      <c r="AJ38" s="90">
        <f>D38-AS38</f>
        <v>0</v>
      </c>
      <c r="AK38" s="107"/>
      <c r="AL38" s="107"/>
      <c r="AM38" s="107"/>
      <c r="AN38" s="107"/>
      <c r="AO38" s="107"/>
      <c r="AP38" s="107"/>
      <c r="AQ38" s="107"/>
      <c r="AR38" s="107"/>
      <c r="AS38" s="85">
        <f>SUM(AK38:AR38,R38:AI38,G38:P38)</f>
        <v>0</v>
      </c>
      <c r="AT38" s="88">
        <f>AJ48</f>
        <v>0</v>
      </c>
      <c r="AU38" s="75"/>
    </row>
    <row r="39" spans="1:47" s="91" customFormat="1" ht="18">
      <c r="A39" s="80" t="s">
        <v>195</v>
      </c>
      <c r="B39" s="81" t="s">
        <v>102</v>
      </c>
      <c r="C39" s="88" t="s">
        <v>55</v>
      </c>
      <c r="D39" s="112"/>
      <c r="E39" s="89">
        <f t="shared" si="6"/>
        <v>0</v>
      </c>
      <c r="F39" s="85">
        <f t="shared" si="4"/>
        <v>0</v>
      </c>
      <c r="G39" s="107"/>
      <c r="H39" s="107"/>
      <c r="I39" s="107"/>
      <c r="J39" s="107"/>
      <c r="K39" s="107"/>
      <c r="L39" s="107"/>
      <c r="M39" s="107"/>
      <c r="N39" s="107"/>
      <c r="O39" s="107"/>
      <c r="P39" s="107"/>
      <c r="Q39" s="85">
        <f>SUM(R39:AJ39,AL39:AQ39)</f>
        <v>0</v>
      </c>
      <c r="R39" s="107"/>
      <c r="S39" s="107"/>
      <c r="T39" s="107"/>
      <c r="U39" s="107"/>
      <c r="V39" s="107"/>
      <c r="W39" s="107"/>
      <c r="X39" s="107"/>
      <c r="Y39" s="107"/>
      <c r="Z39" s="107"/>
      <c r="AA39" s="107"/>
      <c r="AB39" s="107"/>
      <c r="AC39" s="107"/>
      <c r="AD39" s="107"/>
      <c r="AE39" s="107"/>
      <c r="AF39" s="107"/>
      <c r="AG39" s="107"/>
      <c r="AH39" s="107"/>
      <c r="AI39" s="107"/>
      <c r="AJ39" s="107"/>
      <c r="AK39" s="90">
        <f>D39-AS39</f>
        <v>0</v>
      </c>
      <c r="AL39" s="107"/>
      <c r="AM39" s="107"/>
      <c r="AN39" s="107"/>
      <c r="AO39" s="107"/>
      <c r="AP39" s="107"/>
      <c r="AQ39" s="107"/>
      <c r="AR39" s="107"/>
      <c r="AS39" s="85">
        <f>SUM(AL39:AR39,R39:AJ39,G39:P39)</f>
        <v>0</v>
      </c>
      <c r="AT39" s="88">
        <f>AK48</f>
        <v>0</v>
      </c>
      <c r="AU39" s="75"/>
    </row>
    <row r="40" spans="1:47" s="91" customFormat="1" ht="15">
      <c r="A40" s="80" t="s">
        <v>196</v>
      </c>
      <c r="B40" s="81" t="s">
        <v>162</v>
      </c>
      <c r="C40" s="88" t="s">
        <v>160</v>
      </c>
      <c r="D40" s="112"/>
      <c r="E40" s="89">
        <f t="shared" si="6"/>
        <v>0</v>
      </c>
      <c r="F40" s="85">
        <f t="shared" si="4"/>
        <v>0</v>
      </c>
      <c r="G40" s="107"/>
      <c r="H40" s="107"/>
      <c r="I40" s="107"/>
      <c r="J40" s="107"/>
      <c r="K40" s="107"/>
      <c r="L40" s="107"/>
      <c r="M40" s="107"/>
      <c r="N40" s="107"/>
      <c r="O40" s="107"/>
      <c r="P40" s="107"/>
      <c r="Q40" s="85">
        <f>SUM(R40:AK40,AM40:AQ40)</f>
        <v>0</v>
      </c>
      <c r="R40" s="107"/>
      <c r="S40" s="107"/>
      <c r="T40" s="107"/>
      <c r="U40" s="107"/>
      <c r="V40" s="107"/>
      <c r="W40" s="107"/>
      <c r="X40" s="107"/>
      <c r="Y40" s="107"/>
      <c r="Z40" s="107"/>
      <c r="AA40" s="107"/>
      <c r="AB40" s="107"/>
      <c r="AC40" s="107"/>
      <c r="AD40" s="107"/>
      <c r="AE40" s="107"/>
      <c r="AF40" s="107"/>
      <c r="AG40" s="107"/>
      <c r="AH40" s="107"/>
      <c r="AI40" s="107"/>
      <c r="AJ40" s="107"/>
      <c r="AK40" s="107"/>
      <c r="AL40" s="90">
        <f>D40-AS40</f>
        <v>0</v>
      </c>
      <c r="AM40" s="107"/>
      <c r="AN40" s="107"/>
      <c r="AO40" s="107"/>
      <c r="AP40" s="107"/>
      <c r="AQ40" s="107"/>
      <c r="AR40" s="107"/>
      <c r="AS40" s="85">
        <f>SUM(AM40:AR40,R40:AK40,G40:P40)</f>
        <v>0</v>
      </c>
      <c r="AT40" s="88">
        <f>AL48</f>
        <v>0</v>
      </c>
      <c r="AU40" s="75"/>
    </row>
    <row r="41" spans="1:47" s="91" customFormat="1" ht="18">
      <c r="A41" s="80" t="s">
        <v>197</v>
      </c>
      <c r="B41" s="81" t="s">
        <v>163</v>
      </c>
      <c r="C41" s="88" t="s">
        <v>161</v>
      </c>
      <c r="D41" s="112"/>
      <c r="E41" s="89">
        <f t="shared" si="6"/>
        <v>0</v>
      </c>
      <c r="F41" s="85">
        <f t="shared" si="4"/>
        <v>0</v>
      </c>
      <c r="G41" s="107"/>
      <c r="H41" s="107"/>
      <c r="I41" s="107"/>
      <c r="J41" s="107"/>
      <c r="K41" s="107"/>
      <c r="L41" s="107"/>
      <c r="M41" s="107"/>
      <c r="N41" s="107"/>
      <c r="O41" s="107"/>
      <c r="P41" s="107"/>
      <c r="Q41" s="85">
        <f>SUM(R41:AL41,AN41:AQ41)</f>
        <v>0</v>
      </c>
      <c r="R41" s="107"/>
      <c r="S41" s="107"/>
      <c r="T41" s="107"/>
      <c r="U41" s="107"/>
      <c r="V41" s="107"/>
      <c r="W41" s="107"/>
      <c r="X41" s="107"/>
      <c r="Y41" s="107"/>
      <c r="Z41" s="107"/>
      <c r="AA41" s="107"/>
      <c r="AB41" s="107"/>
      <c r="AC41" s="107"/>
      <c r="AD41" s="107"/>
      <c r="AE41" s="107"/>
      <c r="AF41" s="107"/>
      <c r="AG41" s="107"/>
      <c r="AH41" s="107"/>
      <c r="AI41" s="107"/>
      <c r="AJ41" s="107"/>
      <c r="AK41" s="107"/>
      <c r="AL41" s="107"/>
      <c r="AM41" s="90">
        <f>D41-AS41</f>
        <v>0</v>
      </c>
      <c r="AN41" s="107"/>
      <c r="AO41" s="107"/>
      <c r="AP41" s="107"/>
      <c r="AQ41" s="107"/>
      <c r="AR41" s="107"/>
      <c r="AS41" s="85">
        <f>SUM(AN41:AR41,R41:AL41,G41:P41)</f>
        <v>0</v>
      </c>
      <c r="AT41" s="88">
        <f>AM48</f>
        <v>0</v>
      </c>
      <c r="AU41" s="75"/>
    </row>
    <row r="42" spans="1:47" s="91" customFormat="1" ht="15">
      <c r="A42" s="80" t="s">
        <v>198</v>
      </c>
      <c r="B42" s="81" t="s">
        <v>158</v>
      </c>
      <c r="C42" s="88" t="s">
        <v>107</v>
      </c>
      <c r="D42" s="112"/>
      <c r="E42" s="89">
        <f t="shared" si="6"/>
        <v>0</v>
      </c>
      <c r="F42" s="85">
        <f t="shared" si="4"/>
        <v>0</v>
      </c>
      <c r="G42" s="107"/>
      <c r="H42" s="107"/>
      <c r="I42" s="107"/>
      <c r="J42" s="107"/>
      <c r="K42" s="107"/>
      <c r="L42" s="107"/>
      <c r="M42" s="107"/>
      <c r="N42" s="107"/>
      <c r="O42" s="107"/>
      <c r="P42" s="107"/>
      <c r="Q42" s="85">
        <f>SUM(R42:AM42,AO42:AQ42)</f>
        <v>0</v>
      </c>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90">
        <f>D42-AS42</f>
        <v>0</v>
      </c>
      <c r="AO42" s="107"/>
      <c r="AP42" s="107"/>
      <c r="AQ42" s="107"/>
      <c r="AR42" s="107"/>
      <c r="AS42" s="85">
        <f>SUM(AO42:AR42,R42:AM42,G42:P42)</f>
        <v>0</v>
      </c>
      <c r="AT42" s="88">
        <f>AN48</f>
        <v>0</v>
      </c>
      <c r="AU42" s="75"/>
    </row>
    <row r="43" spans="1:47" s="91" customFormat="1" ht="15">
      <c r="A43" s="80" t="s">
        <v>199</v>
      </c>
      <c r="B43" s="81" t="s">
        <v>165</v>
      </c>
      <c r="C43" s="88" t="s">
        <v>166</v>
      </c>
      <c r="D43" s="112"/>
      <c r="E43" s="89">
        <f t="shared" si="6"/>
        <v>0</v>
      </c>
      <c r="F43" s="85">
        <f t="shared" si="4"/>
        <v>0</v>
      </c>
      <c r="G43" s="107"/>
      <c r="H43" s="107"/>
      <c r="I43" s="107"/>
      <c r="J43" s="107"/>
      <c r="K43" s="107"/>
      <c r="L43" s="107"/>
      <c r="M43" s="107"/>
      <c r="N43" s="107"/>
      <c r="O43" s="107"/>
      <c r="P43" s="107"/>
      <c r="Q43" s="85">
        <f>SUM(R43:AN43,AP43:AQ43)</f>
        <v>0</v>
      </c>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90">
        <f>D43-AS43</f>
        <v>0</v>
      </c>
      <c r="AP43" s="107"/>
      <c r="AQ43" s="107"/>
      <c r="AR43" s="107"/>
      <c r="AS43" s="85">
        <f>SUM(AP43:AR43,R43:AN43,G43:P43)</f>
        <v>0</v>
      </c>
      <c r="AT43" s="88">
        <f>AO48</f>
        <v>0</v>
      </c>
      <c r="AU43" s="75"/>
    </row>
    <row r="44" spans="1:47" s="91" customFormat="1" ht="15">
      <c r="A44" s="80" t="s">
        <v>200</v>
      </c>
      <c r="B44" s="81" t="s">
        <v>164</v>
      </c>
      <c r="C44" s="88" t="s">
        <v>167</v>
      </c>
      <c r="D44" s="112"/>
      <c r="E44" s="89">
        <f t="shared" si="6"/>
        <v>0</v>
      </c>
      <c r="F44" s="85">
        <f t="shared" si="4"/>
        <v>0</v>
      </c>
      <c r="G44" s="107"/>
      <c r="H44" s="107"/>
      <c r="I44" s="107"/>
      <c r="J44" s="107"/>
      <c r="K44" s="107"/>
      <c r="L44" s="107"/>
      <c r="M44" s="107"/>
      <c r="N44" s="107"/>
      <c r="O44" s="107"/>
      <c r="P44" s="107"/>
      <c r="Q44" s="85">
        <f>SUM(R44:AO44,AQ44)</f>
        <v>0</v>
      </c>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90">
        <f>D44-AS44</f>
        <v>0</v>
      </c>
      <c r="AQ44" s="107"/>
      <c r="AR44" s="107"/>
      <c r="AS44" s="85">
        <f>SUM(AQ44:AR44,R44:AO44,G44:P44)</f>
        <v>0</v>
      </c>
      <c r="AT44" s="88">
        <f>AP48</f>
        <v>0</v>
      </c>
      <c r="AU44" s="75"/>
    </row>
    <row r="45" spans="1:47" s="91" customFormat="1" ht="15">
      <c r="A45" s="80" t="s">
        <v>201</v>
      </c>
      <c r="B45" s="81" t="s">
        <v>77</v>
      </c>
      <c r="C45" s="88" t="s">
        <v>78</v>
      </c>
      <c r="D45" s="112"/>
      <c r="E45" s="89">
        <f t="shared" si="6"/>
        <v>0</v>
      </c>
      <c r="F45" s="85">
        <f t="shared" si="4"/>
        <v>0</v>
      </c>
      <c r="G45" s="107"/>
      <c r="H45" s="107"/>
      <c r="I45" s="107"/>
      <c r="J45" s="107"/>
      <c r="K45" s="107"/>
      <c r="L45" s="107"/>
      <c r="M45" s="107"/>
      <c r="N45" s="107"/>
      <c r="O45" s="107"/>
      <c r="P45" s="107"/>
      <c r="Q45" s="85">
        <f>SUM(R45:AP45)</f>
        <v>0</v>
      </c>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90">
        <f>D45-AS45</f>
        <v>0</v>
      </c>
      <c r="AR45" s="107"/>
      <c r="AS45" s="85">
        <f>SUM(AR45,R45:AP45,G45:P45)</f>
        <v>0</v>
      </c>
      <c r="AT45" s="88">
        <f>AQ48</f>
        <v>0</v>
      </c>
      <c r="AU45" s="75"/>
    </row>
    <row r="46" spans="1:47" s="91" customFormat="1" ht="15">
      <c r="A46" s="93">
        <v>3</v>
      </c>
      <c r="B46" s="94" t="s">
        <v>72</v>
      </c>
      <c r="C46" s="95" t="s">
        <v>85</v>
      </c>
      <c r="D46" s="112"/>
      <c r="E46" s="89">
        <f t="shared" si="6"/>
        <v>0</v>
      </c>
      <c r="F46" s="85">
        <f t="shared" si="4"/>
        <v>0</v>
      </c>
      <c r="G46" s="107"/>
      <c r="H46" s="107"/>
      <c r="I46" s="107"/>
      <c r="J46" s="107"/>
      <c r="K46" s="107"/>
      <c r="L46" s="107"/>
      <c r="M46" s="107"/>
      <c r="N46" s="107"/>
      <c r="O46" s="107"/>
      <c r="P46" s="107"/>
      <c r="Q46" s="85">
        <f>SUM(R46:AQ46)</f>
        <v>0</v>
      </c>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90">
        <f>D46-AS46</f>
        <v>0</v>
      </c>
      <c r="AS46" s="85">
        <f>SUM(R46:AQ46,G46:P46)</f>
        <v>0</v>
      </c>
      <c r="AT46" s="88">
        <f>AR48</f>
        <v>0</v>
      </c>
      <c r="AU46" s="75"/>
    </row>
    <row r="47" spans="1:47" ht="16.5" customHeight="1">
      <c r="A47" s="96"/>
      <c r="B47" s="97" t="s">
        <v>117</v>
      </c>
      <c r="C47" s="98"/>
      <c r="D47" s="92"/>
      <c r="E47" s="85">
        <f>SUM(G47:P47)</f>
        <v>0</v>
      </c>
      <c r="F47" s="85">
        <f>SUM(G47:H47)</f>
        <v>0</v>
      </c>
      <c r="G47" s="85">
        <f>SUM(G20:G46,G10:G18)</f>
        <v>0</v>
      </c>
      <c r="H47" s="85">
        <f>SUM(H20:H46,H11:H18,H9)</f>
        <v>0</v>
      </c>
      <c r="I47" s="85">
        <f>SUM(I20:I46,I12:I18,I9:I10)</f>
        <v>0</v>
      </c>
      <c r="J47" s="85">
        <f>SUM(J20:J46,J13:J18,J9:J11)</f>
        <v>0</v>
      </c>
      <c r="K47" s="85">
        <f>SUM(K20:K46,K14:K18,K9:K12)</f>
        <v>0</v>
      </c>
      <c r="L47" s="85">
        <f>SUM(L20:L46,L15:L18,L9:L13)</f>
        <v>0</v>
      </c>
      <c r="M47" s="85">
        <f>SUM(M20:M46,M16:M18,M9:M14)</f>
        <v>0</v>
      </c>
      <c r="N47" s="85">
        <f>SUM(N20:N46,N17:N18,N9:N15)</f>
        <v>0</v>
      </c>
      <c r="O47" s="85">
        <f>SUM(O20:O46,O18,O9:O16)</f>
        <v>0</v>
      </c>
      <c r="P47" s="85">
        <f>SUM(P20:P46,P9:P17)</f>
        <v>0</v>
      </c>
      <c r="Q47" s="85">
        <f>SUM(R47:AQ47)</f>
        <v>0</v>
      </c>
      <c r="R47" s="85">
        <f>SUM(R21:R46,R9:R18)</f>
        <v>0</v>
      </c>
      <c r="S47" s="85">
        <f>SUM(S22:S46,S20,S9:S18)</f>
        <v>0</v>
      </c>
      <c r="T47" s="85">
        <f>SUM(T23:T46,T20:T21,T9:T18)</f>
        <v>0</v>
      </c>
      <c r="U47" s="85">
        <f>SUM(U24:U46,U20:U22,U9:U18)</f>
        <v>0</v>
      </c>
      <c r="V47" s="85">
        <f>SUM(V25:V46,V20:V23,V9:V18)</f>
        <v>0</v>
      </c>
      <c r="W47" s="85">
        <f>SUM(W26:W46,W20:W24,W9:W18)</f>
        <v>0</v>
      </c>
      <c r="X47" s="85">
        <f>SUM(X27:X46,X20:X25,X9:X18)</f>
        <v>0</v>
      </c>
      <c r="Y47" s="85">
        <f>SUM(Y28:Y46,Y20:Y26,Y9:Y18)</f>
        <v>0</v>
      </c>
      <c r="Z47" s="85">
        <f>SUM(Z29:Z46,Z20:Z27,Z9:Z18)</f>
        <v>0</v>
      </c>
      <c r="AA47" s="85">
        <f>SUM(AA30:AA46,AA20:AA28,AA9:AA18)</f>
        <v>0</v>
      </c>
      <c r="AB47" s="85">
        <f>SUM(AB31:AB46,AB20:AB29,AB9:AB18)</f>
        <v>0</v>
      </c>
      <c r="AC47" s="85">
        <f>SUM(AC32:AC46,AC20:AC30,AC9:AC18)</f>
        <v>0</v>
      </c>
      <c r="AD47" s="85">
        <f>SUM(AD33:AD46,AD20:AD31,AD9:AD18)</f>
        <v>0</v>
      </c>
      <c r="AE47" s="85">
        <f>SUM(AE34:AE46,AE20:AE32,AE9:AE18)</f>
        <v>0</v>
      </c>
      <c r="AF47" s="85">
        <f>SUM(AF35:AF46,AF20:AF33,AF9:AF18)</f>
        <v>0</v>
      </c>
      <c r="AG47" s="85">
        <f>SUM(AG36:AG46,AG20:AG34,AG9:AG18)</f>
        <v>0</v>
      </c>
      <c r="AH47" s="85">
        <f>SUM(AH37:AH46,AH20:AH35,AH9:AH18)</f>
        <v>0</v>
      </c>
      <c r="AI47" s="85">
        <f>SUM(AI9:AI18,AI20:AI36,AI38:AI46)</f>
        <v>0</v>
      </c>
      <c r="AJ47" s="85">
        <f>SUM(AJ39:AJ46,AJ20:AJ37,AJ9:AJ18)</f>
        <v>0</v>
      </c>
      <c r="AK47" s="85">
        <f>SUM(AK40:AK46,AK20:AK38,AK9:AK18)</f>
        <v>0</v>
      </c>
      <c r="AL47" s="85">
        <f>SUM(AL41:AL46,AL20:AL39,AL9:AL18)</f>
        <v>0</v>
      </c>
      <c r="AM47" s="85">
        <f>SUM(AM42:AM46,AM20:AM40,AM9:AM18)</f>
        <v>0</v>
      </c>
      <c r="AN47" s="85">
        <f>SUM(AN43:AN46,AN20:AN41,AN9:AN18)</f>
        <v>0</v>
      </c>
      <c r="AO47" s="85">
        <f>SUM(AO44:AO46,AO20:AO42,AO9:AO18)</f>
        <v>0</v>
      </c>
      <c r="AP47" s="85">
        <f>SUM(AP45:AP46,AP20:AP43,AP9:AP18)</f>
        <v>0</v>
      </c>
      <c r="AQ47" s="85">
        <f>SUM(AQ46,AQ20:AQ44,AQ9:AQ18)</f>
        <v>0</v>
      </c>
      <c r="AR47" s="85">
        <f>SUM(AR20:AR45,AR9:AR18)</f>
        <v>0</v>
      </c>
      <c r="AS47" s="92"/>
      <c r="AT47" s="92"/>
    </row>
    <row r="48" spans="1:47" ht="16.5" customHeight="1">
      <c r="A48" s="99"/>
      <c r="B48" s="100" t="s">
        <v>118</v>
      </c>
      <c r="C48" s="101"/>
      <c r="D48" s="102"/>
      <c r="E48" s="102">
        <f>E47+E7</f>
        <v>0</v>
      </c>
      <c r="F48" s="102">
        <f>F8+F47</f>
        <v>0</v>
      </c>
      <c r="G48" s="102">
        <f>G47+G9</f>
        <v>0</v>
      </c>
      <c r="H48" s="102">
        <f>H10+H47</f>
        <v>0</v>
      </c>
      <c r="I48" s="102">
        <f>I11+I47</f>
        <v>0</v>
      </c>
      <c r="J48" s="102">
        <f>J12+J47</f>
        <v>0</v>
      </c>
      <c r="K48" s="102">
        <f>K13+K47</f>
        <v>0</v>
      </c>
      <c r="L48" s="102">
        <f>L14+L47</f>
        <v>0</v>
      </c>
      <c r="M48" s="102">
        <f>M15+M47</f>
        <v>0</v>
      </c>
      <c r="N48" s="102">
        <f>N47+N16</f>
        <v>0</v>
      </c>
      <c r="O48" s="102">
        <f>O47+O17</f>
        <v>0</v>
      </c>
      <c r="P48" s="102">
        <f>P47+P18</f>
        <v>0</v>
      </c>
      <c r="Q48" s="102">
        <f>SUM(Q47,Q19)</f>
        <v>0</v>
      </c>
      <c r="R48" s="102">
        <f>R47+R20</f>
        <v>0</v>
      </c>
      <c r="S48" s="102">
        <f>S47+S21</f>
        <v>0</v>
      </c>
      <c r="T48" s="102">
        <f>T47+T22</f>
        <v>0</v>
      </c>
      <c r="U48" s="102">
        <f>U47+U23</f>
        <v>0</v>
      </c>
      <c r="V48" s="102">
        <f>+V47+V24</f>
        <v>0</v>
      </c>
      <c r="W48" s="102">
        <f>+W47+W25</f>
        <v>0</v>
      </c>
      <c r="X48" s="102">
        <f>X47+X26</f>
        <v>0</v>
      </c>
      <c r="Y48" s="102">
        <f>+Y47+Y27</f>
        <v>0</v>
      </c>
      <c r="Z48" s="102">
        <f>+Z47+Z28</f>
        <v>0</v>
      </c>
      <c r="AA48" s="102">
        <f>AA47+AA29</f>
        <v>0</v>
      </c>
      <c r="AB48" s="102">
        <f>AB47+AB30</f>
        <v>0</v>
      </c>
      <c r="AC48" s="102">
        <f>AC47+AC31</f>
        <v>0</v>
      </c>
      <c r="AD48" s="102">
        <f>AD47+AD32</f>
        <v>0</v>
      </c>
      <c r="AE48" s="102">
        <f>AE47+AE33</f>
        <v>0</v>
      </c>
      <c r="AF48" s="102">
        <f>AF47+AF34</f>
        <v>0</v>
      </c>
      <c r="AG48" s="102">
        <f>AG47+AG35</f>
        <v>0</v>
      </c>
      <c r="AH48" s="102">
        <f>AH47+AH36</f>
        <v>0</v>
      </c>
      <c r="AI48" s="102">
        <f>AI47+AI37</f>
        <v>0</v>
      </c>
      <c r="AJ48" s="102">
        <f>AJ47+AJ38</f>
        <v>0</v>
      </c>
      <c r="AK48" s="102">
        <f>AK47+AK39</f>
        <v>0</v>
      </c>
      <c r="AL48" s="102">
        <f>AL47+AL40</f>
        <v>0</v>
      </c>
      <c r="AM48" s="102">
        <f>AM47+AM41</f>
        <v>0</v>
      </c>
      <c r="AN48" s="102">
        <f>AN47+AN42</f>
        <v>0</v>
      </c>
      <c r="AO48" s="102">
        <f>AO47+AO43</f>
        <v>0</v>
      </c>
      <c r="AP48" s="102">
        <f>AP47+AP44</f>
        <v>0</v>
      </c>
      <c r="AQ48" s="102">
        <f>AQ47+AQ45</f>
        <v>0</v>
      </c>
      <c r="AR48" s="102">
        <f>AR47+AR46</f>
        <v>0</v>
      </c>
      <c r="AS48" s="102"/>
      <c r="AT48" s="102"/>
    </row>
    <row r="50" spans="2:37">
      <c r="B50" s="126" t="s">
        <v>176</v>
      </c>
      <c r="C50" s="127" t="s">
        <v>168</v>
      </c>
      <c r="D50" s="128"/>
    </row>
    <row r="51" spans="2:37" ht="15.75">
      <c r="B51" s="126" t="s">
        <v>177</v>
      </c>
      <c r="C51" s="127" t="s">
        <v>169</v>
      </c>
      <c r="D51" s="128"/>
      <c r="AF51" s="108"/>
      <c r="AG51" s="108"/>
      <c r="AH51" s="108"/>
      <c r="AI51" s="108"/>
      <c r="AJ51" s="109"/>
      <c r="AK51" s="109"/>
    </row>
    <row r="52" spans="2:37" ht="15.75">
      <c r="B52" s="126" t="s">
        <v>178</v>
      </c>
      <c r="C52" s="127" t="s">
        <v>122</v>
      </c>
      <c r="D52" s="128"/>
      <c r="AF52" s="108"/>
      <c r="AG52" s="108"/>
      <c r="AH52" s="108"/>
      <c r="AI52" s="108"/>
      <c r="AJ52" s="109"/>
      <c r="AK52" s="109"/>
    </row>
    <row r="53" spans="2:37" ht="15.75">
      <c r="AF53" s="108"/>
      <c r="AG53" s="108"/>
      <c r="AH53" s="108"/>
      <c r="AI53" s="108"/>
      <c r="AJ53" s="109"/>
      <c r="AK53" s="109"/>
    </row>
    <row r="54" spans="2:37" ht="15.75">
      <c r="AF54" s="108"/>
      <c r="AG54" s="108"/>
      <c r="AH54" s="108"/>
      <c r="AI54" s="108"/>
      <c r="AJ54" s="109"/>
      <c r="AK54" s="109"/>
    </row>
    <row r="64" spans="2:37">
      <c r="B64" s="106"/>
    </row>
  </sheetData>
  <mergeCells count="11">
    <mergeCell ref="C5:C6"/>
    <mergeCell ref="D5:D6"/>
    <mergeCell ref="F5:AR5"/>
    <mergeCell ref="AS5:AS6"/>
    <mergeCell ref="AT5:AT6"/>
    <mergeCell ref="A1:B1"/>
    <mergeCell ref="A2:AS2"/>
    <mergeCell ref="A3:AT3"/>
    <mergeCell ref="AQ4:AT4"/>
    <mergeCell ref="A5:A6"/>
    <mergeCell ref="B5:B6"/>
  </mergeCells>
  <pageMargins left="0.47" right="0.16" top="0.64" bottom="0.2" header="0.56999999999999995" footer="0.16"/>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
  <sheetViews>
    <sheetView showZeros="0" zoomScaleNormal="100" workbookViewId="0">
      <pane xSplit="3" ySplit="8" topLeftCell="D9" activePane="bottomRight" state="frozen"/>
      <selection pane="topRight" activeCell="D1" sqref="D1"/>
      <selection pane="bottomLeft" activeCell="A8" sqref="A8"/>
      <selection pane="bottomRight" activeCell="N14" sqref="N14"/>
    </sheetView>
  </sheetViews>
  <sheetFormatPr defaultColWidth="7.85546875" defaultRowHeight="12.75"/>
  <cols>
    <col min="1" max="1" width="4.42578125" style="17" customWidth="1"/>
    <col min="2" max="2" width="23.85546875" style="6" customWidth="1"/>
    <col min="3" max="3" width="4.28515625" style="17" customWidth="1"/>
    <col min="4" max="4" width="6.140625" style="6" customWidth="1"/>
    <col min="5" max="5" width="4.42578125" style="6" customWidth="1"/>
    <col min="6" max="6" width="5.140625" style="6" customWidth="1"/>
    <col min="7" max="7" width="6" style="6" customWidth="1"/>
    <col min="8" max="8" width="5" style="6" customWidth="1"/>
    <col min="9" max="9" width="4.5703125" style="6" customWidth="1"/>
    <col min="10" max="12" width="5.28515625" style="6" customWidth="1"/>
    <col min="13" max="13" width="5.5703125" style="6" customWidth="1"/>
    <col min="14" max="15" width="5.28515625" style="6" customWidth="1"/>
    <col min="16" max="16" width="6.140625" style="6" customWidth="1"/>
    <col min="17" max="17" width="5.28515625" style="6" customWidth="1"/>
    <col min="18" max="18" width="5.42578125" style="6" customWidth="1"/>
    <col min="19" max="19" width="5.140625" style="6" customWidth="1"/>
    <col min="20" max="21" width="5.28515625" style="6" customWidth="1"/>
    <col min="22" max="22" width="5.5703125" style="6" customWidth="1"/>
    <col min="23" max="23" width="5.28515625" style="6" customWidth="1"/>
    <col min="24" max="24" width="5.42578125" style="6" customWidth="1"/>
    <col min="25" max="26" width="5.28515625" style="6" customWidth="1"/>
    <col min="27" max="28" width="5.140625" style="6" customWidth="1"/>
    <col min="29" max="29" width="5.28515625" style="6" customWidth="1"/>
    <col min="30" max="30" width="5.42578125" style="6" customWidth="1"/>
    <col min="31" max="31" width="5.140625" style="6" customWidth="1"/>
    <col min="32" max="32" width="5" style="6" customWidth="1"/>
    <col min="33" max="33" width="4.7109375" style="6" customWidth="1"/>
    <col min="34" max="34" width="5.28515625" style="6" customWidth="1"/>
    <col min="35" max="35" width="4.85546875" style="6" customWidth="1"/>
    <col min="36" max="36" width="6.28515625" style="6" hidden="1" customWidth="1"/>
    <col min="37" max="16384" width="7.85546875" style="6"/>
  </cols>
  <sheetData>
    <row r="1" spans="1:38" s="12" customFormat="1" ht="35.1" customHeight="1">
      <c r="A1" s="626" t="s">
        <v>2009</v>
      </c>
      <c r="B1" s="626"/>
      <c r="C1" s="626"/>
      <c r="D1" s="626"/>
      <c r="E1" s="626"/>
      <c r="F1" s="626"/>
      <c r="G1" s="626"/>
      <c r="H1" s="631"/>
      <c r="I1" s="631"/>
      <c r="J1" s="626"/>
      <c r="K1" s="631"/>
      <c r="L1" s="631"/>
      <c r="N1" s="530"/>
      <c r="O1" s="530"/>
      <c r="P1" s="530"/>
      <c r="Q1" s="530"/>
      <c r="R1" s="530"/>
      <c r="S1" s="530"/>
      <c r="T1" s="633" t="s">
        <v>2005</v>
      </c>
      <c r="U1" s="633"/>
      <c r="V1" s="633"/>
      <c r="W1" s="633"/>
      <c r="X1" s="633"/>
      <c r="Y1" s="633"/>
      <c r="Z1" s="633"/>
      <c r="AA1" s="633"/>
      <c r="AB1" s="633"/>
      <c r="AC1" s="633"/>
      <c r="AD1" s="633"/>
      <c r="AE1" s="633"/>
      <c r="AF1" s="633"/>
      <c r="AG1" s="633"/>
      <c r="AH1" s="633"/>
      <c r="AI1" s="633"/>
      <c r="AJ1" s="530"/>
      <c r="AK1" s="530"/>
    </row>
    <row r="2" spans="1:38" s="12" customFormat="1" ht="9.75" customHeight="1">
      <c r="A2" s="531"/>
      <c r="B2" s="532"/>
      <c r="C2" s="533"/>
      <c r="D2" s="531"/>
      <c r="E2" s="532"/>
      <c r="F2" s="533"/>
      <c r="G2" s="531"/>
      <c r="H2" s="532"/>
      <c r="I2" s="533"/>
      <c r="J2" s="531"/>
      <c r="K2" s="532"/>
      <c r="L2" s="533"/>
      <c r="M2" s="532"/>
      <c r="N2" s="532"/>
      <c r="O2" s="532"/>
      <c r="P2" s="532"/>
      <c r="Q2" s="532"/>
      <c r="R2" s="532"/>
      <c r="S2" s="532"/>
      <c r="T2" s="532"/>
      <c r="U2" s="531"/>
      <c r="V2" s="532"/>
      <c r="W2" s="533"/>
      <c r="X2" s="531"/>
      <c r="Y2" s="532"/>
      <c r="Z2" s="533"/>
      <c r="AA2" s="531"/>
      <c r="AB2" s="532"/>
      <c r="AC2" s="533"/>
      <c r="AD2" s="532"/>
      <c r="AE2" s="532"/>
      <c r="AF2" s="532"/>
      <c r="AG2" s="532"/>
      <c r="AH2" s="532"/>
      <c r="AI2" s="532"/>
      <c r="AJ2" s="532"/>
      <c r="AK2" s="532"/>
    </row>
    <row r="3" spans="1:38" s="12" customFormat="1" ht="21.75" customHeight="1">
      <c r="A3" s="632" t="s">
        <v>2006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538"/>
      <c r="AK3" s="538"/>
    </row>
    <row r="4" spans="1:38" s="1" customFormat="1" ht="18.75" customHeight="1">
      <c r="A4" s="625" t="s">
        <v>2011</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534"/>
      <c r="AL4" s="535"/>
    </row>
    <row r="5" spans="1:38" ht="14.25" customHeight="1">
      <c r="A5" s="59"/>
      <c r="B5" s="59"/>
      <c r="C5" s="59"/>
      <c r="D5" s="59"/>
      <c r="F5" s="482"/>
      <c r="G5" s="482"/>
      <c r="H5" s="482"/>
      <c r="I5" s="482"/>
      <c r="J5" s="482"/>
      <c r="K5" s="482"/>
      <c r="L5" s="482"/>
      <c r="M5" s="482"/>
      <c r="N5" s="482"/>
      <c r="O5" s="482"/>
      <c r="P5" s="482"/>
      <c r="T5" s="482"/>
      <c r="U5" s="59"/>
      <c r="W5" s="482"/>
      <c r="X5" s="482"/>
      <c r="Y5" s="482"/>
      <c r="Z5" s="482"/>
      <c r="AA5" s="482"/>
      <c r="AB5" s="482"/>
      <c r="AC5" s="482"/>
      <c r="AD5" s="482"/>
      <c r="AE5" s="618" t="s">
        <v>37</v>
      </c>
      <c r="AF5" s="618"/>
      <c r="AG5" s="618"/>
      <c r="AH5" s="618"/>
      <c r="AI5" s="618"/>
      <c r="AJ5" s="482"/>
      <c r="AK5" s="578"/>
    </row>
    <row r="6" spans="1:38" ht="12" customHeight="1">
      <c r="A6" s="634" t="s">
        <v>25</v>
      </c>
      <c r="B6" s="630" t="s">
        <v>175</v>
      </c>
      <c r="C6" s="630" t="s">
        <v>29</v>
      </c>
      <c r="D6" s="616" t="s">
        <v>154</v>
      </c>
      <c r="E6" s="621" t="s">
        <v>183</v>
      </c>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3"/>
      <c r="AJ6" s="22"/>
      <c r="AK6" s="579"/>
    </row>
    <row r="7" spans="1:38" ht="33" customHeight="1">
      <c r="A7" s="634"/>
      <c r="B7" s="630"/>
      <c r="C7" s="629"/>
      <c r="D7" s="617"/>
      <c r="E7" s="544" t="s">
        <v>226</v>
      </c>
      <c r="F7" s="544" t="s">
        <v>227</v>
      </c>
      <c r="G7" s="544" t="s">
        <v>228</v>
      </c>
      <c r="H7" s="544" t="s">
        <v>229</v>
      </c>
      <c r="I7" s="544" t="s">
        <v>230</v>
      </c>
      <c r="J7" s="544" t="s">
        <v>231</v>
      </c>
      <c r="K7" s="544" t="s">
        <v>232</v>
      </c>
      <c r="L7" s="544" t="s">
        <v>233</v>
      </c>
      <c r="M7" s="544" t="s">
        <v>234</v>
      </c>
      <c r="N7" s="544" t="s">
        <v>235</v>
      </c>
      <c r="O7" s="544" t="s">
        <v>236</v>
      </c>
      <c r="P7" s="544" t="s">
        <v>237</v>
      </c>
      <c r="Q7" s="544" t="s">
        <v>238</v>
      </c>
      <c r="R7" s="544" t="s">
        <v>239</v>
      </c>
      <c r="S7" s="544" t="s">
        <v>240</v>
      </c>
      <c r="T7" s="544" t="s">
        <v>241</v>
      </c>
      <c r="U7" s="544" t="s">
        <v>242</v>
      </c>
      <c r="V7" s="544" t="s">
        <v>243</v>
      </c>
      <c r="W7" s="544" t="s">
        <v>244</v>
      </c>
      <c r="X7" s="544" t="s">
        <v>245</v>
      </c>
      <c r="Y7" s="544" t="s">
        <v>246</v>
      </c>
      <c r="Z7" s="544" t="s">
        <v>247</v>
      </c>
      <c r="AA7" s="586" t="s">
        <v>248</v>
      </c>
      <c r="AB7" s="586" t="s">
        <v>249</v>
      </c>
      <c r="AC7" s="544" t="s">
        <v>250</v>
      </c>
      <c r="AD7" s="544" t="s">
        <v>251</v>
      </c>
      <c r="AE7" s="544" t="s">
        <v>252</v>
      </c>
      <c r="AF7" s="586" t="s">
        <v>253</v>
      </c>
      <c r="AG7" s="586" t="s">
        <v>254</v>
      </c>
      <c r="AH7" s="586" t="s">
        <v>255</v>
      </c>
      <c r="AI7" s="586" t="s">
        <v>256</v>
      </c>
      <c r="AJ7" s="25" t="s">
        <v>223</v>
      </c>
      <c r="AK7" s="579"/>
    </row>
    <row r="8" spans="1:38" s="69" customFormat="1" ht="22.5" customHeight="1">
      <c r="A8" s="565" t="s">
        <v>64</v>
      </c>
      <c r="B8" s="565" t="s">
        <v>65</v>
      </c>
      <c r="C8" s="565" t="s">
        <v>66</v>
      </c>
      <c r="D8" s="566" t="s">
        <v>1917</v>
      </c>
      <c r="E8" s="567">
        <v>-5</v>
      </c>
      <c r="F8" s="567">
        <v>-6</v>
      </c>
      <c r="G8" s="567">
        <v>-7</v>
      </c>
      <c r="H8" s="567">
        <v>-8</v>
      </c>
      <c r="I8" s="567">
        <v>-9</v>
      </c>
      <c r="J8" s="567">
        <v>-10</v>
      </c>
      <c r="K8" s="567">
        <v>-11</v>
      </c>
      <c r="L8" s="567">
        <v>-12</v>
      </c>
      <c r="M8" s="567">
        <v>-13</v>
      </c>
      <c r="N8" s="567">
        <v>-14</v>
      </c>
      <c r="O8" s="567">
        <v>-15</v>
      </c>
      <c r="P8" s="567">
        <v>-16</v>
      </c>
      <c r="Q8" s="567">
        <v>-17</v>
      </c>
      <c r="R8" s="567">
        <v>-18</v>
      </c>
      <c r="S8" s="567">
        <v>-19</v>
      </c>
      <c r="T8" s="567">
        <v>-20</v>
      </c>
      <c r="U8" s="567">
        <v>-21</v>
      </c>
      <c r="V8" s="567">
        <v>-22</v>
      </c>
      <c r="W8" s="567">
        <v>-23</v>
      </c>
      <c r="X8" s="567">
        <v>-24</v>
      </c>
      <c r="Y8" s="567">
        <v>-25</v>
      </c>
      <c r="Z8" s="567">
        <v>-26</v>
      </c>
      <c r="AA8" s="567">
        <v>-27</v>
      </c>
      <c r="AB8" s="567">
        <v>-28</v>
      </c>
      <c r="AC8" s="567">
        <v>-29</v>
      </c>
      <c r="AD8" s="567">
        <v>-30</v>
      </c>
      <c r="AE8" s="567">
        <v>-31</v>
      </c>
      <c r="AF8" s="567">
        <v>-32</v>
      </c>
      <c r="AG8" s="567">
        <v>-33</v>
      </c>
      <c r="AH8" s="567">
        <v>-34</v>
      </c>
      <c r="AI8" s="567">
        <v>-35</v>
      </c>
      <c r="AJ8" s="68" t="s">
        <v>40</v>
      </c>
      <c r="AK8" s="580"/>
    </row>
    <row r="9" spans="1:38" s="7" customFormat="1" ht="15" customHeight="1">
      <c r="A9" s="568">
        <v>1</v>
      </c>
      <c r="B9" s="569" t="s">
        <v>38</v>
      </c>
      <c r="C9" s="564" t="s">
        <v>30</v>
      </c>
      <c r="D9" s="570">
        <v>382.23999999999995</v>
      </c>
      <c r="E9" s="570">
        <v>6.17</v>
      </c>
      <c r="F9" s="570">
        <v>19.229999999999997</v>
      </c>
      <c r="G9" s="570">
        <v>115.43</v>
      </c>
      <c r="H9" s="570">
        <v>13.27</v>
      </c>
      <c r="I9" s="570">
        <v>9.3000000000000007</v>
      </c>
      <c r="J9" s="570">
        <v>26.7</v>
      </c>
      <c r="K9" s="570">
        <v>20.130000000000003</v>
      </c>
      <c r="L9" s="570">
        <v>2.7300000000000004</v>
      </c>
      <c r="M9" s="570">
        <v>2.1999999999999997</v>
      </c>
      <c r="N9" s="570">
        <v>0.7</v>
      </c>
      <c r="O9" s="570">
        <v>4.7700000000000005</v>
      </c>
      <c r="P9" s="570">
        <v>2.67</v>
      </c>
      <c r="Q9" s="570">
        <v>3.5700000000000003</v>
      </c>
      <c r="R9" s="570">
        <v>7.62</v>
      </c>
      <c r="S9" s="570">
        <v>10.459999999999999</v>
      </c>
      <c r="T9" s="570">
        <v>5.4399999999999995</v>
      </c>
      <c r="U9" s="570">
        <v>23.38</v>
      </c>
      <c r="V9" s="570">
        <v>13.77</v>
      </c>
      <c r="W9" s="570">
        <v>2.7399999999999998</v>
      </c>
      <c r="X9" s="570">
        <v>18.28</v>
      </c>
      <c r="Y9" s="570">
        <v>4.3</v>
      </c>
      <c r="Z9" s="570">
        <v>14.780000000000001</v>
      </c>
      <c r="AA9" s="570">
        <v>7.370000000000001</v>
      </c>
      <c r="AB9" s="570">
        <v>3.6199999999999997</v>
      </c>
      <c r="AC9" s="570">
        <v>8.75</v>
      </c>
      <c r="AD9" s="570">
        <v>4.72</v>
      </c>
      <c r="AE9" s="570">
        <v>2.14</v>
      </c>
      <c r="AF9" s="570">
        <v>12.51</v>
      </c>
      <c r="AG9" s="570">
        <v>7.77</v>
      </c>
      <c r="AH9" s="570">
        <v>1.2100000000000002</v>
      </c>
      <c r="AI9" s="570">
        <v>6.5100000000000007</v>
      </c>
      <c r="AJ9" s="614">
        <v>0</v>
      </c>
      <c r="AK9" s="615"/>
    </row>
    <row r="10" spans="1:38" ht="16.5" customHeight="1">
      <c r="A10" s="572" t="s">
        <v>10</v>
      </c>
      <c r="B10" s="573" t="s">
        <v>81</v>
      </c>
      <c r="C10" s="572" t="s">
        <v>82</v>
      </c>
      <c r="D10" s="571">
        <v>161.43</v>
      </c>
      <c r="E10" s="571">
        <v>6.17</v>
      </c>
      <c r="F10" s="571">
        <v>0.46</v>
      </c>
      <c r="G10" s="571">
        <v>1.17</v>
      </c>
      <c r="H10" s="571">
        <v>0.71</v>
      </c>
      <c r="I10" s="571">
        <v>5.3000000000000007</v>
      </c>
      <c r="J10" s="571">
        <v>0.18</v>
      </c>
      <c r="K10" s="571">
        <v>19.34</v>
      </c>
      <c r="L10" s="571">
        <v>1.87</v>
      </c>
      <c r="M10" s="571">
        <v>0.19</v>
      </c>
      <c r="N10" s="571">
        <v>0.5</v>
      </c>
      <c r="O10" s="571">
        <v>4.6500000000000004</v>
      </c>
      <c r="P10" s="571">
        <v>2.11</v>
      </c>
      <c r="Q10" s="571">
        <v>3.0300000000000002</v>
      </c>
      <c r="R10" s="571">
        <v>1.8199999999999998</v>
      </c>
      <c r="S10" s="571">
        <v>4.3099999999999996</v>
      </c>
      <c r="T10" s="571">
        <v>4.84</v>
      </c>
      <c r="U10" s="571">
        <v>20.38</v>
      </c>
      <c r="V10" s="571">
        <v>12.35</v>
      </c>
      <c r="W10" s="571">
        <v>2.6399999999999997</v>
      </c>
      <c r="X10" s="571">
        <v>18.12</v>
      </c>
      <c r="Y10" s="571">
        <v>2.89</v>
      </c>
      <c r="Z10" s="571">
        <v>13.190000000000001</v>
      </c>
      <c r="AA10" s="571">
        <v>5.2200000000000006</v>
      </c>
      <c r="AB10" s="571">
        <v>2.6499999999999995</v>
      </c>
      <c r="AC10" s="571">
        <v>8.75</v>
      </c>
      <c r="AD10" s="571">
        <v>0.11</v>
      </c>
      <c r="AE10" s="571">
        <v>1.69</v>
      </c>
      <c r="AF10" s="571">
        <v>7.51</v>
      </c>
      <c r="AG10" s="571">
        <v>3.21</v>
      </c>
      <c r="AH10" s="571">
        <v>1.1400000000000001</v>
      </c>
      <c r="AI10" s="571">
        <v>4.9300000000000006</v>
      </c>
      <c r="AJ10" s="115">
        <v>0</v>
      </c>
    </row>
    <row r="11" spans="1:38" s="15" customFormat="1" ht="21" customHeight="1">
      <c r="A11" s="574"/>
      <c r="B11" s="575" t="s">
        <v>79</v>
      </c>
      <c r="C11" s="574" t="s">
        <v>80</v>
      </c>
      <c r="D11" s="576">
        <v>153.96999999999997</v>
      </c>
      <c r="E11" s="576">
        <v>6.17</v>
      </c>
      <c r="F11" s="576">
        <v>0.46</v>
      </c>
      <c r="G11" s="576">
        <v>1.17</v>
      </c>
      <c r="H11" s="576">
        <v>0.71</v>
      </c>
      <c r="I11" s="576">
        <v>5.3000000000000007</v>
      </c>
      <c r="J11" s="576">
        <v>0</v>
      </c>
      <c r="K11" s="576">
        <v>19.34</v>
      </c>
      <c r="L11" s="576">
        <v>1.87</v>
      </c>
      <c r="M11" s="576">
        <v>0.1</v>
      </c>
      <c r="N11" s="576">
        <v>0</v>
      </c>
      <c r="O11" s="576">
        <v>4.6500000000000004</v>
      </c>
      <c r="P11" s="576">
        <v>2.11</v>
      </c>
      <c r="Q11" s="576">
        <v>2.7600000000000002</v>
      </c>
      <c r="R11" s="576">
        <v>0.38</v>
      </c>
      <c r="S11" s="576">
        <v>3.4099999999999997</v>
      </c>
      <c r="T11" s="576">
        <v>4.84</v>
      </c>
      <c r="U11" s="576">
        <v>20.09</v>
      </c>
      <c r="V11" s="576">
        <v>12.35</v>
      </c>
      <c r="W11" s="576">
        <v>2.6399999999999997</v>
      </c>
      <c r="X11" s="576">
        <v>17.91</v>
      </c>
      <c r="Y11" s="576">
        <v>2.89</v>
      </c>
      <c r="Z11" s="576">
        <v>13.190000000000001</v>
      </c>
      <c r="AA11" s="576">
        <v>3.97</v>
      </c>
      <c r="AB11" s="576">
        <v>2.1799999999999997</v>
      </c>
      <c r="AC11" s="576">
        <v>7.42</v>
      </c>
      <c r="AD11" s="576">
        <v>0.11</v>
      </c>
      <c r="AE11" s="576">
        <v>1.69</v>
      </c>
      <c r="AF11" s="576">
        <v>7.51</v>
      </c>
      <c r="AG11" s="576">
        <v>3.21</v>
      </c>
      <c r="AH11" s="576">
        <v>1.01</v>
      </c>
      <c r="AI11" s="576">
        <v>4.53</v>
      </c>
      <c r="AJ11" s="116">
        <v>0</v>
      </c>
    </row>
    <row r="12" spans="1:38" s="15" customFormat="1" ht="16.5" customHeight="1">
      <c r="A12" s="574"/>
      <c r="B12" s="575" t="s">
        <v>214</v>
      </c>
      <c r="C12" s="574" t="s">
        <v>212</v>
      </c>
      <c r="D12" s="576">
        <v>7.46</v>
      </c>
      <c r="E12" s="576">
        <v>0</v>
      </c>
      <c r="F12" s="576">
        <v>0</v>
      </c>
      <c r="G12" s="576">
        <v>0</v>
      </c>
      <c r="H12" s="576">
        <v>0</v>
      </c>
      <c r="I12" s="576">
        <v>0</v>
      </c>
      <c r="J12" s="576">
        <v>0.18</v>
      </c>
      <c r="K12" s="576">
        <v>0</v>
      </c>
      <c r="L12" s="576">
        <v>0</v>
      </c>
      <c r="M12" s="576">
        <v>0.09</v>
      </c>
      <c r="N12" s="576">
        <v>0.5</v>
      </c>
      <c r="O12" s="576">
        <v>0</v>
      </c>
      <c r="P12" s="576">
        <v>0</v>
      </c>
      <c r="Q12" s="576">
        <v>0.27</v>
      </c>
      <c r="R12" s="576">
        <v>1.44</v>
      </c>
      <c r="S12" s="576">
        <v>0.89999999999999991</v>
      </c>
      <c r="T12" s="576">
        <v>0</v>
      </c>
      <c r="U12" s="576">
        <v>0.28999999999999998</v>
      </c>
      <c r="V12" s="576">
        <v>0</v>
      </c>
      <c r="W12" s="576">
        <v>0</v>
      </c>
      <c r="X12" s="576">
        <v>0.21000000000000002</v>
      </c>
      <c r="Y12" s="576">
        <v>0</v>
      </c>
      <c r="Z12" s="576">
        <v>0</v>
      </c>
      <c r="AA12" s="576">
        <v>1.25</v>
      </c>
      <c r="AB12" s="576">
        <v>0.47</v>
      </c>
      <c r="AC12" s="576">
        <v>1.33</v>
      </c>
      <c r="AD12" s="576">
        <v>0</v>
      </c>
      <c r="AE12" s="576">
        <v>0</v>
      </c>
      <c r="AF12" s="576">
        <v>0</v>
      </c>
      <c r="AG12" s="576">
        <v>0</v>
      </c>
      <c r="AH12" s="576">
        <v>0.13</v>
      </c>
      <c r="AI12" s="576">
        <v>0.4</v>
      </c>
      <c r="AJ12" s="116">
        <v>0</v>
      </c>
    </row>
    <row r="13" spans="1:38" ht="16.5" customHeight="1">
      <c r="A13" s="572" t="s">
        <v>11</v>
      </c>
      <c r="B13" s="573" t="s">
        <v>109</v>
      </c>
      <c r="C13" s="572" t="s">
        <v>56</v>
      </c>
      <c r="D13" s="571">
        <v>29.179999999999996</v>
      </c>
      <c r="E13" s="571">
        <v>0</v>
      </c>
      <c r="F13" s="571">
        <v>0.28000000000000003</v>
      </c>
      <c r="G13" s="571">
        <v>2</v>
      </c>
      <c r="H13" s="571">
        <v>0.56000000000000005</v>
      </c>
      <c r="I13" s="571">
        <v>4</v>
      </c>
      <c r="J13" s="571">
        <v>0.3</v>
      </c>
      <c r="K13" s="571">
        <v>0.1</v>
      </c>
      <c r="L13" s="571">
        <v>0.06</v>
      </c>
      <c r="M13" s="571">
        <v>2.0099999999999998</v>
      </c>
      <c r="N13" s="571">
        <v>0.08</v>
      </c>
      <c r="O13" s="571">
        <v>0.05</v>
      </c>
      <c r="P13" s="571">
        <v>0</v>
      </c>
      <c r="Q13" s="571">
        <v>0.44999999999999996</v>
      </c>
      <c r="R13" s="571">
        <v>3.5500000000000003</v>
      </c>
      <c r="S13" s="571">
        <v>1.9</v>
      </c>
      <c r="T13" s="571">
        <v>0.6</v>
      </c>
      <c r="U13" s="571">
        <v>3</v>
      </c>
      <c r="V13" s="571">
        <v>1.3199999999999998</v>
      </c>
      <c r="W13" s="571">
        <v>0</v>
      </c>
      <c r="X13" s="571">
        <v>0.16</v>
      </c>
      <c r="Y13" s="571">
        <v>1.02</v>
      </c>
      <c r="Z13" s="571">
        <v>0.09</v>
      </c>
      <c r="AA13" s="571">
        <v>0.15000000000000002</v>
      </c>
      <c r="AB13" s="571">
        <v>0.87</v>
      </c>
      <c r="AC13" s="571">
        <v>0</v>
      </c>
      <c r="AD13" s="571">
        <v>0.61</v>
      </c>
      <c r="AE13" s="571">
        <v>0.39</v>
      </c>
      <c r="AF13" s="571">
        <v>1</v>
      </c>
      <c r="AG13" s="571">
        <v>4.5599999999999996</v>
      </c>
      <c r="AH13" s="571">
        <v>7.0000000000000007E-2</v>
      </c>
      <c r="AI13" s="571">
        <v>0</v>
      </c>
      <c r="AJ13" s="115">
        <v>0</v>
      </c>
    </row>
    <row r="14" spans="1:38" ht="16.5" customHeight="1">
      <c r="A14" s="572" t="s">
        <v>12</v>
      </c>
      <c r="B14" s="573" t="s">
        <v>41</v>
      </c>
      <c r="C14" s="572" t="s">
        <v>46</v>
      </c>
      <c r="D14" s="571">
        <v>11.469999999999999</v>
      </c>
      <c r="E14" s="571">
        <v>0</v>
      </c>
      <c r="F14" s="571">
        <v>0</v>
      </c>
      <c r="G14" s="571">
        <v>0.08</v>
      </c>
      <c r="H14" s="571">
        <v>0</v>
      </c>
      <c r="I14" s="571">
        <v>0</v>
      </c>
      <c r="J14" s="571">
        <v>0.52</v>
      </c>
      <c r="K14" s="571">
        <v>0.69</v>
      </c>
      <c r="L14" s="571">
        <v>0</v>
      </c>
      <c r="M14" s="571">
        <v>0</v>
      </c>
      <c r="N14" s="571">
        <v>0</v>
      </c>
      <c r="O14" s="571">
        <v>0</v>
      </c>
      <c r="P14" s="571">
        <v>0.56000000000000005</v>
      </c>
      <c r="Q14" s="571">
        <v>0.09</v>
      </c>
      <c r="R14" s="571">
        <v>0</v>
      </c>
      <c r="S14" s="571">
        <v>3.5</v>
      </c>
      <c r="T14" s="571">
        <v>0</v>
      </c>
      <c r="U14" s="571">
        <v>0</v>
      </c>
      <c r="V14" s="571">
        <v>0.1</v>
      </c>
      <c r="W14" s="571">
        <v>0.1</v>
      </c>
      <c r="X14" s="571">
        <v>0</v>
      </c>
      <c r="Y14" s="571">
        <v>0.09</v>
      </c>
      <c r="Z14" s="571">
        <v>1.24</v>
      </c>
      <c r="AA14" s="571">
        <v>0</v>
      </c>
      <c r="AB14" s="571">
        <v>0</v>
      </c>
      <c r="AC14" s="571">
        <v>0</v>
      </c>
      <c r="AD14" s="571">
        <v>0.5</v>
      </c>
      <c r="AE14" s="571">
        <v>0</v>
      </c>
      <c r="AF14" s="571">
        <v>4</v>
      </c>
      <c r="AG14" s="571">
        <v>0</v>
      </c>
      <c r="AH14" s="571">
        <v>0</v>
      </c>
      <c r="AI14" s="571">
        <v>0</v>
      </c>
      <c r="AJ14" s="115">
        <v>0</v>
      </c>
    </row>
    <row r="15" spans="1:38" ht="16.5" customHeight="1">
      <c r="A15" s="572" t="s">
        <v>13</v>
      </c>
      <c r="B15" s="573" t="s">
        <v>20</v>
      </c>
      <c r="C15" s="572" t="s">
        <v>31</v>
      </c>
      <c r="D15" s="571">
        <v>37.4</v>
      </c>
      <c r="E15" s="571">
        <v>0</v>
      </c>
      <c r="F15" s="571">
        <v>0</v>
      </c>
      <c r="G15" s="571">
        <v>36</v>
      </c>
      <c r="H15" s="571">
        <v>0</v>
      </c>
      <c r="I15" s="571">
        <v>0</v>
      </c>
      <c r="J15" s="571">
        <v>0.39999999999999997</v>
      </c>
      <c r="K15" s="571">
        <v>0</v>
      </c>
      <c r="L15" s="571">
        <v>0</v>
      </c>
      <c r="M15" s="571">
        <v>0</v>
      </c>
      <c r="N15" s="571">
        <v>0</v>
      </c>
      <c r="O15" s="571">
        <v>0</v>
      </c>
      <c r="P15" s="571">
        <v>0</v>
      </c>
      <c r="Q15" s="571">
        <v>0</v>
      </c>
      <c r="R15" s="571">
        <v>0</v>
      </c>
      <c r="S15" s="571">
        <v>0</v>
      </c>
      <c r="T15" s="571">
        <v>0</v>
      </c>
      <c r="U15" s="571">
        <v>0</v>
      </c>
      <c r="V15" s="571">
        <v>0</v>
      </c>
      <c r="W15" s="571">
        <v>0</v>
      </c>
      <c r="X15" s="571">
        <v>0</v>
      </c>
      <c r="Y15" s="571">
        <v>0</v>
      </c>
      <c r="Z15" s="571">
        <v>0</v>
      </c>
      <c r="AA15" s="571">
        <v>0</v>
      </c>
      <c r="AB15" s="571">
        <v>0</v>
      </c>
      <c r="AC15" s="571">
        <v>0</v>
      </c>
      <c r="AD15" s="571">
        <v>1</v>
      </c>
      <c r="AE15" s="571">
        <v>0</v>
      </c>
      <c r="AF15" s="571">
        <v>0</v>
      </c>
      <c r="AG15" s="571">
        <v>0</v>
      </c>
      <c r="AH15" s="571">
        <v>0</v>
      </c>
      <c r="AI15" s="571">
        <v>0</v>
      </c>
      <c r="AJ15" s="115">
        <v>0</v>
      </c>
    </row>
    <row r="16" spans="1:38" ht="15.75">
      <c r="A16" s="572" t="s">
        <v>14</v>
      </c>
      <c r="B16" s="573" t="s">
        <v>21</v>
      </c>
      <c r="C16" s="572" t="s">
        <v>32</v>
      </c>
      <c r="D16" s="571">
        <v>0</v>
      </c>
      <c r="E16" s="571">
        <v>0</v>
      </c>
      <c r="F16" s="571">
        <v>0</v>
      </c>
      <c r="G16" s="571">
        <v>0</v>
      </c>
      <c r="H16" s="571">
        <v>0</v>
      </c>
      <c r="I16" s="571">
        <v>0</v>
      </c>
      <c r="J16" s="571">
        <v>0</v>
      </c>
      <c r="K16" s="571">
        <v>0</v>
      </c>
      <c r="L16" s="571">
        <v>0</v>
      </c>
      <c r="M16" s="571">
        <v>0</v>
      </c>
      <c r="N16" s="571">
        <v>0</v>
      </c>
      <c r="O16" s="571">
        <v>0</v>
      </c>
      <c r="P16" s="571">
        <v>0</v>
      </c>
      <c r="Q16" s="571">
        <v>0</v>
      </c>
      <c r="R16" s="571">
        <v>0</v>
      </c>
      <c r="S16" s="571">
        <v>0</v>
      </c>
      <c r="T16" s="571">
        <v>0</v>
      </c>
      <c r="U16" s="571">
        <v>0</v>
      </c>
      <c r="V16" s="571">
        <v>0</v>
      </c>
      <c r="W16" s="571">
        <v>0</v>
      </c>
      <c r="X16" s="571">
        <v>0</v>
      </c>
      <c r="Y16" s="571">
        <v>0</v>
      </c>
      <c r="Z16" s="571">
        <v>0</v>
      </c>
      <c r="AA16" s="571">
        <v>0</v>
      </c>
      <c r="AB16" s="571">
        <v>0</v>
      </c>
      <c r="AC16" s="571">
        <v>0</v>
      </c>
      <c r="AD16" s="571">
        <v>0</v>
      </c>
      <c r="AE16" s="571">
        <v>0</v>
      </c>
      <c r="AF16" s="571">
        <v>0</v>
      </c>
      <c r="AG16" s="571">
        <v>0</v>
      </c>
      <c r="AH16" s="571">
        <v>0</v>
      </c>
      <c r="AI16" s="571">
        <v>0</v>
      </c>
      <c r="AJ16" s="115">
        <v>0</v>
      </c>
    </row>
    <row r="17" spans="1:36" ht="16.5" customHeight="1">
      <c r="A17" s="572" t="s">
        <v>43</v>
      </c>
      <c r="B17" s="573" t="s">
        <v>42</v>
      </c>
      <c r="C17" s="572" t="s">
        <v>47</v>
      </c>
      <c r="D17" s="571">
        <v>120.05</v>
      </c>
      <c r="E17" s="571">
        <v>0</v>
      </c>
      <c r="F17" s="571">
        <v>18.489999999999998</v>
      </c>
      <c r="G17" s="571">
        <v>76.180000000000007</v>
      </c>
      <c r="H17" s="571">
        <v>12</v>
      </c>
      <c r="I17" s="571">
        <v>0</v>
      </c>
      <c r="J17" s="571">
        <v>6.6</v>
      </c>
      <c r="K17" s="571">
        <v>0</v>
      </c>
      <c r="L17" s="571">
        <v>0.8</v>
      </c>
      <c r="M17" s="571">
        <v>0</v>
      </c>
      <c r="N17" s="571">
        <v>0.12</v>
      </c>
      <c r="O17" s="571">
        <v>0</v>
      </c>
      <c r="P17" s="571">
        <v>0</v>
      </c>
      <c r="Q17" s="571">
        <v>0</v>
      </c>
      <c r="R17" s="571">
        <v>2.25</v>
      </c>
      <c r="S17" s="571">
        <v>0.75</v>
      </c>
      <c r="T17" s="571">
        <v>0</v>
      </c>
      <c r="U17" s="571">
        <v>0</v>
      </c>
      <c r="V17" s="571">
        <v>0</v>
      </c>
      <c r="W17" s="571">
        <v>0</v>
      </c>
      <c r="X17" s="571">
        <v>0</v>
      </c>
      <c r="Y17" s="571">
        <v>0.3</v>
      </c>
      <c r="Z17" s="571">
        <v>0</v>
      </c>
      <c r="AA17" s="571">
        <v>0</v>
      </c>
      <c r="AB17" s="571">
        <v>0</v>
      </c>
      <c r="AC17" s="571">
        <v>0</v>
      </c>
      <c r="AD17" s="571">
        <v>2.5</v>
      </c>
      <c r="AE17" s="571">
        <v>0.06</v>
      </c>
      <c r="AF17" s="571">
        <v>0</v>
      </c>
      <c r="AG17" s="571">
        <v>0</v>
      </c>
      <c r="AH17" s="571">
        <v>0</v>
      </c>
      <c r="AI17" s="571">
        <v>0</v>
      </c>
      <c r="AJ17" s="115">
        <v>0</v>
      </c>
    </row>
    <row r="18" spans="1:36" ht="16.5" customHeight="1">
      <c r="A18" s="572" t="s">
        <v>44</v>
      </c>
      <c r="B18" s="573" t="s">
        <v>86</v>
      </c>
      <c r="C18" s="572" t="s">
        <v>74</v>
      </c>
      <c r="D18" s="571">
        <v>7.71</v>
      </c>
      <c r="E18" s="571">
        <v>0</v>
      </c>
      <c r="F18" s="571">
        <v>0</v>
      </c>
      <c r="G18" s="571">
        <v>0</v>
      </c>
      <c r="H18" s="571">
        <v>0</v>
      </c>
      <c r="I18" s="571">
        <v>0</v>
      </c>
      <c r="J18" s="571">
        <v>3.7</v>
      </c>
      <c r="K18" s="571">
        <v>0</v>
      </c>
      <c r="L18" s="571">
        <v>0</v>
      </c>
      <c r="M18" s="571">
        <v>0</v>
      </c>
      <c r="N18" s="571">
        <v>0</v>
      </c>
      <c r="O18" s="571">
        <v>7.0000000000000007E-2</v>
      </c>
      <c r="P18" s="571">
        <v>0</v>
      </c>
      <c r="Q18" s="571">
        <v>0</v>
      </c>
      <c r="R18" s="571">
        <v>0</v>
      </c>
      <c r="S18" s="571">
        <v>0</v>
      </c>
      <c r="T18" s="571">
        <v>0</v>
      </c>
      <c r="U18" s="571">
        <v>0</v>
      </c>
      <c r="V18" s="571">
        <v>0</v>
      </c>
      <c r="W18" s="571">
        <v>0</v>
      </c>
      <c r="X18" s="571">
        <v>0</v>
      </c>
      <c r="Y18" s="571">
        <v>0</v>
      </c>
      <c r="Z18" s="571">
        <v>0.26</v>
      </c>
      <c r="AA18" s="571">
        <v>2</v>
      </c>
      <c r="AB18" s="571">
        <v>0.1</v>
      </c>
      <c r="AC18" s="571">
        <v>0</v>
      </c>
      <c r="AD18" s="571">
        <v>0</v>
      </c>
      <c r="AE18" s="571">
        <v>0</v>
      </c>
      <c r="AF18" s="571">
        <v>0</v>
      </c>
      <c r="AG18" s="571">
        <v>0</v>
      </c>
      <c r="AH18" s="571">
        <v>0</v>
      </c>
      <c r="AI18" s="571">
        <v>1.58</v>
      </c>
      <c r="AJ18" s="115">
        <v>0</v>
      </c>
    </row>
    <row r="19" spans="1:36" ht="16.5" customHeight="1">
      <c r="A19" s="572" t="s">
        <v>53</v>
      </c>
      <c r="B19" s="573" t="s">
        <v>51</v>
      </c>
      <c r="C19" s="572" t="s">
        <v>52</v>
      </c>
      <c r="D19" s="571">
        <v>15</v>
      </c>
      <c r="E19" s="571">
        <v>0</v>
      </c>
      <c r="F19" s="571">
        <v>0</v>
      </c>
      <c r="G19" s="571">
        <v>0</v>
      </c>
      <c r="H19" s="571">
        <v>0</v>
      </c>
      <c r="I19" s="571">
        <v>0</v>
      </c>
      <c r="J19" s="571">
        <v>15</v>
      </c>
      <c r="K19" s="571">
        <v>0</v>
      </c>
      <c r="L19" s="571">
        <v>0</v>
      </c>
      <c r="M19" s="571">
        <v>0</v>
      </c>
      <c r="N19" s="571">
        <v>0</v>
      </c>
      <c r="O19" s="571">
        <v>0</v>
      </c>
      <c r="P19" s="571">
        <v>0</v>
      </c>
      <c r="Q19" s="571">
        <v>0</v>
      </c>
      <c r="R19" s="571">
        <v>0</v>
      </c>
      <c r="S19" s="571">
        <v>0</v>
      </c>
      <c r="T19" s="571">
        <v>0</v>
      </c>
      <c r="U19" s="571">
        <v>0</v>
      </c>
      <c r="V19" s="571">
        <v>0</v>
      </c>
      <c r="W19" s="571">
        <v>0</v>
      </c>
      <c r="X19" s="571">
        <v>0</v>
      </c>
      <c r="Y19" s="571">
        <v>0</v>
      </c>
      <c r="Z19" s="571">
        <v>0</v>
      </c>
      <c r="AA19" s="571">
        <v>0</v>
      </c>
      <c r="AB19" s="571">
        <v>0</v>
      </c>
      <c r="AC19" s="571">
        <v>0</v>
      </c>
      <c r="AD19" s="571">
        <v>0</v>
      </c>
      <c r="AE19" s="571">
        <v>0</v>
      </c>
      <c r="AF19" s="571">
        <v>0</v>
      </c>
      <c r="AG19" s="571">
        <v>0</v>
      </c>
      <c r="AH19" s="571">
        <v>0</v>
      </c>
      <c r="AI19" s="571">
        <v>0</v>
      </c>
      <c r="AJ19" s="115">
        <v>0</v>
      </c>
    </row>
    <row r="20" spans="1:36" ht="16.5" customHeight="1">
      <c r="A20" s="572" t="s">
        <v>194</v>
      </c>
      <c r="B20" s="573" t="s">
        <v>57</v>
      </c>
      <c r="C20" s="572" t="s">
        <v>58</v>
      </c>
      <c r="D20" s="571">
        <v>0</v>
      </c>
      <c r="E20" s="571">
        <v>0</v>
      </c>
      <c r="F20" s="571">
        <v>0</v>
      </c>
      <c r="G20" s="571">
        <v>0</v>
      </c>
      <c r="H20" s="571">
        <v>0</v>
      </c>
      <c r="I20" s="571">
        <v>0</v>
      </c>
      <c r="J20" s="571">
        <v>0</v>
      </c>
      <c r="K20" s="571">
        <v>0</v>
      </c>
      <c r="L20" s="571">
        <v>0</v>
      </c>
      <c r="M20" s="571">
        <v>0</v>
      </c>
      <c r="N20" s="571">
        <v>0</v>
      </c>
      <c r="O20" s="571">
        <v>0</v>
      </c>
      <c r="P20" s="571">
        <v>0</v>
      </c>
      <c r="Q20" s="571">
        <v>0</v>
      </c>
      <c r="R20" s="571">
        <v>0</v>
      </c>
      <c r="S20" s="571">
        <v>0</v>
      </c>
      <c r="T20" s="571">
        <v>0</v>
      </c>
      <c r="U20" s="571">
        <v>0</v>
      </c>
      <c r="V20" s="571">
        <v>0</v>
      </c>
      <c r="W20" s="571">
        <v>0</v>
      </c>
      <c r="X20" s="571">
        <v>0</v>
      </c>
      <c r="Y20" s="571">
        <v>0</v>
      </c>
      <c r="Z20" s="571">
        <v>0</v>
      </c>
      <c r="AA20" s="571">
        <v>0</v>
      </c>
      <c r="AB20" s="571">
        <v>0</v>
      </c>
      <c r="AC20" s="571">
        <v>0</v>
      </c>
      <c r="AD20" s="571">
        <v>0</v>
      </c>
      <c r="AE20" s="571">
        <v>0</v>
      </c>
      <c r="AF20" s="571">
        <v>0</v>
      </c>
      <c r="AG20" s="571">
        <v>0</v>
      </c>
      <c r="AH20" s="571">
        <v>0</v>
      </c>
      <c r="AI20" s="571">
        <v>0</v>
      </c>
      <c r="AJ20" s="115">
        <v>0</v>
      </c>
    </row>
    <row r="21" spans="1:36" s="585" customFormat="1" ht="16.5" customHeight="1">
      <c r="A21" s="581">
        <v>2</v>
      </c>
      <c r="B21" s="582" t="s">
        <v>39</v>
      </c>
      <c r="C21" s="581" t="s">
        <v>33</v>
      </c>
      <c r="D21" s="583">
        <v>51.219999999999992</v>
      </c>
      <c r="E21" s="583">
        <v>0.26</v>
      </c>
      <c r="F21" s="583">
        <v>0.1</v>
      </c>
      <c r="G21" s="583">
        <v>0.15</v>
      </c>
      <c r="H21" s="583">
        <v>0.98</v>
      </c>
      <c r="I21" s="583">
        <v>0.92</v>
      </c>
      <c r="J21" s="583">
        <v>6.75</v>
      </c>
      <c r="K21" s="583">
        <v>0.1</v>
      </c>
      <c r="L21" s="583">
        <v>0.7</v>
      </c>
      <c r="M21" s="583">
        <v>2</v>
      </c>
      <c r="N21" s="583">
        <v>0</v>
      </c>
      <c r="O21" s="583">
        <v>0.12000000000000001</v>
      </c>
      <c r="P21" s="583">
        <v>0</v>
      </c>
      <c r="Q21" s="583">
        <v>0.1</v>
      </c>
      <c r="R21" s="583">
        <v>0</v>
      </c>
      <c r="S21" s="583">
        <v>0.25</v>
      </c>
      <c r="T21" s="583">
        <v>0.81</v>
      </c>
      <c r="U21" s="583">
        <v>19</v>
      </c>
      <c r="V21" s="583">
        <v>6.8</v>
      </c>
      <c r="W21" s="583">
        <v>0</v>
      </c>
      <c r="X21" s="583">
        <v>0.03</v>
      </c>
      <c r="Y21" s="583">
        <v>1.89</v>
      </c>
      <c r="Z21" s="583">
        <v>0</v>
      </c>
      <c r="AA21" s="583">
        <v>6.1</v>
      </c>
      <c r="AB21" s="583">
        <v>0</v>
      </c>
      <c r="AC21" s="583">
        <v>2.5</v>
      </c>
      <c r="AD21" s="583">
        <v>0</v>
      </c>
      <c r="AE21" s="583">
        <v>0</v>
      </c>
      <c r="AF21" s="583">
        <v>0.19</v>
      </c>
      <c r="AG21" s="583">
        <v>0.6</v>
      </c>
      <c r="AH21" s="583">
        <v>0</v>
      </c>
      <c r="AI21" s="583">
        <v>0.87</v>
      </c>
      <c r="AJ21" s="584">
        <v>0</v>
      </c>
    </row>
    <row r="22" spans="1:36" ht="15" customHeight="1">
      <c r="A22" s="572" t="s">
        <v>26</v>
      </c>
      <c r="B22" s="573" t="s">
        <v>22</v>
      </c>
      <c r="C22" s="572" t="s">
        <v>34</v>
      </c>
      <c r="D22" s="571">
        <v>0</v>
      </c>
      <c r="E22" s="571">
        <v>0</v>
      </c>
      <c r="F22" s="571">
        <v>0</v>
      </c>
      <c r="G22" s="571">
        <v>0</v>
      </c>
      <c r="H22" s="571">
        <v>0</v>
      </c>
      <c r="I22" s="571">
        <v>0</v>
      </c>
      <c r="J22" s="571">
        <v>0</v>
      </c>
      <c r="K22" s="571">
        <v>0</v>
      </c>
      <c r="L22" s="571">
        <v>0</v>
      </c>
      <c r="M22" s="571">
        <v>0</v>
      </c>
      <c r="N22" s="571">
        <v>0</v>
      </c>
      <c r="O22" s="571">
        <v>0</v>
      </c>
      <c r="P22" s="571">
        <v>0</v>
      </c>
      <c r="Q22" s="571">
        <v>0</v>
      </c>
      <c r="R22" s="571">
        <v>0</v>
      </c>
      <c r="S22" s="571">
        <v>0</v>
      </c>
      <c r="T22" s="571">
        <v>0</v>
      </c>
      <c r="U22" s="571">
        <v>0</v>
      </c>
      <c r="V22" s="571">
        <v>0</v>
      </c>
      <c r="W22" s="571">
        <v>0</v>
      </c>
      <c r="X22" s="571">
        <v>0</v>
      </c>
      <c r="Y22" s="571">
        <v>0</v>
      </c>
      <c r="Z22" s="571">
        <v>0</v>
      </c>
      <c r="AA22" s="571">
        <v>0</v>
      </c>
      <c r="AB22" s="571">
        <v>0</v>
      </c>
      <c r="AC22" s="571">
        <v>0</v>
      </c>
      <c r="AD22" s="571">
        <v>0</v>
      </c>
      <c r="AE22" s="571">
        <v>0</v>
      </c>
      <c r="AF22" s="571">
        <v>0</v>
      </c>
      <c r="AG22" s="571">
        <v>0</v>
      </c>
      <c r="AH22" s="571">
        <v>0</v>
      </c>
      <c r="AI22" s="571">
        <v>0</v>
      </c>
      <c r="AJ22" s="115">
        <v>0</v>
      </c>
    </row>
    <row r="23" spans="1:36" ht="15" customHeight="1">
      <c r="A23" s="572" t="s">
        <v>15</v>
      </c>
      <c r="B23" s="573" t="s">
        <v>23</v>
      </c>
      <c r="C23" s="572" t="s">
        <v>35</v>
      </c>
      <c r="D23" s="571">
        <v>0</v>
      </c>
      <c r="E23" s="571">
        <v>0</v>
      </c>
      <c r="F23" s="571">
        <v>0</v>
      </c>
      <c r="G23" s="571">
        <v>0</v>
      </c>
      <c r="H23" s="571">
        <v>0</v>
      </c>
      <c r="I23" s="571">
        <v>0</v>
      </c>
      <c r="J23" s="571">
        <v>0</v>
      </c>
      <c r="K23" s="571">
        <v>0</v>
      </c>
      <c r="L23" s="571">
        <v>0</v>
      </c>
      <c r="M23" s="571">
        <v>0</v>
      </c>
      <c r="N23" s="571">
        <v>0</v>
      </c>
      <c r="O23" s="571">
        <v>0</v>
      </c>
      <c r="P23" s="571">
        <v>0</v>
      </c>
      <c r="Q23" s="571">
        <v>0</v>
      </c>
      <c r="R23" s="571">
        <v>0</v>
      </c>
      <c r="S23" s="571">
        <v>0</v>
      </c>
      <c r="T23" s="571">
        <v>0</v>
      </c>
      <c r="U23" s="571">
        <v>0</v>
      </c>
      <c r="V23" s="571">
        <v>0</v>
      </c>
      <c r="W23" s="571">
        <v>0</v>
      </c>
      <c r="X23" s="571">
        <v>0</v>
      </c>
      <c r="Y23" s="571">
        <v>0</v>
      </c>
      <c r="Z23" s="571">
        <v>0</v>
      </c>
      <c r="AA23" s="571">
        <v>0</v>
      </c>
      <c r="AB23" s="571">
        <v>0</v>
      </c>
      <c r="AC23" s="571">
        <v>0</v>
      </c>
      <c r="AD23" s="571">
        <v>0</v>
      </c>
      <c r="AE23" s="571">
        <v>0</v>
      </c>
      <c r="AF23" s="571">
        <v>0</v>
      </c>
      <c r="AG23" s="571">
        <v>0</v>
      </c>
      <c r="AH23" s="571">
        <v>0</v>
      </c>
      <c r="AI23" s="571">
        <v>0</v>
      </c>
      <c r="AJ23" s="115">
        <v>0</v>
      </c>
    </row>
    <row r="24" spans="1:36" ht="15" customHeight="1">
      <c r="A24" s="572" t="s">
        <v>16</v>
      </c>
      <c r="B24" s="573" t="s">
        <v>24</v>
      </c>
      <c r="C24" s="572" t="s">
        <v>127</v>
      </c>
      <c r="D24" s="571">
        <v>0</v>
      </c>
      <c r="E24" s="571">
        <v>0</v>
      </c>
      <c r="F24" s="571">
        <v>0</v>
      </c>
      <c r="G24" s="571">
        <v>0</v>
      </c>
      <c r="H24" s="571">
        <v>0</v>
      </c>
      <c r="I24" s="571">
        <v>0</v>
      </c>
      <c r="J24" s="571">
        <v>0</v>
      </c>
      <c r="K24" s="571">
        <v>0</v>
      </c>
      <c r="L24" s="571">
        <v>0</v>
      </c>
      <c r="M24" s="571">
        <v>0</v>
      </c>
      <c r="N24" s="571">
        <v>0</v>
      </c>
      <c r="O24" s="571">
        <v>0</v>
      </c>
      <c r="P24" s="571">
        <v>0</v>
      </c>
      <c r="Q24" s="571">
        <v>0</v>
      </c>
      <c r="R24" s="571">
        <v>0</v>
      </c>
      <c r="S24" s="571">
        <v>0</v>
      </c>
      <c r="T24" s="571">
        <v>0</v>
      </c>
      <c r="U24" s="571">
        <v>0</v>
      </c>
      <c r="V24" s="571">
        <v>0</v>
      </c>
      <c r="W24" s="571">
        <v>0</v>
      </c>
      <c r="X24" s="571">
        <v>0</v>
      </c>
      <c r="Y24" s="571">
        <v>0</v>
      </c>
      <c r="Z24" s="571">
        <v>0</v>
      </c>
      <c r="AA24" s="571">
        <v>0</v>
      </c>
      <c r="AB24" s="571">
        <v>0</v>
      </c>
      <c r="AC24" s="571">
        <v>0</v>
      </c>
      <c r="AD24" s="571">
        <v>0</v>
      </c>
      <c r="AE24" s="571">
        <v>0</v>
      </c>
      <c r="AF24" s="571">
        <v>0</v>
      </c>
      <c r="AG24" s="571">
        <v>0</v>
      </c>
      <c r="AH24" s="571">
        <v>0</v>
      </c>
      <c r="AI24" s="571">
        <v>0</v>
      </c>
      <c r="AJ24" s="115">
        <v>0</v>
      </c>
    </row>
    <row r="25" spans="1:36" ht="15" customHeight="1">
      <c r="A25" s="572" t="s">
        <v>17</v>
      </c>
      <c r="B25" s="573" t="s">
        <v>83</v>
      </c>
      <c r="C25" s="572" t="s">
        <v>130</v>
      </c>
      <c r="D25" s="571">
        <v>0</v>
      </c>
      <c r="E25" s="571">
        <v>0</v>
      </c>
      <c r="F25" s="571">
        <v>0</v>
      </c>
      <c r="G25" s="571">
        <v>0</v>
      </c>
      <c r="H25" s="571">
        <v>0</v>
      </c>
      <c r="I25" s="571">
        <v>0</v>
      </c>
      <c r="J25" s="571">
        <v>0</v>
      </c>
      <c r="K25" s="571">
        <v>0</v>
      </c>
      <c r="L25" s="571">
        <v>0</v>
      </c>
      <c r="M25" s="571">
        <v>0</v>
      </c>
      <c r="N25" s="571">
        <v>0</v>
      </c>
      <c r="O25" s="571">
        <v>0</v>
      </c>
      <c r="P25" s="571">
        <v>0</v>
      </c>
      <c r="Q25" s="571">
        <v>0</v>
      </c>
      <c r="R25" s="571">
        <v>0</v>
      </c>
      <c r="S25" s="571">
        <v>0</v>
      </c>
      <c r="T25" s="571">
        <v>0</v>
      </c>
      <c r="U25" s="571">
        <v>0</v>
      </c>
      <c r="V25" s="571">
        <v>0</v>
      </c>
      <c r="W25" s="571">
        <v>0</v>
      </c>
      <c r="X25" s="571">
        <v>0</v>
      </c>
      <c r="Y25" s="571">
        <v>0</v>
      </c>
      <c r="Z25" s="571">
        <v>0</v>
      </c>
      <c r="AA25" s="571">
        <v>0</v>
      </c>
      <c r="AB25" s="571">
        <v>0</v>
      </c>
      <c r="AC25" s="571">
        <v>0</v>
      </c>
      <c r="AD25" s="571">
        <v>0</v>
      </c>
      <c r="AE25" s="571">
        <v>0</v>
      </c>
      <c r="AF25" s="571">
        <v>0</v>
      </c>
      <c r="AG25" s="571">
        <v>0</v>
      </c>
      <c r="AH25" s="571">
        <v>0</v>
      </c>
      <c r="AI25" s="571">
        <v>0</v>
      </c>
      <c r="AJ25" s="115">
        <v>0</v>
      </c>
    </row>
    <row r="26" spans="1:36" ht="15" customHeight="1">
      <c r="A26" s="572" t="s">
        <v>18</v>
      </c>
      <c r="B26" s="573" t="s">
        <v>87</v>
      </c>
      <c r="C26" s="572" t="s">
        <v>131</v>
      </c>
      <c r="D26" s="571">
        <v>0</v>
      </c>
      <c r="E26" s="571">
        <v>0</v>
      </c>
      <c r="F26" s="571">
        <v>0</v>
      </c>
      <c r="G26" s="571">
        <v>0</v>
      </c>
      <c r="H26" s="571">
        <v>0</v>
      </c>
      <c r="I26" s="571">
        <v>0</v>
      </c>
      <c r="J26" s="571">
        <v>0</v>
      </c>
      <c r="K26" s="571">
        <v>0</v>
      </c>
      <c r="L26" s="571">
        <v>0</v>
      </c>
      <c r="M26" s="571">
        <v>0</v>
      </c>
      <c r="N26" s="571">
        <v>0</v>
      </c>
      <c r="O26" s="571">
        <v>0</v>
      </c>
      <c r="P26" s="571">
        <v>0</v>
      </c>
      <c r="Q26" s="571">
        <v>0</v>
      </c>
      <c r="R26" s="571">
        <v>0</v>
      </c>
      <c r="S26" s="571">
        <v>0</v>
      </c>
      <c r="T26" s="571">
        <v>0</v>
      </c>
      <c r="U26" s="571">
        <v>0</v>
      </c>
      <c r="V26" s="571">
        <v>0</v>
      </c>
      <c r="W26" s="571">
        <v>0</v>
      </c>
      <c r="X26" s="571">
        <v>0</v>
      </c>
      <c r="Y26" s="571">
        <v>0</v>
      </c>
      <c r="Z26" s="571">
        <v>0</v>
      </c>
      <c r="AA26" s="571">
        <v>0</v>
      </c>
      <c r="AB26" s="571">
        <v>0</v>
      </c>
      <c r="AC26" s="571">
        <v>0</v>
      </c>
      <c r="AD26" s="571">
        <v>0</v>
      </c>
      <c r="AE26" s="571">
        <v>0</v>
      </c>
      <c r="AF26" s="571">
        <v>0</v>
      </c>
      <c r="AG26" s="571">
        <v>0</v>
      </c>
      <c r="AH26" s="571">
        <v>0</v>
      </c>
      <c r="AI26" s="571">
        <v>0</v>
      </c>
      <c r="AJ26" s="115">
        <v>0</v>
      </c>
    </row>
    <row r="27" spans="1:36" ht="15" customHeight="1">
      <c r="A27" s="572" t="s">
        <v>19</v>
      </c>
      <c r="B27" s="573" t="s">
        <v>88</v>
      </c>
      <c r="C27" s="572" t="s">
        <v>129</v>
      </c>
      <c r="D27" s="571">
        <v>0</v>
      </c>
      <c r="E27" s="571">
        <v>0</v>
      </c>
      <c r="F27" s="571">
        <v>0</v>
      </c>
      <c r="G27" s="571">
        <v>0</v>
      </c>
      <c r="H27" s="571">
        <v>0</v>
      </c>
      <c r="I27" s="571">
        <v>0</v>
      </c>
      <c r="J27" s="571">
        <v>0</v>
      </c>
      <c r="K27" s="571">
        <v>0</v>
      </c>
      <c r="L27" s="571">
        <v>0</v>
      </c>
      <c r="M27" s="571">
        <v>0</v>
      </c>
      <c r="N27" s="571">
        <v>0</v>
      </c>
      <c r="O27" s="571">
        <v>0</v>
      </c>
      <c r="P27" s="571">
        <v>0</v>
      </c>
      <c r="Q27" s="571">
        <v>0</v>
      </c>
      <c r="R27" s="571">
        <v>0</v>
      </c>
      <c r="S27" s="571">
        <v>0</v>
      </c>
      <c r="T27" s="571">
        <v>0</v>
      </c>
      <c r="U27" s="571">
        <v>0</v>
      </c>
      <c r="V27" s="571">
        <v>0</v>
      </c>
      <c r="W27" s="571">
        <v>0</v>
      </c>
      <c r="X27" s="571">
        <v>0</v>
      </c>
      <c r="Y27" s="571">
        <v>0</v>
      </c>
      <c r="Z27" s="571">
        <v>0</v>
      </c>
      <c r="AA27" s="571">
        <v>0</v>
      </c>
      <c r="AB27" s="571">
        <v>0</v>
      </c>
      <c r="AC27" s="571">
        <v>0</v>
      </c>
      <c r="AD27" s="571">
        <v>0</v>
      </c>
      <c r="AE27" s="571">
        <v>0</v>
      </c>
      <c r="AF27" s="571">
        <v>0</v>
      </c>
      <c r="AG27" s="571">
        <v>0</v>
      </c>
      <c r="AH27" s="571">
        <v>0</v>
      </c>
      <c r="AI27" s="571">
        <v>0</v>
      </c>
      <c r="AJ27" s="115">
        <v>0</v>
      </c>
    </row>
    <row r="28" spans="1:36" ht="15" customHeight="1">
      <c r="A28" s="572" t="s">
        <v>27</v>
      </c>
      <c r="B28" s="573" t="s">
        <v>89</v>
      </c>
      <c r="C28" s="572" t="s">
        <v>54</v>
      </c>
      <c r="D28" s="571">
        <v>0</v>
      </c>
      <c r="E28" s="571">
        <v>0</v>
      </c>
      <c r="F28" s="571">
        <v>0</v>
      </c>
      <c r="G28" s="571">
        <v>0</v>
      </c>
      <c r="H28" s="571">
        <v>0</v>
      </c>
      <c r="I28" s="571">
        <v>0</v>
      </c>
      <c r="J28" s="571">
        <v>0</v>
      </c>
      <c r="K28" s="571">
        <v>0</v>
      </c>
      <c r="L28" s="571">
        <v>0</v>
      </c>
      <c r="M28" s="571">
        <v>0</v>
      </c>
      <c r="N28" s="571">
        <v>0</v>
      </c>
      <c r="O28" s="571">
        <v>0</v>
      </c>
      <c r="P28" s="571">
        <v>0</v>
      </c>
      <c r="Q28" s="571">
        <v>0</v>
      </c>
      <c r="R28" s="571">
        <v>0</v>
      </c>
      <c r="S28" s="571">
        <v>0</v>
      </c>
      <c r="T28" s="571">
        <v>0</v>
      </c>
      <c r="U28" s="571">
        <v>0</v>
      </c>
      <c r="V28" s="571">
        <v>0</v>
      </c>
      <c r="W28" s="571">
        <v>0</v>
      </c>
      <c r="X28" s="571">
        <v>0</v>
      </c>
      <c r="Y28" s="571">
        <v>0</v>
      </c>
      <c r="Z28" s="571">
        <v>0</v>
      </c>
      <c r="AA28" s="571">
        <v>0</v>
      </c>
      <c r="AB28" s="571">
        <v>0</v>
      </c>
      <c r="AC28" s="571">
        <v>0</v>
      </c>
      <c r="AD28" s="571">
        <v>0</v>
      </c>
      <c r="AE28" s="571">
        <v>0</v>
      </c>
      <c r="AF28" s="571">
        <v>0</v>
      </c>
      <c r="AG28" s="571">
        <v>0</v>
      </c>
      <c r="AH28" s="571">
        <v>0</v>
      </c>
      <c r="AI28" s="571">
        <v>0</v>
      </c>
      <c r="AJ28" s="115">
        <v>0</v>
      </c>
    </row>
    <row r="29" spans="1:36" ht="21" customHeight="1">
      <c r="A29" s="572" t="s">
        <v>28</v>
      </c>
      <c r="B29" s="573" t="s">
        <v>90</v>
      </c>
      <c r="C29" s="572" t="s">
        <v>48</v>
      </c>
      <c r="D29" s="571">
        <v>0</v>
      </c>
      <c r="E29" s="571">
        <v>0</v>
      </c>
      <c r="F29" s="571">
        <v>0</v>
      </c>
      <c r="G29" s="571">
        <v>0</v>
      </c>
      <c r="H29" s="571">
        <v>0</v>
      </c>
      <c r="I29" s="571">
        <v>0</v>
      </c>
      <c r="J29" s="571">
        <v>0</v>
      </c>
      <c r="K29" s="571">
        <v>0</v>
      </c>
      <c r="L29" s="571">
        <v>0</v>
      </c>
      <c r="M29" s="571">
        <v>0</v>
      </c>
      <c r="N29" s="571">
        <v>0</v>
      </c>
      <c r="O29" s="571">
        <v>0</v>
      </c>
      <c r="P29" s="571">
        <v>0</v>
      </c>
      <c r="Q29" s="571">
        <v>0</v>
      </c>
      <c r="R29" s="571">
        <v>0</v>
      </c>
      <c r="S29" s="571">
        <v>0</v>
      </c>
      <c r="T29" s="571">
        <v>0</v>
      </c>
      <c r="U29" s="571">
        <v>0</v>
      </c>
      <c r="V29" s="571">
        <v>0</v>
      </c>
      <c r="W29" s="571">
        <v>0</v>
      </c>
      <c r="X29" s="571">
        <v>0</v>
      </c>
      <c r="Y29" s="571">
        <v>0</v>
      </c>
      <c r="Z29" s="571">
        <v>0</v>
      </c>
      <c r="AA29" s="571">
        <v>0</v>
      </c>
      <c r="AB29" s="571">
        <v>0</v>
      </c>
      <c r="AC29" s="571">
        <v>0</v>
      </c>
      <c r="AD29" s="571">
        <v>0</v>
      </c>
      <c r="AE29" s="571">
        <v>0</v>
      </c>
      <c r="AF29" s="571">
        <v>0</v>
      </c>
      <c r="AG29" s="571">
        <v>0</v>
      </c>
      <c r="AH29" s="571">
        <v>0</v>
      </c>
      <c r="AI29" s="571">
        <v>0</v>
      </c>
      <c r="AJ29" s="115">
        <v>0</v>
      </c>
    </row>
    <row r="30" spans="1:36" ht="26.25" customHeight="1">
      <c r="A30" s="572" t="s">
        <v>49</v>
      </c>
      <c r="B30" s="573" t="s">
        <v>135</v>
      </c>
      <c r="C30" s="572" t="s">
        <v>36</v>
      </c>
      <c r="D30" s="571">
        <v>0.81</v>
      </c>
      <c r="E30" s="571">
        <v>0</v>
      </c>
      <c r="F30" s="571">
        <v>0</v>
      </c>
      <c r="G30" s="571">
        <v>0</v>
      </c>
      <c r="H30" s="571">
        <v>0.06</v>
      </c>
      <c r="I30" s="571">
        <v>0</v>
      </c>
      <c r="J30" s="571">
        <v>0.15</v>
      </c>
      <c r="K30" s="571">
        <v>0</v>
      </c>
      <c r="L30" s="571">
        <v>0.06</v>
      </c>
      <c r="M30" s="571">
        <v>0</v>
      </c>
      <c r="N30" s="571">
        <v>0</v>
      </c>
      <c r="O30" s="571">
        <v>0.1</v>
      </c>
      <c r="P30" s="571">
        <v>0</v>
      </c>
      <c r="Q30" s="571">
        <v>0.1</v>
      </c>
      <c r="R30" s="571">
        <v>0</v>
      </c>
      <c r="S30" s="571">
        <v>0</v>
      </c>
      <c r="T30" s="571">
        <v>0.31</v>
      </c>
      <c r="U30" s="571">
        <v>0</v>
      </c>
      <c r="V30" s="571">
        <v>0</v>
      </c>
      <c r="W30" s="571">
        <v>0</v>
      </c>
      <c r="X30" s="571">
        <v>0.03</v>
      </c>
      <c r="Y30" s="571">
        <v>0</v>
      </c>
      <c r="Z30" s="571">
        <v>0</v>
      </c>
      <c r="AA30" s="571">
        <v>0</v>
      </c>
      <c r="AB30" s="571">
        <v>0</v>
      </c>
      <c r="AC30" s="571">
        <v>0</v>
      </c>
      <c r="AD30" s="571">
        <v>0</v>
      </c>
      <c r="AE30" s="571">
        <v>0</v>
      </c>
      <c r="AF30" s="571">
        <v>0</v>
      </c>
      <c r="AG30" s="571">
        <v>0</v>
      </c>
      <c r="AH30" s="571">
        <v>0</v>
      </c>
      <c r="AI30" s="571">
        <v>0</v>
      </c>
      <c r="AJ30" s="115">
        <v>0</v>
      </c>
    </row>
    <row r="31" spans="1:36" ht="16.5" customHeight="1">
      <c r="A31" s="577" t="s">
        <v>134</v>
      </c>
      <c r="B31" s="573" t="s">
        <v>108</v>
      </c>
      <c r="C31" s="572" t="s">
        <v>157</v>
      </c>
      <c r="D31" s="571">
        <v>0</v>
      </c>
      <c r="E31" s="571">
        <v>0</v>
      </c>
      <c r="F31" s="571">
        <v>0</v>
      </c>
      <c r="G31" s="571">
        <v>0</v>
      </c>
      <c r="H31" s="571">
        <v>0</v>
      </c>
      <c r="I31" s="571">
        <v>0</v>
      </c>
      <c r="J31" s="571">
        <v>0</v>
      </c>
      <c r="K31" s="571">
        <v>0</v>
      </c>
      <c r="L31" s="571">
        <v>0</v>
      </c>
      <c r="M31" s="571">
        <v>0</v>
      </c>
      <c r="N31" s="571">
        <v>0</v>
      </c>
      <c r="O31" s="571">
        <v>0</v>
      </c>
      <c r="P31" s="571">
        <v>0</v>
      </c>
      <c r="Q31" s="571">
        <v>0</v>
      </c>
      <c r="R31" s="571">
        <v>0</v>
      </c>
      <c r="S31" s="571">
        <v>0</v>
      </c>
      <c r="T31" s="571">
        <v>0</v>
      </c>
      <c r="U31" s="571">
        <v>0</v>
      </c>
      <c r="V31" s="571">
        <v>0</v>
      </c>
      <c r="W31" s="571">
        <v>0</v>
      </c>
      <c r="X31" s="571">
        <v>0</v>
      </c>
      <c r="Y31" s="571">
        <v>0</v>
      </c>
      <c r="Z31" s="571">
        <v>0</v>
      </c>
      <c r="AA31" s="571">
        <v>0</v>
      </c>
      <c r="AB31" s="571">
        <v>0</v>
      </c>
      <c r="AC31" s="571">
        <v>0</v>
      </c>
      <c r="AD31" s="571">
        <v>0</v>
      </c>
      <c r="AE31" s="571">
        <v>0</v>
      </c>
      <c r="AF31" s="571">
        <v>0</v>
      </c>
      <c r="AG31" s="571">
        <v>0</v>
      </c>
      <c r="AH31" s="571">
        <v>0</v>
      </c>
      <c r="AI31" s="571">
        <v>0</v>
      </c>
      <c r="AJ31" s="115">
        <v>0</v>
      </c>
    </row>
    <row r="32" spans="1:36" ht="16.5" customHeight="1">
      <c r="A32" s="577" t="s">
        <v>185</v>
      </c>
      <c r="B32" s="573" t="s">
        <v>123</v>
      </c>
      <c r="C32" s="572" t="s">
        <v>128</v>
      </c>
      <c r="D32" s="571">
        <v>0</v>
      </c>
      <c r="E32" s="571">
        <v>0</v>
      </c>
      <c r="F32" s="571">
        <v>0</v>
      </c>
      <c r="G32" s="571">
        <v>0</v>
      </c>
      <c r="H32" s="571">
        <v>0</v>
      </c>
      <c r="I32" s="571">
        <v>0</v>
      </c>
      <c r="J32" s="571">
        <v>0</v>
      </c>
      <c r="K32" s="571">
        <v>0</v>
      </c>
      <c r="L32" s="571">
        <v>0</v>
      </c>
      <c r="M32" s="571">
        <v>0</v>
      </c>
      <c r="N32" s="571">
        <v>0</v>
      </c>
      <c r="O32" s="571">
        <v>0</v>
      </c>
      <c r="P32" s="571">
        <v>0</v>
      </c>
      <c r="Q32" s="571">
        <v>0</v>
      </c>
      <c r="R32" s="571">
        <v>0</v>
      </c>
      <c r="S32" s="571">
        <v>0</v>
      </c>
      <c r="T32" s="571">
        <v>0</v>
      </c>
      <c r="U32" s="571">
        <v>0</v>
      </c>
      <c r="V32" s="571">
        <v>0</v>
      </c>
      <c r="W32" s="571">
        <v>0</v>
      </c>
      <c r="X32" s="571">
        <v>0</v>
      </c>
      <c r="Y32" s="571">
        <v>0</v>
      </c>
      <c r="Z32" s="571">
        <v>0</v>
      </c>
      <c r="AA32" s="571">
        <v>0</v>
      </c>
      <c r="AB32" s="571">
        <v>0</v>
      </c>
      <c r="AC32" s="571">
        <v>0</v>
      </c>
      <c r="AD32" s="571">
        <v>0</v>
      </c>
      <c r="AE32" s="571">
        <v>0</v>
      </c>
      <c r="AF32" s="571">
        <v>0</v>
      </c>
      <c r="AG32" s="571">
        <v>0</v>
      </c>
      <c r="AH32" s="571">
        <v>0</v>
      </c>
      <c r="AI32" s="571">
        <v>0</v>
      </c>
      <c r="AJ32" s="115">
        <v>0</v>
      </c>
    </row>
    <row r="33" spans="1:36" ht="16.5" customHeight="1">
      <c r="A33" s="572" t="s">
        <v>186</v>
      </c>
      <c r="B33" s="573" t="s">
        <v>84</v>
      </c>
      <c r="C33" s="572" t="s">
        <v>73</v>
      </c>
      <c r="D33" s="571">
        <v>0</v>
      </c>
      <c r="E33" s="571">
        <v>0</v>
      </c>
      <c r="F33" s="571">
        <v>0</v>
      </c>
      <c r="G33" s="571">
        <v>0</v>
      </c>
      <c r="H33" s="571">
        <v>0</v>
      </c>
      <c r="I33" s="571">
        <v>0</v>
      </c>
      <c r="J33" s="571">
        <v>0</v>
      </c>
      <c r="K33" s="571">
        <v>0</v>
      </c>
      <c r="L33" s="571">
        <v>0</v>
      </c>
      <c r="M33" s="571">
        <v>0</v>
      </c>
      <c r="N33" s="571">
        <v>0</v>
      </c>
      <c r="O33" s="571">
        <v>0</v>
      </c>
      <c r="P33" s="571">
        <v>0</v>
      </c>
      <c r="Q33" s="571">
        <v>0</v>
      </c>
      <c r="R33" s="571">
        <v>0</v>
      </c>
      <c r="S33" s="571">
        <v>0</v>
      </c>
      <c r="T33" s="571">
        <v>0</v>
      </c>
      <c r="U33" s="571">
        <v>0</v>
      </c>
      <c r="V33" s="571">
        <v>0</v>
      </c>
      <c r="W33" s="571">
        <v>0</v>
      </c>
      <c r="X33" s="571">
        <v>0</v>
      </c>
      <c r="Y33" s="571">
        <v>0</v>
      </c>
      <c r="Z33" s="571">
        <v>0</v>
      </c>
      <c r="AA33" s="571">
        <v>0</v>
      </c>
      <c r="AB33" s="571">
        <v>0</v>
      </c>
      <c r="AC33" s="571">
        <v>0</v>
      </c>
      <c r="AD33" s="571">
        <v>0</v>
      </c>
      <c r="AE33" s="571">
        <v>0</v>
      </c>
      <c r="AF33" s="571">
        <v>0</v>
      </c>
      <c r="AG33" s="571">
        <v>0</v>
      </c>
      <c r="AH33" s="571">
        <v>0</v>
      </c>
      <c r="AI33" s="571">
        <v>0</v>
      </c>
      <c r="AJ33" s="115">
        <v>0</v>
      </c>
    </row>
    <row r="34" spans="1:36" ht="16.5" customHeight="1">
      <c r="A34" s="572" t="s">
        <v>187</v>
      </c>
      <c r="B34" s="573" t="s">
        <v>91</v>
      </c>
      <c r="C34" s="572" t="s">
        <v>96</v>
      </c>
      <c r="D34" s="571">
        <v>4.2</v>
      </c>
      <c r="E34" s="571">
        <v>0</v>
      </c>
      <c r="F34" s="571">
        <v>0</v>
      </c>
      <c r="G34" s="571">
        <v>0</v>
      </c>
      <c r="H34" s="571">
        <v>0</v>
      </c>
      <c r="I34" s="571">
        <v>0.88</v>
      </c>
      <c r="J34" s="571">
        <v>0.8</v>
      </c>
      <c r="K34" s="571">
        <v>0</v>
      </c>
      <c r="L34" s="571">
        <v>0.4</v>
      </c>
      <c r="M34" s="571">
        <v>0.4</v>
      </c>
      <c r="N34" s="571">
        <v>0</v>
      </c>
      <c r="O34" s="571">
        <v>0</v>
      </c>
      <c r="P34" s="571">
        <v>0</v>
      </c>
      <c r="Q34" s="571">
        <v>0</v>
      </c>
      <c r="R34" s="571">
        <v>0</v>
      </c>
      <c r="S34" s="571">
        <v>0</v>
      </c>
      <c r="T34" s="571">
        <v>0</v>
      </c>
      <c r="U34" s="571">
        <v>0</v>
      </c>
      <c r="V34" s="571">
        <v>0.2</v>
      </c>
      <c r="W34" s="571">
        <v>0</v>
      </c>
      <c r="X34" s="571">
        <v>0</v>
      </c>
      <c r="Y34" s="571">
        <v>0.35</v>
      </c>
      <c r="Z34" s="571">
        <v>0</v>
      </c>
      <c r="AA34" s="571">
        <v>0</v>
      </c>
      <c r="AB34" s="571">
        <v>0</v>
      </c>
      <c r="AC34" s="571">
        <v>0</v>
      </c>
      <c r="AD34" s="571">
        <v>0</v>
      </c>
      <c r="AE34" s="571">
        <v>0</v>
      </c>
      <c r="AF34" s="571">
        <v>0</v>
      </c>
      <c r="AG34" s="571">
        <v>0.3</v>
      </c>
      <c r="AH34" s="571">
        <v>0</v>
      </c>
      <c r="AI34" s="571">
        <v>0.87</v>
      </c>
      <c r="AJ34" s="115">
        <v>0</v>
      </c>
    </row>
    <row r="35" spans="1:36" ht="16.5" customHeight="1">
      <c r="A35" s="572" t="s">
        <v>188</v>
      </c>
      <c r="B35" s="573" t="s">
        <v>92</v>
      </c>
      <c r="C35" s="572" t="s">
        <v>97</v>
      </c>
      <c r="D35" s="571">
        <v>0.26</v>
      </c>
      <c r="E35" s="571">
        <v>0.26</v>
      </c>
      <c r="F35" s="571">
        <v>0</v>
      </c>
      <c r="G35" s="571">
        <v>0</v>
      </c>
      <c r="H35" s="571">
        <v>0</v>
      </c>
      <c r="I35" s="571">
        <v>0</v>
      </c>
      <c r="J35" s="571">
        <v>0</v>
      </c>
      <c r="K35" s="571">
        <v>0</v>
      </c>
      <c r="L35" s="571">
        <v>0</v>
      </c>
      <c r="M35" s="571">
        <v>0</v>
      </c>
      <c r="N35" s="571">
        <v>0</v>
      </c>
      <c r="O35" s="571">
        <v>0</v>
      </c>
      <c r="P35" s="571">
        <v>0</v>
      </c>
      <c r="Q35" s="571">
        <v>0</v>
      </c>
      <c r="R35" s="571">
        <v>0</v>
      </c>
      <c r="S35" s="571">
        <v>0</v>
      </c>
      <c r="T35" s="571">
        <v>0</v>
      </c>
      <c r="U35" s="571">
        <v>0</v>
      </c>
      <c r="V35" s="571">
        <v>0</v>
      </c>
      <c r="W35" s="571">
        <v>0</v>
      </c>
      <c r="X35" s="571">
        <v>0</v>
      </c>
      <c r="Y35" s="571">
        <v>0</v>
      </c>
      <c r="Z35" s="571">
        <v>0</v>
      </c>
      <c r="AA35" s="571">
        <v>0</v>
      </c>
      <c r="AB35" s="571">
        <v>0</v>
      </c>
      <c r="AC35" s="571">
        <v>0</v>
      </c>
      <c r="AD35" s="571">
        <v>0</v>
      </c>
      <c r="AE35" s="571">
        <v>0</v>
      </c>
      <c r="AF35" s="571">
        <v>0</v>
      </c>
      <c r="AG35" s="571">
        <v>0</v>
      </c>
      <c r="AH35" s="571">
        <v>0</v>
      </c>
      <c r="AI35" s="571">
        <v>0</v>
      </c>
      <c r="AJ35" s="115">
        <v>0</v>
      </c>
    </row>
    <row r="36" spans="1:36" ht="16.5" customHeight="1">
      <c r="A36" s="572" t="s">
        <v>189</v>
      </c>
      <c r="B36" s="573" t="s">
        <v>93</v>
      </c>
      <c r="C36" s="572" t="s">
        <v>101</v>
      </c>
      <c r="D36" s="571">
        <v>0.3</v>
      </c>
      <c r="E36" s="571">
        <v>0</v>
      </c>
      <c r="F36" s="571">
        <v>0</v>
      </c>
      <c r="G36" s="571">
        <v>0</v>
      </c>
      <c r="H36" s="571">
        <v>0</v>
      </c>
      <c r="I36" s="571">
        <v>0</v>
      </c>
      <c r="J36" s="571">
        <v>0</v>
      </c>
      <c r="K36" s="571">
        <v>0</v>
      </c>
      <c r="L36" s="571">
        <v>0</v>
      </c>
      <c r="M36" s="571">
        <v>0.3</v>
      </c>
      <c r="N36" s="571">
        <v>0</v>
      </c>
      <c r="O36" s="571">
        <v>0</v>
      </c>
      <c r="P36" s="571">
        <v>0</v>
      </c>
      <c r="Q36" s="571">
        <v>0</v>
      </c>
      <c r="R36" s="571">
        <v>0</v>
      </c>
      <c r="S36" s="571">
        <v>0</v>
      </c>
      <c r="T36" s="571">
        <v>0</v>
      </c>
      <c r="U36" s="571">
        <v>0</v>
      </c>
      <c r="V36" s="571">
        <v>0</v>
      </c>
      <c r="W36" s="571">
        <v>0</v>
      </c>
      <c r="X36" s="571">
        <v>0</v>
      </c>
      <c r="Y36" s="571">
        <v>0</v>
      </c>
      <c r="Z36" s="571">
        <v>0</v>
      </c>
      <c r="AA36" s="571">
        <v>0</v>
      </c>
      <c r="AB36" s="571">
        <v>0</v>
      </c>
      <c r="AC36" s="571">
        <v>0</v>
      </c>
      <c r="AD36" s="571">
        <v>0</v>
      </c>
      <c r="AE36" s="571">
        <v>0</v>
      </c>
      <c r="AF36" s="571">
        <v>0</v>
      </c>
      <c r="AG36" s="571">
        <v>0</v>
      </c>
      <c r="AH36" s="571">
        <v>0</v>
      </c>
      <c r="AI36" s="571">
        <v>0</v>
      </c>
      <c r="AJ36" s="115">
        <v>0</v>
      </c>
    </row>
    <row r="37" spans="1:36" ht="22.5" customHeight="1">
      <c r="A37" s="572" t="s">
        <v>190</v>
      </c>
      <c r="B37" s="573" t="s">
        <v>120</v>
      </c>
      <c r="C37" s="572" t="s">
        <v>98</v>
      </c>
      <c r="D37" s="571">
        <v>0</v>
      </c>
      <c r="E37" s="571">
        <v>0</v>
      </c>
      <c r="F37" s="571">
        <v>0</v>
      </c>
      <c r="G37" s="571">
        <v>0</v>
      </c>
      <c r="H37" s="571">
        <v>0</v>
      </c>
      <c r="I37" s="571">
        <v>0</v>
      </c>
      <c r="J37" s="571">
        <v>0</v>
      </c>
      <c r="K37" s="571">
        <v>0</v>
      </c>
      <c r="L37" s="571">
        <v>0</v>
      </c>
      <c r="M37" s="571">
        <v>0</v>
      </c>
      <c r="N37" s="571">
        <v>0</v>
      </c>
      <c r="O37" s="571">
        <v>0</v>
      </c>
      <c r="P37" s="571">
        <v>0</v>
      </c>
      <c r="Q37" s="571">
        <v>0</v>
      </c>
      <c r="R37" s="571">
        <v>0</v>
      </c>
      <c r="S37" s="571">
        <v>0</v>
      </c>
      <c r="T37" s="571">
        <v>0</v>
      </c>
      <c r="U37" s="571">
        <v>0</v>
      </c>
      <c r="V37" s="571">
        <v>0</v>
      </c>
      <c r="W37" s="571">
        <v>0</v>
      </c>
      <c r="X37" s="571">
        <v>0</v>
      </c>
      <c r="Y37" s="571">
        <v>0</v>
      </c>
      <c r="Z37" s="571">
        <v>0</v>
      </c>
      <c r="AA37" s="571">
        <v>0</v>
      </c>
      <c r="AB37" s="571">
        <v>0</v>
      </c>
      <c r="AC37" s="571">
        <v>0</v>
      </c>
      <c r="AD37" s="571">
        <v>0</v>
      </c>
      <c r="AE37" s="571">
        <v>0</v>
      </c>
      <c r="AF37" s="571">
        <v>0</v>
      </c>
      <c r="AG37" s="571">
        <v>0</v>
      </c>
      <c r="AH37" s="571">
        <v>0</v>
      </c>
      <c r="AI37" s="571">
        <v>0</v>
      </c>
      <c r="AJ37" s="115">
        <v>0</v>
      </c>
    </row>
    <row r="38" spans="1:36" ht="15" customHeight="1">
      <c r="A38" s="572" t="s">
        <v>191</v>
      </c>
      <c r="B38" s="573" t="s">
        <v>124</v>
      </c>
      <c r="C38" s="572" t="s">
        <v>121</v>
      </c>
      <c r="D38" s="571">
        <v>0</v>
      </c>
      <c r="E38" s="571">
        <v>0</v>
      </c>
      <c r="F38" s="571">
        <v>0</v>
      </c>
      <c r="G38" s="571">
        <v>0</v>
      </c>
      <c r="H38" s="571">
        <v>0</v>
      </c>
      <c r="I38" s="571">
        <v>0</v>
      </c>
      <c r="J38" s="571">
        <v>0</v>
      </c>
      <c r="K38" s="571">
        <v>0</v>
      </c>
      <c r="L38" s="571">
        <v>0</v>
      </c>
      <c r="M38" s="571">
        <v>0</v>
      </c>
      <c r="N38" s="571">
        <v>0</v>
      </c>
      <c r="O38" s="571">
        <v>0</v>
      </c>
      <c r="P38" s="571">
        <v>0</v>
      </c>
      <c r="Q38" s="571">
        <v>0</v>
      </c>
      <c r="R38" s="571">
        <v>0</v>
      </c>
      <c r="S38" s="571">
        <v>0</v>
      </c>
      <c r="T38" s="571">
        <v>0</v>
      </c>
      <c r="U38" s="571">
        <v>0</v>
      </c>
      <c r="V38" s="571">
        <v>0</v>
      </c>
      <c r="W38" s="571">
        <v>0</v>
      </c>
      <c r="X38" s="571">
        <v>0</v>
      </c>
      <c r="Y38" s="571">
        <v>0</v>
      </c>
      <c r="Z38" s="571">
        <v>0</v>
      </c>
      <c r="AA38" s="571">
        <v>0</v>
      </c>
      <c r="AB38" s="571">
        <v>0</v>
      </c>
      <c r="AC38" s="571">
        <v>0</v>
      </c>
      <c r="AD38" s="571">
        <v>0</v>
      </c>
      <c r="AE38" s="571">
        <v>0</v>
      </c>
      <c r="AF38" s="571">
        <v>0</v>
      </c>
      <c r="AG38" s="571">
        <v>0</v>
      </c>
      <c r="AH38" s="571">
        <v>0</v>
      </c>
      <c r="AI38" s="571">
        <v>0</v>
      </c>
      <c r="AJ38" s="115">
        <v>0</v>
      </c>
    </row>
    <row r="39" spans="1:36" ht="15" customHeight="1">
      <c r="A39" s="572" t="s">
        <v>192</v>
      </c>
      <c r="B39" s="573" t="s">
        <v>94</v>
      </c>
      <c r="C39" s="572" t="s">
        <v>99</v>
      </c>
      <c r="D39" s="571">
        <v>0</v>
      </c>
      <c r="E39" s="571">
        <v>0</v>
      </c>
      <c r="F39" s="571">
        <v>0</v>
      </c>
      <c r="G39" s="571">
        <v>0</v>
      </c>
      <c r="H39" s="571">
        <v>0</v>
      </c>
      <c r="I39" s="571">
        <v>0</v>
      </c>
      <c r="J39" s="571">
        <v>0</v>
      </c>
      <c r="K39" s="571">
        <v>0</v>
      </c>
      <c r="L39" s="571">
        <v>0</v>
      </c>
      <c r="M39" s="571">
        <v>0</v>
      </c>
      <c r="N39" s="571">
        <v>0</v>
      </c>
      <c r="O39" s="571">
        <v>0</v>
      </c>
      <c r="P39" s="571">
        <v>0</v>
      </c>
      <c r="Q39" s="571">
        <v>0</v>
      </c>
      <c r="R39" s="571">
        <v>0</v>
      </c>
      <c r="S39" s="571">
        <v>0</v>
      </c>
      <c r="T39" s="571">
        <v>0</v>
      </c>
      <c r="U39" s="571">
        <v>0</v>
      </c>
      <c r="V39" s="571">
        <v>0</v>
      </c>
      <c r="W39" s="571">
        <v>0</v>
      </c>
      <c r="X39" s="571">
        <v>0</v>
      </c>
      <c r="Y39" s="571">
        <v>0</v>
      </c>
      <c r="Z39" s="571">
        <v>0</v>
      </c>
      <c r="AA39" s="571">
        <v>0</v>
      </c>
      <c r="AB39" s="571">
        <v>0</v>
      </c>
      <c r="AC39" s="571">
        <v>0</v>
      </c>
      <c r="AD39" s="571">
        <v>0</v>
      </c>
      <c r="AE39" s="571">
        <v>0</v>
      </c>
      <c r="AF39" s="571">
        <v>0</v>
      </c>
      <c r="AG39" s="571">
        <v>0</v>
      </c>
      <c r="AH39" s="571">
        <v>0</v>
      </c>
      <c r="AI39" s="571">
        <v>0</v>
      </c>
      <c r="AJ39" s="115">
        <v>0</v>
      </c>
    </row>
    <row r="40" spans="1:36" ht="22.5" customHeight="1">
      <c r="A40" s="572" t="s">
        <v>193</v>
      </c>
      <c r="B40" s="573" t="s">
        <v>95</v>
      </c>
      <c r="C40" s="572" t="s">
        <v>50</v>
      </c>
      <c r="D40" s="571">
        <v>0</v>
      </c>
      <c r="E40" s="571">
        <v>0</v>
      </c>
      <c r="F40" s="571">
        <v>0</v>
      </c>
      <c r="G40" s="571">
        <v>0</v>
      </c>
      <c r="H40" s="571">
        <v>0</v>
      </c>
      <c r="I40" s="571">
        <v>0</v>
      </c>
      <c r="J40" s="571">
        <v>0</v>
      </c>
      <c r="K40" s="571">
        <v>0</v>
      </c>
      <c r="L40" s="571">
        <v>0</v>
      </c>
      <c r="M40" s="571">
        <v>0</v>
      </c>
      <c r="N40" s="571">
        <v>0</v>
      </c>
      <c r="O40" s="571">
        <v>0</v>
      </c>
      <c r="P40" s="571">
        <v>0</v>
      </c>
      <c r="Q40" s="571">
        <v>0</v>
      </c>
      <c r="R40" s="571">
        <v>0</v>
      </c>
      <c r="S40" s="571">
        <v>0</v>
      </c>
      <c r="T40" s="571">
        <v>0</v>
      </c>
      <c r="U40" s="571">
        <v>0</v>
      </c>
      <c r="V40" s="571">
        <v>0</v>
      </c>
      <c r="W40" s="571">
        <v>0</v>
      </c>
      <c r="X40" s="571">
        <v>0</v>
      </c>
      <c r="Y40" s="571">
        <v>0</v>
      </c>
      <c r="Z40" s="571">
        <v>0</v>
      </c>
      <c r="AA40" s="571">
        <v>0</v>
      </c>
      <c r="AB40" s="571">
        <v>0</v>
      </c>
      <c r="AC40" s="571">
        <v>0</v>
      </c>
      <c r="AD40" s="571">
        <v>0</v>
      </c>
      <c r="AE40" s="571">
        <v>0</v>
      </c>
      <c r="AF40" s="571">
        <v>0</v>
      </c>
      <c r="AG40" s="571">
        <v>0</v>
      </c>
      <c r="AH40" s="571">
        <v>0</v>
      </c>
      <c r="AI40" s="571">
        <v>0</v>
      </c>
      <c r="AJ40" s="115">
        <v>0</v>
      </c>
    </row>
    <row r="41" spans="1:36" ht="22.5" customHeight="1">
      <c r="A41" s="577" t="s">
        <v>195</v>
      </c>
      <c r="B41" s="573" t="s">
        <v>102</v>
      </c>
      <c r="C41" s="572" t="s">
        <v>55</v>
      </c>
      <c r="D41" s="571">
        <v>0</v>
      </c>
      <c r="E41" s="571">
        <v>0</v>
      </c>
      <c r="F41" s="571">
        <v>0</v>
      </c>
      <c r="G41" s="571">
        <v>0</v>
      </c>
      <c r="H41" s="571">
        <v>0</v>
      </c>
      <c r="I41" s="571">
        <v>0</v>
      </c>
      <c r="J41" s="571">
        <v>0</v>
      </c>
      <c r="K41" s="571">
        <v>0</v>
      </c>
      <c r="L41" s="571">
        <v>0</v>
      </c>
      <c r="M41" s="571">
        <v>0</v>
      </c>
      <c r="N41" s="571">
        <v>0</v>
      </c>
      <c r="O41" s="571">
        <v>0</v>
      </c>
      <c r="P41" s="571">
        <v>0</v>
      </c>
      <c r="Q41" s="571">
        <v>0</v>
      </c>
      <c r="R41" s="571">
        <v>0</v>
      </c>
      <c r="S41" s="571">
        <v>0</v>
      </c>
      <c r="T41" s="571">
        <v>0</v>
      </c>
      <c r="U41" s="571">
        <v>0</v>
      </c>
      <c r="V41" s="571">
        <v>0</v>
      </c>
      <c r="W41" s="571">
        <v>0</v>
      </c>
      <c r="X41" s="571">
        <v>0</v>
      </c>
      <c r="Y41" s="571">
        <v>0</v>
      </c>
      <c r="Z41" s="571">
        <v>0</v>
      </c>
      <c r="AA41" s="571">
        <v>0</v>
      </c>
      <c r="AB41" s="571">
        <v>0</v>
      </c>
      <c r="AC41" s="571">
        <v>0</v>
      </c>
      <c r="AD41" s="571">
        <v>0</v>
      </c>
      <c r="AE41" s="571">
        <v>0</v>
      </c>
      <c r="AF41" s="571">
        <v>0</v>
      </c>
      <c r="AG41" s="571">
        <v>0</v>
      </c>
      <c r="AH41" s="571">
        <v>0</v>
      </c>
      <c r="AI41" s="571">
        <v>0</v>
      </c>
      <c r="AJ41" s="115">
        <v>0</v>
      </c>
    </row>
    <row r="42" spans="1:36" ht="16.5" customHeight="1">
      <c r="A42" s="572" t="s">
        <v>196</v>
      </c>
      <c r="B42" s="573" t="s">
        <v>162</v>
      </c>
      <c r="C42" s="572" t="s">
        <v>160</v>
      </c>
      <c r="D42" s="571">
        <v>1.6700000000000002</v>
      </c>
      <c r="E42" s="571">
        <v>0</v>
      </c>
      <c r="F42" s="571">
        <v>0.1</v>
      </c>
      <c r="G42" s="571">
        <v>0.15</v>
      </c>
      <c r="H42" s="571">
        <v>0.32</v>
      </c>
      <c r="I42" s="571">
        <v>0</v>
      </c>
      <c r="J42" s="571">
        <v>0.2</v>
      </c>
      <c r="K42" s="571">
        <v>0.1</v>
      </c>
      <c r="L42" s="571">
        <v>0.24</v>
      </c>
      <c r="M42" s="571">
        <v>0.1</v>
      </c>
      <c r="N42" s="571">
        <v>0</v>
      </c>
      <c r="O42" s="571">
        <v>0.02</v>
      </c>
      <c r="P42" s="571">
        <v>0</v>
      </c>
      <c r="Q42" s="571">
        <v>0</v>
      </c>
      <c r="R42" s="571">
        <v>0</v>
      </c>
      <c r="S42" s="571">
        <v>0</v>
      </c>
      <c r="T42" s="571">
        <v>0</v>
      </c>
      <c r="U42" s="571">
        <v>0</v>
      </c>
      <c r="V42" s="571">
        <v>0</v>
      </c>
      <c r="W42" s="571">
        <v>0</v>
      </c>
      <c r="X42" s="571">
        <v>0</v>
      </c>
      <c r="Y42" s="571">
        <v>0.04</v>
      </c>
      <c r="Z42" s="571">
        <v>0</v>
      </c>
      <c r="AA42" s="571">
        <v>0</v>
      </c>
      <c r="AB42" s="571">
        <v>0</v>
      </c>
      <c r="AC42" s="571">
        <v>0</v>
      </c>
      <c r="AD42" s="571">
        <v>0</v>
      </c>
      <c r="AE42" s="571">
        <v>0</v>
      </c>
      <c r="AF42" s="571">
        <v>0.1</v>
      </c>
      <c r="AG42" s="571">
        <v>0.3</v>
      </c>
      <c r="AH42" s="571">
        <v>0</v>
      </c>
      <c r="AI42" s="571">
        <v>0</v>
      </c>
      <c r="AJ42" s="115">
        <v>0</v>
      </c>
    </row>
    <row r="43" spans="1:36" ht="16.5" customHeight="1">
      <c r="A43" s="572" t="s">
        <v>197</v>
      </c>
      <c r="B43" s="573" t="s">
        <v>163</v>
      </c>
      <c r="C43" s="572" t="s">
        <v>161</v>
      </c>
      <c r="D43" s="571">
        <v>0</v>
      </c>
      <c r="E43" s="571">
        <v>0</v>
      </c>
      <c r="F43" s="571">
        <v>0</v>
      </c>
      <c r="G43" s="571">
        <v>0</v>
      </c>
      <c r="H43" s="571">
        <v>0</v>
      </c>
      <c r="I43" s="571">
        <v>0</v>
      </c>
      <c r="J43" s="571">
        <v>0</v>
      </c>
      <c r="K43" s="571">
        <v>0</v>
      </c>
      <c r="L43" s="571">
        <v>0</v>
      </c>
      <c r="M43" s="571">
        <v>0</v>
      </c>
      <c r="N43" s="571">
        <v>0</v>
      </c>
      <c r="O43" s="571">
        <v>0</v>
      </c>
      <c r="P43" s="571">
        <v>0</v>
      </c>
      <c r="Q43" s="571">
        <v>0</v>
      </c>
      <c r="R43" s="571">
        <v>0</v>
      </c>
      <c r="S43" s="571">
        <v>0</v>
      </c>
      <c r="T43" s="571">
        <v>0</v>
      </c>
      <c r="U43" s="571">
        <v>0</v>
      </c>
      <c r="V43" s="571">
        <v>0</v>
      </c>
      <c r="W43" s="571">
        <v>0</v>
      </c>
      <c r="X43" s="571">
        <v>0</v>
      </c>
      <c r="Y43" s="571">
        <v>0</v>
      </c>
      <c r="Z43" s="571">
        <v>0</v>
      </c>
      <c r="AA43" s="571">
        <v>0</v>
      </c>
      <c r="AB43" s="571">
        <v>0</v>
      </c>
      <c r="AC43" s="571">
        <v>0</v>
      </c>
      <c r="AD43" s="571">
        <v>0</v>
      </c>
      <c r="AE43" s="571">
        <v>0</v>
      </c>
      <c r="AF43" s="571">
        <v>0</v>
      </c>
      <c r="AG43" s="571">
        <v>0</v>
      </c>
      <c r="AH43" s="571">
        <v>0</v>
      </c>
      <c r="AI43" s="571">
        <v>0</v>
      </c>
      <c r="AJ43" s="115">
        <v>0</v>
      </c>
    </row>
    <row r="44" spans="1:36" ht="16.5" customHeight="1">
      <c r="A44" s="572" t="s">
        <v>198</v>
      </c>
      <c r="B44" s="573" t="s">
        <v>158</v>
      </c>
      <c r="C44" s="572" t="s">
        <v>107</v>
      </c>
      <c r="D44" s="571">
        <v>0</v>
      </c>
      <c r="E44" s="571">
        <v>0</v>
      </c>
      <c r="F44" s="571">
        <v>0</v>
      </c>
      <c r="G44" s="571">
        <v>0</v>
      </c>
      <c r="H44" s="571">
        <v>0</v>
      </c>
      <c r="I44" s="571">
        <v>0</v>
      </c>
      <c r="J44" s="571">
        <v>0</v>
      </c>
      <c r="K44" s="571">
        <v>0</v>
      </c>
      <c r="L44" s="571">
        <v>0</v>
      </c>
      <c r="M44" s="571">
        <v>0</v>
      </c>
      <c r="N44" s="571">
        <v>0</v>
      </c>
      <c r="O44" s="571">
        <v>0</v>
      </c>
      <c r="P44" s="571">
        <v>0</v>
      </c>
      <c r="Q44" s="571">
        <v>0</v>
      </c>
      <c r="R44" s="571">
        <v>0</v>
      </c>
      <c r="S44" s="571">
        <v>0</v>
      </c>
      <c r="T44" s="571">
        <v>0</v>
      </c>
      <c r="U44" s="571">
        <v>0</v>
      </c>
      <c r="V44" s="571">
        <v>0</v>
      </c>
      <c r="W44" s="571">
        <v>0</v>
      </c>
      <c r="X44" s="571">
        <v>0</v>
      </c>
      <c r="Y44" s="571">
        <v>0</v>
      </c>
      <c r="Z44" s="571">
        <v>0</v>
      </c>
      <c r="AA44" s="571">
        <v>0</v>
      </c>
      <c r="AB44" s="571">
        <v>0</v>
      </c>
      <c r="AC44" s="571">
        <v>0</v>
      </c>
      <c r="AD44" s="571">
        <v>0</v>
      </c>
      <c r="AE44" s="571">
        <v>0</v>
      </c>
      <c r="AF44" s="571">
        <v>0</v>
      </c>
      <c r="AG44" s="571">
        <v>0</v>
      </c>
      <c r="AH44" s="571">
        <v>0</v>
      </c>
      <c r="AI44" s="571">
        <v>0</v>
      </c>
      <c r="AJ44" s="115">
        <v>0</v>
      </c>
    </row>
    <row r="45" spans="1:36" ht="16.5" customHeight="1">
      <c r="A45" s="572" t="s">
        <v>199</v>
      </c>
      <c r="B45" s="573" t="s">
        <v>165</v>
      </c>
      <c r="C45" s="572" t="s">
        <v>166</v>
      </c>
      <c r="D45" s="571">
        <v>6.8</v>
      </c>
      <c r="E45" s="571">
        <v>0</v>
      </c>
      <c r="F45" s="571">
        <v>0</v>
      </c>
      <c r="G45" s="571">
        <v>0</v>
      </c>
      <c r="H45" s="571">
        <v>0</v>
      </c>
      <c r="I45" s="571">
        <v>0</v>
      </c>
      <c r="J45" s="571">
        <v>5.6</v>
      </c>
      <c r="K45" s="571">
        <v>0</v>
      </c>
      <c r="L45" s="571">
        <v>0</v>
      </c>
      <c r="M45" s="571">
        <v>1.2</v>
      </c>
      <c r="N45" s="571">
        <v>0</v>
      </c>
      <c r="O45" s="571">
        <v>0</v>
      </c>
      <c r="P45" s="571">
        <v>0</v>
      </c>
      <c r="Q45" s="571">
        <v>0</v>
      </c>
      <c r="R45" s="571">
        <v>0</v>
      </c>
      <c r="S45" s="571">
        <v>0</v>
      </c>
      <c r="T45" s="571">
        <v>0</v>
      </c>
      <c r="U45" s="571">
        <v>0</v>
      </c>
      <c r="V45" s="571">
        <v>0</v>
      </c>
      <c r="W45" s="571">
        <v>0</v>
      </c>
      <c r="X45" s="571">
        <v>0</v>
      </c>
      <c r="Y45" s="571">
        <v>0</v>
      </c>
      <c r="Z45" s="571">
        <v>0</v>
      </c>
      <c r="AA45" s="571">
        <v>0</v>
      </c>
      <c r="AB45" s="571">
        <v>0</v>
      </c>
      <c r="AC45" s="571">
        <v>0</v>
      </c>
      <c r="AD45" s="571">
        <v>0</v>
      </c>
      <c r="AE45" s="571">
        <v>0</v>
      </c>
      <c r="AF45" s="571">
        <v>0</v>
      </c>
      <c r="AG45" s="571">
        <v>0</v>
      </c>
      <c r="AH45" s="571">
        <v>0</v>
      </c>
      <c r="AI45" s="571">
        <v>0</v>
      </c>
      <c r="AJ45" s="115">
        <v>0</v>
      </c>
    </row>
    <row r="46" spans="1:36" ht="15" customHeight="1">
      <c r="A46" s="572" t="s">
        <v>200</v>
      </c>
      <c r="B46" s="573" t="s">
        <v>164</v>
      </c>
      <c r="C46" s="572" t="s">
        <v>167</v>
      </c>
      <c r="D46" s="571">
        <v>37.180000000000007</v>
      </c>
      <c r="E46" s="571">
        <v>0</v>
      </c>
      <c r="F46" s="571">
        <v>0</v>
      </c>
      <c r="G46" s="571">
        <v>0</v>
      </c>
      <c r="H46" s="571">
        <v>0.6</v>
      </c>
      <c r="I46" s="571">
        <v>0.04</v>
      </c>
      <c r="J46" s="571">
        <v>0</v>
      </c>
      <c r="K46" s="571">
        <v>0</v>
      </c>
      <c r="L46" s="571">
        <v>0</v>
      </c>
      <c r="M46" s="571">
        <v>0</v>
      </c>
      <c r="N46" s="571">
        <v>0</v>
      </c>
      <c r="O46" s="571">
        <v>0</v>
      </c>
      <c r="P46" s="571">
        <v>0</v>
      </c>
      <c r="Q46" s="571">
        <v>0</v>
      </c>
      <c r="R46" s="571">
        <v>0</v>
      </c>
      <c r="S46" s="571">
        <v>0.25</v>
      </c>
      <c r="T46" s="571">
        <v>0.5</v>
      </c>
      <c r="U46" s="571">
        <v>19</v>
      </c>
      <c r="V46" s="571">
        <v>6.6</v>
      </c>
      <c r="W46" s="571">
        <v>0</v>
      </c>
      <c r="X46" s="571">
        <v>0</v>
      </c>
      <c r="Y46" s="571">
        <v>1.5</v>
      </c>
      <c r="Z46" s="571">
        <v>0</v>
      </c>
      <c r="AA46" s="571">
        <v>6.1</v>
      </c>
      <c r="AB46" s="571">
        <v>0</v>
      </c>
      <c r="AC46" s="571">
        <v>2.5</v>
      </c>
      <c r="AD46" s="571">
        <v>0</v>
      </c>
      <c r="AE46" s="571">
        <v>0</v>
      </c>
      <c r="AF46" s="571">
        <v>0.09</v>
      </c>
      <c r="AG46" s="571">
        <v>0</v>
      </c>
      <c r="AH46" s="571">
        <v>0</v>
      </c>
      <c r="AI46" s="571">
        <v>0</v>
      </c>
      <c r="AJ46" s="115">
        <v>0</v>
      </c>
    </row>
    <row r="47" spans="1:36" ht="14.25" customHeight="1">
      <c r="A47" s="572" t="s">
        <v>201</v>
      </c>
      <c r="B47" s="573" t="s">
        <v>77</v>
      </c>
      <c r="C47" s="572" t="s">
        <v>78</v>
      </c>
      <c r="D47" s="571">
        <v>0</v>
      </c>
      <c r="E47" s="571">
        <v>0</v>
      </c>
      <c r="F47" s="571">
        <v>0</v>
      </c>
      <c r="G47" s="571">
        <v>0</v>
      </c>
      <c r="H47" s="571">
        <v>0</v>
      </c>
      <c r="I47" s="571">
        <v>0</v>
      </c>
      <c r="J47" s="571">
        <v>0</v>
      </c>
      <c r="K47" s="571">
        <v>0</v>
      </c>
      <c r="L47" s="571">
        <v>0</v>
      </c>
      <c r="M47" s="571">
        <v>0</v>
      </c>
      <c r="N47" s="571">
        <v>0</v>
      </c>
      <c r="O47" s="571">
        <v>0</v>
      </c>
      <c r="P47" s="571">
        <v>0</v>
      </c>
      <c r="Q47" s="571">
        <v>0</v>
      </c>
      <c r="R47" s="571">
        <v>0</v>
      </c>
      <c r="S47" s="571">
        <v>0</v>
      </c>
      <c r="T47" s="571">
        <v>0</v>
      </c>
      <c r="U47" s="571">
        <v>0</v>
      </c>
      <c r="V47" s="571">
        <v>0</v>
      </c>
      <c r="W47" s="571">
        <v>0</v>
      </c>
      <c r="X47" s="571">
        <v>0</v>
      </c>
      <c r="Y47" s="571">
        <v>0</v>
      </c>
      <c r="Z47" s="571">
        <v>0</v>
      </c>
      <c r="AA47" s="571">
        <v>0</v>
      </c>
      <c r="AB47" s="571">
        <v>0</v>
      </c>
      <c r="AC47" s="571">
        <v>0</v>
      </c>
      <c r="AD47" s="571">
        <v>0</v>
      </c>
      <c r="AE47" s="571">
        <v>0</v>
      </c>
      <c r="AF47" s="571">
        <v>0</v>
      </c>
      <c r="AG47" s="571">
        <v>0</v>
      </c>
      <c r="AH47" s="571">
        <v>0</v>
      </c>
      <c r="AI47" s="571">
        <v>0</v>
      </c>
      <c r="AJ47" s="124">
        <v>0</v>
      </c>
    </row>
  </sheetData>
  <mergeCells count="12">
    <mergeCell ref="E6:AI6"/>
    <mergeCell ref="A4:AJ4"/>
    <mergeCell ref="A6:A7"/>
    <mergeCell ref="B6:B7"/>
    <mergeCell ref="C6:C7"/>
    <mergeCell ref="D6:D7"/>
    <mergeCell ref="G1:I1"/>
    <mergeCell ref="J1:L1"/>
    <mergeCell ref="A1:F1"/>
    <mergeCell ref="A3:AI3"/>
    <mergeCell ref="AE5:AI5"/>
    <mergeCell ref="T1:AI1"/>
  </mergeCells>
  <phoneticPr fontId="3" type="noConversion"/>
  <pageMargins left="0.88" right="0.16" top="0.28999999999999998" bottom="0.19" header="0.22" footer="0.16"/>
  <pageSetup paperSize="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
  <sheetViews>
    <sheetView showZeros="0" zoomScaleNormal="100" workbookViewId="0">
      <pane xSplit="3" ySplit="9" topLeftCell="L10" activePane="bottomRight" state="frozen"/>
      <selection pane="topRight" activeCell="D1" sqref="D1"/>
      <selection pane="bottomLeft" activeCell="A8" sqref="A8"/>
      <selection pane="bottomRight" activeCell="B12" sqref="B12"/>
    </sheetView>
  </sheetViews>
  <sheetFormatPr defaultColWidth="8.85546875" defaultRowHeight="15.75"/>
  <cols>
    <col min="1" max="1" width="4" style="8" customWidth="1"/>
    <col min="2" max="2" width="29.5703125" style="5" customWidth="1"/>
    <col min="3" max="3" width="9.5703125" style="16" customWidth="1"/>
    <col min="4" max="4" width="6.140625" style="5" customWidth="1"/>
    <col min="5" max="6" width="5.28515625" style="5" customWidth="1"/>
    <col min="7" max="7" width="5.85546875" style="5" customWidth="1"/>
    <col min="8" max="15" width="5.28515625" style="5" customWidth="1"/>
    <col min="16" max="16" width="5.85546875" style="5" customWidth="1"/>
    <col min="17" max="26" width="5.28515625" style="5" customWidth="1"/>
    <col min="27" max="27" width="5.5703125" style="5" customWidth="1"/>
    <col min="28" max="28" width="5.85546875" style="5" customWidth="1"/>
    <col min="29" max="35" width="5.28515625" style="5" customWidth="1"/>
    <col min="36" max="36" width="7.85546875" style="5" hidden="1" customWidth="1"/>
    <col min="37" max="16384" width="8.85546875" style="5"/>
  </cols>
  <sheetData>
    <row r="1" spans="1:38" s="12" customFormat="1" ht="35.1" customHeight="1">
      <c r="A1" s="626" t="s">
        <v>2009</v>
      </c>
      <c r="B1" s="626"/>
      <c r="C1" s="626"/>
      <c r="D1" s="626"/>
      <c r="E1" s="626"/>
      <c r="F1" s="626"/>
      <c r="G1" s="626"/>
      <c r="H1" s="631"/>
      <c r="I1" s="631"/>
      <c r="J1" s="626"/>
      <c r="K1" s="631"/>
      <c r="L1" s="631"/>
      <c r="N1" s="530"/>
      <c r="O1" s="530"/>
      <c r="P1" s="530"/>
      <c r="Q1" s="530"/>
      <c r="R1" s="530"/>
      <c r="S1" s="530"/>
      <c r="T1" s="539"/>
      <c r="U1" s="541"/>
      <c r="V1" s="541"/>
      <c r="W1" s="539"/>
      <c r="X1" s="633" t="s">
        <v>2005</v>
      </c>
      <c r="Y1" s="633"/>
      <c r="Z1" s="633"/>
      <c r="AA1" s="633"/>
      <c r="AB1" s="633"/>
      <c r="AC1" s="633"/>
      <c r="AD1" s="633"/>
      <c r="AE1" s="633"/>
      <c r="AF1" s="633"/>
      <c r="AG1" s="633"/>
      <c r="AH1" s="633"/>
      <c r="AI1" s="633"/>
    </row>
    <row r="2" spans="1:38" s="12" customFormat="1" ht="9.75" customHeight="1">
      <c r="A2" s="531"/>
      <c r="B2" s="532"/>
      <c r="C2" s="533"/>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row>
    <row r="3" spans="1:38" s="12" customFormat="1" ht="25.5" customHeight="1">
      <c r="A3" s="632" t="s">
        <v>2007</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532"/>
    </row>
    <row r="4" spans="1:38" s="1" customFormat="1" ht="20.25" customHeight="1">
      <c r="A4" s="625" t="s">
        <v>2011</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535"/>
      <c r="AL4" s="535"/>
    </row>
    <row r="5" spans="1:38" s="1" customFormat="1" ht="12.75" customHeight="1">
      <c r="A5" s="536"/>
      <c r="B5" s="536"/>
      <c r="C5" s="536"/>
      <c r="D5" s="536"/>
      <c r="E5" s="536"/>
      <c r="F5" s="536"/>
      <c r="G5" s="536"/>
      <c r="H5" s="536"/>
      <c r="I5" s="536"/>
      <c r="J5" s="536"/>
      <c r="K5" s="536"/>
      <c r="L5" s="536"/>
      <c r="M5" s="536"/>
      <c r="N5" s="536"/>
      <c r="O5" s="536"/>
      <c r="P5" s="536"/>
      <c r="Q5" s="536"/>
      <c r="R5" s="534"/>
      <c r="S5" s="534"/>
      <c r="T5" s="536"/>
      <c r="U5" s="536"/>
      <c r="V5" s="536"/>
      <c r="W5" s="536"/>
      <c r="X5" s="536"/>
      <c r="Y5" s="536"/>
      <c r="Z5" s="536"/>
      <c r="AA5" s="536"/>
      <c r="AB5" s="536"/>
      <c r="AC5" s="536"/>
      <c r="AD5" s="536"/>
      <c r="AE5" s="536"/>
      <c r="AF5" s="536"/>
      <c r="AG5" s="536"/>
      <c r="AH5" s="534"/>
      <c r="AI5" s="534"/>
      <c r="AJ5" s="534"/>
      <c r="AK5" s="535"/>
      <c r="AL5" s="535"/>
    </row>
    <row r="6" spans="1:38" s="483" customFormat="1" ht="15.75" customHeight="1">
      <c r="A6" s="485"/>
      <c r="B6" s="485"/>
      <c r="C6" s="485"/>
      <c r="D6" s="485"/>
      <c r="E6" s="484"/>
      <c r="F6" s="484"/>
      <c r="G6" s="484"/>
      <c r="H6" s="484"/>
      <c r="I6" s="484"/>
      <c r="J6" s="484"/>
      <c r="K6" s="484"/>
      <c r="L6" s="484"/>
      <c r="M6" s="484"/>
      <c r="N6" s="484"/>
      <c r="O6" s="484"/>
      <c r="P6" s="484"/>
      <c r="Q6" s="635"/>
      <c r="R6" s="635"/>
      <c r="S6" s="635"/>
      <c r="T6" s="485"/>
      <c r="U6" s="484"/>
      <c r="V6" s="484"/>
      <c r="W6" s="484"/>
      <c r="X6" s="484"/>
      <c r="Y6" s="484"/>
      <c r="Z6" s="484"/>
      <c r="AA6" s="484"/>
      <c r="AB6" s="484"/>
      <c r="AC6" s="484"/>
      <c r="AD6" s="484"/>
      <c r="AE6" s="484"/>
      <c r="AF6" s="484"/>
      <c r="AG6" s="635" t="s">
        <v>37</v>
      </c>
      <c r="AH6" s="635"/>
      <c r="AI6" s="635"/>
      <c r="AJ6" s="484"/>
    </row>
    <row r="7" spans="1:38" s="483" customFormat="1" ht="15.75" customHeight="1">
      <c r="A7" s="638" t="s">
        <v>25</v>
      </c>
      <c r="B7" s="639" t="s">
        <v>175</v>
      </c>
      <c r="C7" s="639" t="s">
        <v>29</v>
      </c>
      <c r="D7" s="638" t="s">
        <v>154</v>
      </c>
      <c r="E7" s="642" t="s">
        <v>183</v>
      </c>
      <c r="F7" s="643"/>
      <c r="G7" s="643"/>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4"/>
      <c r="AJ7" s="486"/>
    </row>
    <row r="8" spans="1:38" s="483" customFormat="1" ht="47.25" customHeight="1">
      <c r="A8" s="638"/>
      <c r="B8" s="639"/>
      <c r="C8" s="640"/>
      <c r="D8" s="641"/>
      <c r="E8" s="587" t="s">
        <v>226</v>
      </c>
      <c r="F8" s="587" t="s">
        <v>227</v>
      </c>
      <c r="G8" s="587" t="s">
        <v>228</v>
      </c>
      <c r="H8" s="587" t="s">
        <v>229</v>
      </c>
      <c r="I8" s="587" t="s">
        <v>230</v>
      </c>
      <c r="J8" s="587" t="s">
        <v>231</v>
      </c>
      <c r="K8" s="587" t="s">
        <v>232</v>
      </c>
      <c r="L8" s="587" t="s">
        <v>233</v>
      </c>
      <c r="M8" s="587" t="s">
        <v>234</v>
      </c>
      <c r="N8" s="587" t="s">
        <v>235</v>
      </c>
      <c r="O8" s="587" t="s">
        <v>236</v>
      </c>
      <c r="P8" s="597" t="s">
        <v>237</v>
      </c>
      <c r="Q8" s="587" t="s">
        <v>238</v>
      </c>
      <c r="R8" s="587" t="s">
        <v>239</v>
      </c>
      <c r="S8" s="587" t="s">
        <v>240</v>
      </c>
      <c r="T8" s="587" t="s">
        <v>241</v>
      </c>
      <c r="U8" s="587" t="s">
        <v>242</v>
      </c>
      <c r="V8" s="587" t="s">
        <v>243</v>
      </c>
      <c r="W8" s="587" t="s">
        <v>244</v>
      </c>
      <c r="X8" s="587" t="s">
        <v>245</v>
      </c>
      <c r="Y8" s="587" t="s">
        <v>246</v>
      </c>
      <c r="Z8" s="587" t="s">
        <v>247</v>
      </c>
      <c r="AA8" s="587" t="s">
        <v>248</v>
      </c>
      <c r="AB8" s="597" t="s">
        <v>249</v>
      </c>
      <c r="AC8" s="597" t="s">
        <v>250</v>
      </c>
      <c r="AD8" s="597" t="s">
        <v>251</v>
      </c>
      <c r="AE8" s="597" t="s">
        <v>252</v>
      </c>
      <c r="AF8" s="597" t="s">
        <v>253</v>
      </c>
      <c r="AG8" s="597" t="s">
        <v>254</v>
      </c>
      <c r="AH8" s="597" t="s">
        <v>255</v>
      </c>
      <c r="AI8" s="597" t="s">
        <v>256</v>
      </c>
      <c r="AJ8" s="487" t="s">
        <v>223</v>
      </c>
    </row>
    <row r="9" spans="1:38" s="489" customFormat="1" ht="25.5" customHeight="1">
      <c r="A9" s="588">
        <v>-1</v>
      </c>
      <c r="B9" s="588">
        <v>-2</v>
      </c>
      <c r="C9" s="588">
        <v>-3</v>
      </c>
      <c r="D9" s="588" t="s">
        <v>1917</v>
      </c>
      <c r="E9" s="588">
        <v>-5</v>
      </c>
      <c r="F9" s="588">
        <v>-6</v>
      </c>
      <c r="G9" s="588">
        <v>-7</v>
      </c>
      <c r="H9" s="588">
        <v>-8</v>
      </c>
      <c r="I9" s="588">
        <v>-9</v>
      </c>
      <c r="J9" s="588">
        <v>-10</v>
      </c>
      <c r="K9" s="588">
        <v>-11</v>
      </c>
      <c r="L9" s="588">
        <v>-12</v>
      </c>
      <c r="M9" s="588">
        <v>-13</v>
      </c>
      <c r="N9" s="588">
        <v>-14</v>
      </c>
      <c r="O9" s="588">
        <v>-15</v>
      </c>
      <c r="P9" s="588">
        <v>-16</v>
      </c>
      <c r="Q9" s="588">
        <v>-17</v>
      </c>
      <c r="R9" s="588">
        <v>-18</v>
      </c>
      <c r="S9" s="588">
        <v>-19</v>
      </c>
      <c r="T9" s="588">
        <v>-20</v>
      </c>
      <c r="U9" s="588">
        <v>-21</v>
      </c>
      <c r="V9" s="588">
        <v>-22</v>
      </c>
      <c r="W9" s="588">
        <v>-23</v>
      </c>
      <c r="X9" s="588">
        <v>-24</v>
      </c>
      <c r="Y9" s="588">
        <v>-25</v>
      </c>
      <c r="Z9" s="588">
        <v>-26</v>
      </c>
      <c r="AA9" s="588">
        <v>-27</v>
      </c>
      <c r="AB9" s="588">
        <v>-28</v>
      </c>
      <c r="AC9" s="588">
        <v>-29</v>
      </c>
      <c r="AD9" s="588">
        <v>-30</v>
      </c>
      <c r="AE9" s="588">
        <v>-31</v>
      </c>
      <c r="AF9" s="588">
        <v>-32</v>
      </c>
      <c r="AG9" s="588">
        <v>-33</v>
      </c>
      <c r="AH9" s="588">
        <v>-34</v>
      </c>
      <c r="AI9" s="588">
        <v>-35</v>
      </c>
      <c r="AJ9" s="488" t="s">
        <v>40</v>
      </c>
    </row>
    <row r="10" spans="1:38" s="613" customFormat="1" ht="24" customHeight="1">
      <c r="A10" s="589">
        <v>1</v>
      </c>
      <c r="B10" s="589" t="s">
        <v>180</v>
      </c>
      <c r="C10" s="605" t="s">
        <v>59</v>
      </c>
      <c r="D10" s="591">
        <v>245.29999999999998</v>
      </c>
      <c r="E10" s="591">
        <v>6.17</v>
      </c>
      <c r="F10" s="591">
        <v>2.8899999999999997</v>
      </c>
      <c r="G10" s="591">
        <v>73.430000000000007</v>
      </c>
      <c r="H10" s="591">
        <v>8.27</v>
      </c>
      <c r="I10" s="591">
        <v>5.3000000000000007</v>
      </c>
      <c r="J10" s="591">
        <v>11.7</v>
      </c>
      <c r="K10" s="591">
        <v>20.130000000000003</v>
      </c>
      <c r="L10" s="591">
        <v>2.7300000000000004</v>
      </c>
      <c r="M10" s="591">
        <v>1.7</v>
      </c>
      <c r="N10" s="591">
        <v>0.7</v>
      </c>
      <c r="O10" s="591">
        <v>0.77</v>
      </c>
      <c r="P10" s="591">
        <v>2.67</v>
      </c>
      <c r="Q10" s="591">
        <v>3.5700000000000003</v>
      </c>
      <c r="R10" s="591">
        <v>7.62</v>
      </c>
      <c r="S10" s="591">
        <v>10.459999999999999</v>
      </c>
      <c r="T10" s="591">
        <v>2.1399999999999997</v>
      </c>
      <c r="U10" s="591">
        <v>5.78</v>
      </c>
      <c r="V10" s="591">
        <v>13.77</v>
      </c>
      <c r="W10" s="591">
        <v>2.7399999999999998</v>
      </c>
      <c r="X10" s="591">
        <v>7.78</v>
      </c>
      <c r="Y10" s="591">
        <v>4.3</v>
      </c>
      <c r="Z10" s="591">
        <v>14.780000000000001</v>
      </c>
      <c r="AA10" s="591">
        <v>5.370000000000001</v>
      </c>
      <c r="AB10" s="591">
        <v>3.6199999999999997</v>
      </c>
      <c r="AC10" s="591">
        <v>8.75</v>
      </c>
      <c r="AD10" s="591">
        <v>4.72</v>
      </c>
      <c r="AE10" s="591">
        <v>2.14</v>
      </c>
      <c r="AF10" s="591">
        <v>2.5099999999999998</v>
      </c>
      <c r="AG10" s="591">
        <v>2.57</v>
      </c>
      <c r="AH10" s="591">
        <v>1.2100000000000002</v>
      </c>
      <c r="AI10" s="591">
        <v>5.0100000000000007</v>
      </c>
      <c r="AJ10" s="612">
        <v>0</v>
      </c>
    </row>
    <row r="11" spans="1:38" s="492" customFormat="1" ht="21.75" customHeight="1">
      <c r="A11" s="592" t="s">
        <v>10</v>
      </c>
      <c r="B11" s="592" t="s">
        <v>81</v>
      </c>
      <c r="C11" s="593" t="s">
        <v>100</v>
      </c>
      <c r="D11" s="594">
        <v>122.53000000000002</v>
      </c>
      <c r="E11" s="594">
        <v>6.17</v>
      </c>
      <c r="F11" s="594">
        <v>0.46</v>
      </c>
      <c r="G11" s="594">
        <v>1.17</v>
      </c>
      <c r="H11" s="594">
        <v>0.71</v>
      </c>
      <c r="I11" s="594">
        <v>5.3000000000000007</v>
      </c>
      <c r="J11" s="594">
        <v>0.18</v>
      </c>
      <c r="K11" s="594">
        <v>19.34</v>
      </c>
      <c r="L11" s="594">
        <v>1.87</v>
      </c>
      <c r="M11" s="594">
        <v>0.19</v>
      </c>
      <c r="N11" s="594">
        <v>0.5</v>
      </c>
      <c r="O11" s="594">
        <v>0.65</v>
      </c>
      <c r="P11" s="594">
        <v>2.11</v>
      </c>
      <c r="Q11" s="594">
        <v>3.0300000000000002</v>
      </c>
      <c r="R11" s="594">
        <v>1.8199999999999998</v>
      </c>
      <c r="S11" s="594">
        <v>4.3099999999999996</v>
      </c>
      <c r="T11" s="594">
        <v>2.1399999999999997</v>
      </c>
      <c r="U11" s="594">
        <v>5.38</v>
      </c>
      <c r="V11" s="594">
        <v>12.35</v>
      </c>
      <c r="W11" s="594">
        <v>2.6399999999999997</v>
      </c>
      <c r="X11" s="594">
        <v>7.62</v>
      </c>
      <c r="Y11" s="594">
        <v>2.89</v>
      </c>
      <c r="Z11" s="594">
        <v>13.190000000000001</v>
      </c>
      <c r="AA11" s="594">
        <v>5.2200000000000006</v>
      </c>
      <c r="AB11" s="594">
        <v>2.6499999999999995</v>
      </c>
      <c r="AC11" s="594">
        <v>8.75</v>
      </c>
      <c r="AD11" s="594">
        <v>0.11</v>
      </c>
      <c r="AE11" s="594">
        <v>1.69</v>
      </c>
      <c r="AF11" s="594">
        <v>1.51</v>
      </c>
      <c r="AG11" s="594">
        <v>2.5099999999999998</v>
      </c>
      <c r="AH11" s="594">
        <v>1.1400000000000001</v>
      </c>
      <c r="AI11" s="594">
        <v>4.9300000000000006</v>
      </c>
      <c r="AJ11" s="491">
        <v>0</v>
      </c>
    </row>
    <row r="12" spans="1:38" s="493" customFormat="1" ht="21.75" customHeight="1">
      <c r="A12" s="595"/>
      <c r="B12" s="595" t="s">
        <v>79</v>
      </c>
      <c r="C12" s="596" t="s">
        <v>69</v>
      </c>
      <c r="D12" s="594">
        <v>115.07000000000001</v>
      </c>
      <c r="E12" s="594">
        <v>6.17</v>
      </c>
      <c r="F12" s="594">
        <v>0.46</v>
      </c>
      <c r="G12" s="594">
        <v>1.17</v>
      </c>
      <c r="H12" s="594">
        <v>0.71</v>
      </c>
      <c r="I12" s="594">
        <v>5.3000000000000007</v>
      </c>
      <c r="J12" s="594">
        <v>0</v>
      </c>
      <c r="K12" s="594">
        <v>19.34</v>
      </c>
      <c r="L12" s="594">
        <v>1.87</v>
      </c>
      <c r="M12" s="594">
        <v>0.1</v>
      </c>
      <c r="N12" s="594">
        <v>0</v>
      </c>
      <c r="O12" s="594">
        <v>0.65</v>
      </c>
      <c r="P12" s="594">
        <v>2.11</v>
      </c>
      <c r="Q12" s="594">
        <v>2.7600000000000002</v>
      </c>
      <c r="R12" s="594">
        <v>0.38</v>
      </c>
      <c r="S12" s="594">
        <v>3.4099999999999997</v>
      </c>
      <c r="T12" s="594">
        <v>2.1399999999999997</v>
      </c>
      <c r="U12" s="594">
        <v>5.09</v>
      </c>
      <c r="V12" s="594">
        <v>12.35</v>
      </c>
      <c r="W12" s="594">
        <v>2.6399999999999997</v>
      </c>
      <c r="X12" s="594">
        <v>7.41</v>
      </c>
      <c r="Y12" s="594">
        <v>2.89</v>
      </c>
      <c r="Z12" s="594">
        <v>13.190000000000001</v>
      </c>
      <c r="AA12" s="594">
        <v>3.97</v>
      </c>
      <c r="AB12" s="594">
        <v>2.1799999999999997</v>
      </c>
      <c r="AC12" s="594">
        <v>7.42</v>
      </c>
      <c r="AD12" s="594">
        <v>0.11</v>
      </c>
      <c r="AE12" s="594">
        <v>1.69</v>
      </c>
      <c r="AF12" s="594">
        <v>1.51</v>
      </c>
      <c r="AG12" s="594">
        <v>2.5099999999999998</v>
      </c>
      <c r="AH12" s="594">
        <v>1.01</v>
      </c>
      <c r="AI12" s="594">
        <v>4.53</v>
      </c>
      <c r="AJ12" s="491">
        <v>0</v>
      </c>
    </row>
    <row r="13" spans="1:38" s="493" customFormat="1" ht="21.75" customHeight="1">
      <c r="A13" s="595"/>
      <c r="B13" s="595" t="s">
        <v>214</v>
      </c>
      <c r="C13" s="596" t="s">
        <v>225</v>
      </c>
      <c r="D13" s="594">
        <v>7.46</v>
      </c>
      <c r="E13" s="594">
        <v>0</v>
      </c>
      <c r="F13" s="594">
        <v>0</v>
      </c>
      <c r="G13" s="594">
        <v>0</v>
      </c>
      <c r="H13" s="594">
        <v>0</v>
      </c>
      <c r="I13" s="594">
        <v>0</v>
      </c>
      <c r="J13" s="594">
        <v>0.18</v>
      </c>
      <c r="K13" s="594">
        <v>0</v>
      </c>
      <c r="L13" s="594">
        <v>0</v>
      </c>
      <c r="M13" s="594">
        <v>0.09</v>
      </c>
      <c r="N13" s="594">
        <v>0.5</v>
      </c>
      <c r="O13" s="594">
        <v>0</v>
      </c>
      <c r="P13" s="594">
        <v>0</v>
      </c>
      <c r="Q13" s="594">
        <v>0.27</v>
      </c>
      <c r="R13" s="594">
        <v>1.44</v>
      </c>
      <c r="S13" s="594">
        <v>0.89999999999999991</v>
      </c>
      <c r="T13" s="594">
        <v>0</v>
      </c>
      <c r="U13" s="594">
        <v>0.28999999999999998</v>
      </c>
      <c r="V13" s="594">
        <v>0</v>
      </c>
      <c r="W13" s="594">
        <v>0</v>
      </c>
      <c r="X13" s="594">
        <v>0.21000000000000002</v>
      </c>
      <c r="Y13" s="594">
        <v>0</v>
      </c>
      <c r="Z13" s="594">
        <v>0</v>
      </c>
      <c r="AA13" s="594">
        <v>1.25</v>
      </c>
      <c r="AB13" s="594">
        <v>0.47</v>
      </c>
      <c r="AC13" s="594">
        <v>1.33</v>
      </c>
      <c r="AD13" s="594">
        <v>0</v>
      </c>
      <c r="AE13" s="594">
        <v>0</v>
      </c>
      <c r="AF13" s="594">
        <v>0</v>
      </c>
      <c r="AG13" s="594">
        <v>0</v>
      </c>
      <c r="AH13" s="594">
        <v>0.13</v>
      </c>
      <c r="AI13" s="594">
        <v>0.4</v>
      </c>
      <c r="AJ13" s="491">
        <v>0</v>
      </c>
    </row>
    <row r="14" spans="1:38" s="492" customFormat="1" ht="21.75" customHeight="1">
      <c r="A14" s="592" t="s">
        <v>11</v>
      </c>
      <c r="B14" s="592" t="s">
        <v>109</v>
      </c>
      <c r="C14" s="593" t="s">
        <v>75</v>
      </c>
      <c r="D14" s="594">
        <v>14.980000000000002</v>
      </c>
      <c r="E14" s="594">
        <v>0</v>
      </c>
      <c r="F14" s="594">
        <v>0.28000000000000003</v>
      </c>
      <c r="G14" s="594">
        <v>0</v>
      </c>
      <c r="H14" s="594">
        <v>0.56000000000000005</v>
      </c>
      <c r="I14" s="594">
        <v>0</v>
      </c>
      <c r="J14" s="594">
        <v>0.3</v>
      </c>
      <c r="K14" s="594">
        <v>0.1</v>
      </c>
      <c r="L14" s="594">
        <v>0.06</v>
      </c>
      <c r="M14" s="594">
        <v>1.51</v>
      </c>
      <c r="N14" s="594">
        <v>0.08</v>
      </c>
      <c r="O14" s="594">
        <v>0.05</v>
      </c>
      <c r="P14" s="594">
        <v>0</v>
      </c>
      <c r="Q14" s="594">
        <v>0.44999999999999996</v>
      </c>
      <c r="R14" s="594">
        <v>3.5500000000000003</v>
      </c>
      <c r="S14" s="594">
        <v>1.9</v>
      </c>
      <c r="T14" s="594">
        <v>0</v>
      </c>
      <c r="U14" s="594">
        <v>0.4</v>
      </c>
      <c r="V14" s="594">
        <v>1.3199999999999998</v>
      </c>
      <c r="W14" s="594">
        <v>0</v>
      </c>
      <c r="X14" s="594">
        <v>0.16</v>
      </c>
      <c r="Y14" s="594">
        <v>1.02</v>
      </c>
      <c r="Z14" s="594">
        <v>0.09</v>
      </c>
      <c r="AA14" s="594">
        <v>0.15000000000000002</v>
      </c>
      <c r="AB14" s="594">
        <v>0.87</v>
      </c>
      <c r="AC14" s="594">
        <v>0</v>
      </c>
      <c r="AD14" s="594">
        <v>0.61</v>
      </c>
      <c r="AE14" s="594">
        <v>0.39</v>
      </c>
      <c r="AF14" s="594">
        <v>1</v>
      </c>
      <c r="AG14" s="594">
        <v>0.06</v>
      </c>
      <c r="AH14" s="594">
        <v>7.0000000000000007E-2</v>
      </c>
      <c r="AI14" s="594">
        <v>0</v>
      </c>
      <c r="AJ14" s="491">
        <v>0</v>
      </c>
    </row>
    <row r="15" spans="1:38" s="492" customFormat="1" ht="21.75" customHeight="1">
      <c r="A15" s="592" t="s">
        <v>12</v>
      </c>
      <c r="B15" s="592" t="s">
        <v>41</v>
      </c>
      <c r="C15" s="593" t="s">
        <v>60</v>
      </c>
      <c r="D15" s="594">
        <v>7.47</v>
      </c>
      <c r="E15" s="594">
        <v>0</v>
      </c>
      <c r="F15" s="594">
        <v>0</v>
      </c>
      <c r="G15" s="594">
        <v>0.08</v>
      </c>
      <c r="H15" s="594">
        <v>0</v>
      </c>
      <c r="I15" s="594">
        <v>0</v>
      </c>
      <c r="J15" s="594">
        <v>0.52</v>
      </c>
      <c r="K15" s="594">
        <v>0.69</v>
      </c>
      <c r="L15" s="594">
        <v>0</v>
      </c>
      <c r="M15" s="594">
        <v>0</v>
      </c>
      <c r="N15" s="594">
        <v>0</v>
      </c>
      <c r="O15" s="594">
        <v>0</v>
      </c>
      <c r="P15" s="594">
        <v>0.56000000000000005</v>
      </c>
      <c r="Q15" s="594">
        <v>0.09</v>
      </c>
      <c r="R15" s="594">
        <v>0</v>
      </c>
      <c r="S15" s="594">
        <v>3.5</v>
      </c>
      <c r="T15" s="594">
        <v>0</v>
      </c>
      <c r="U15" s="594">
        <v>0</v>
      </c>
      <c r="V15" s="594">
        <v>0.1</v>
      </c>
      <c r="W15" s="594">
        <v>0.1</v>
      </c>
      <c r="X15" s="594">
        <v>0</v>
      </c>
      <c r="Y15" s="594">
        <v>0.09</v>
      </c>
      <c r="Z15" s="594">
        <v>1.24</v>
      </c>
      <c r="AA15" s="594">
        <v>0</v>
      </c>
      <c r="AB15" s="594">
        <v>0</v>
      </c>
      <c r="AC15" s="594">
        <v>0</v>
      </c>
      <c r="AD15" s="594">
        <v>0.5</v>
      </c>
      <c r="AE15" s="594">
        <v>0</v>
      </c>
      <c r="AF15" s="594">
        <v>0</v>
      </c>
      <c r="AG15" s="594">
        <v>0</v>
      </c>
      <c r="AH15" s="594">
        <v>0</v>
      </c>
      <c r="AI15" s="594">
        <v>0</v>
      </c>
      <c r="AJ15" s="491">
        <v>0</v>
      </c>
    </row>
    <row r="16" spans="1:38" s="492" customFormat="1" ht="21.75" customHeight="1">
      <c r="A16" s="592" t="s">
        <v>13</v>
      </c>
      <c r="B16" s="592" t="s">
        <v>20</v>
      </c>
      <c r="C16" s="593" t="s">
        <v>61</v>
      </c>
      <c r="D16" s="594">
        <v>37.4</v>
      </c>
      <c r="E16" s="594">
        <v>0</v>
      </c>
      <c r="F16" s="594">
        <v>0</v>
      </c>
      <c r="G16" s="594">
        <v>36</v>
      </c>
      <c r="H16" s="594">
        <v>0</v>
      </c>
      <c r="I16" s="594">
        <v>0</v>
      </c>
      <c r="J16" s="594">
        <v>0.39999999999999997</v>
      </c>
      <c r="K16" s="594">
        <v>0</v>
      </c>
      <c r="L16" s="594">
        <v>0</v>
      </c>
      <c r="M16" s="594">
        <v>0</v>
      </c>
      <c r="N16" s="594">
        <v>0</v>
      </c>
      <c r="O16" s="594">
        <v>0</v>
      </c>
      <c r="P16" s="594">
        <v>0</v>
      </c>
      <c r="Q16" s="594">
        <v>0</v>
      </c>
      <c r="R16" s="594">
        <v>0</v>
      </c>
      <c r="S16" s="594">
        <v>0</v>
      </c>
      <c r="T16" s="594">
        <v>0</v>
      </c>
      <c r="U16" s="594">
        <v>0</v>
      </c>
      <c r="V16" s="594">
        <v>0</v>
      </c>
      <c r="W16" s="594">
        <v>0</v>
      </c>
      <c r="X16" s="594">
        <v>0</v>
      </c>
      <c r="Y16" s="594">
        <v>0</v>
      </c>
      <c r="Z16" s="594">
        <v>0</v>
      </c>
      <c r="AA16" s="594">
        <v>0</v>
      </c>
      <c r="AB16" s="594">
        <v>0</v>
      </c>
      <c r="AC16" s="594">
        <v>0</v>
      </c>
      <c r="AD16" s="594">
        <v>1</v>
      </c>
      <c r="AE16" s="594">
        <v>0</v>
      </c>
      <c r="AF16" s="594">
        <v>0</v>
      </c>
      <c r="AG16" s="594">
        <v>0</v>
      </c>
      <c r="AH16" s="594">
        <v>0</v>
      </c>
      <c r="AI16" s="594">
        <v>0</v>
      </c>
      <c r="AJ16" s="491">
        <v>0</v>
      </c>
    </row>
    <row r="17" spans="1:36" s="492" customFormat="1" ht="21.75" customHeight="1">
      <c r="A17" s="592" t="s">
        <v>14</v>
      </c>
      <c r="B17" s="592" t="s">
        <v>21</v>
      </c>
      <c r="C17" s="593" t="s">
        <v>62</v>
      </c>
      <c r="D17" s="594">
        <v>0</v>
      </c>
      <c r="E17" s="594">
        <v>0</v>
      </c>
      <c r="F17" s="594">
        <v>0</v>
      </c>
      <c r="G17" s="594">
        <v>0</v>
      </c>
      <c r="H17" s="594">
        <v>0</v>
      </c>
      <c r="I17" s="594">
        <v>0</v>
      </c>
      <c r="J17" s="594">
        <v>0</v>
      </c>
      <c r="K17" s="594">
        <v>0</v>
      </c>
      <c r="L17" s="594">
        <v>0</v>
      </c>
      <c r="M17" s="594">
        <v>0</v>
      </c>
      <c r="N17" s="594">
        <v>0</v>
      </c>
      <c r="O17" s="594">
        <v>0</v>
      </c>
      <c r="P17" s="594">
        <v>0</v>
      </c>
      <c r="Q17" s="594">
        <v>0</v>
      </c>
      <c r="R17" s="594">
        <v>0</v>
      </c>
      <c r="S17" s="594">
        <v>0</v>
      </c>
      <c r="T17" s="594">
        <v>0</v>
      </c>
      <c r="U17" s="594">
        <v>0</v>
      </c>
      <c r="V17" s="594">
        <v>0</v>
      </c>
      <c r="W17" s="594">
        <v>0</v>
      </c>
      <c r="X17" s="594">
        <v>0</v>
      </c>
      <c r="Y17" s="594">
        <v>0</v>
      </c>
      <c r="Z17" s="594">
        <v>0</v>
      </c>
      <c r="AA17" s="594">
        <v>0</v>
      </c>
      <c r="AB17" s="594">
        <v>0</v>
      </c>
      <c r="AC17" s="594">
        <v>0</v>
      </c>
      <c r="AD17" s="594">
        <v>0</v>
      </c>
      <c r="AE17" s="594">
        <v>0</v>
      </c>
      <c r="AF17" s="594">
        <v>0</v>
      </c>
      <c r="AG17" s="594">
        <v>0</v>
      </c>
      <c r="AH17" s="594">
        <v>0</v>
      </c>
      <c r="AI17" s="594">
        <v>0</v>
      </c>
      <c r="AJ17" s="491">
        <v>0</v>
      </c>
    </row>
    <row r="18" spans="1:36" s="483" customFormat="1" ht="21.75" customHeight="1">
      <c r="A18" s="592" t="s">
        <v>43</v>
      </c>
      <c r="B18" s="592" t="s">
        <v>42</v>
      </c>
      <c r="C18" s="593" t="s">
        <v>63</v>
      </c>
      <c r="D18" s="594">
        <v>58.709999999999994</v>
      </c>
      <c r="E18" s="594">
        <v>0</v>
      </c>
      <c r="F18" s="594">
        <v>2.15</v>
      </c>
      <c r="G18" s="594">
        <v>36.18</v>
      </c>
      <c r="H18" s="594">
        <v>7</v>
      </c>
      <c r="I18" s="594">
        <v>0</v>
      </c>
      <c r="J18" s="594">
        <v>6.6</v>
      </c>
      <c r="K18" s="594">
        <v>0</v>
      </c>
      <c r="L18" s="594">
        <v>0.8</v>
      </c>
      <c r="M18" s="594">
        <v>0</v>
      </c>
      <c r="N18" s="594">
        <v>0.12</v>
      </c>
      <c r="O18" s="594">
        <v>0</v>
      </c>
      <c r="P18" s="594">
        <v>0</v>
      </c>
      <c r="Q18" s="594">
        <v>0</v>
      </c>
      <c r="R18" s="594">
        <v>2.25</v>
      </c>
      <c r="S18" s="594">
        <v>0.75</v>
      </c>
      <c r="T18" s="594">
        <v>0</v>
      </c>
      <c r="U18" s="594">
        <v>0</v>
      </c>
      <c r="V18" s="594">
        <v>0</v>
      </c>
      <c r="W18" s="594">
        <v>0</v>
      </c>
      <c r="X18" s="594">
        <v>0</v>
      </c>
      <c r="Y18" s="594">
        <v>0.3</v>
      </c>
      <c r="Z18" s="594">
        <v>0</v>
      </c>
      <c r="AA18" s="594">
        <v>0</v>
      </c>
      <c r="AB18" s="594">
        <v>0</v>
      </c>
      <c r="AC18" s="594">
        <v>0</v>
      </c>
      <c r="AD18" s="594">
        <v>2.5</v>
      </c>
      <c r="AE18" s="594">
        <v>0.06</v>
      </c>
      <c r="AF18" s="594">
        <v>0</v>
      </c>
      <c r="AG18" s="594">
        <v>0</v>
      </c>
      <c r="AH18" s="594">
        <v>0</v>
      </c>
      <c r="AI18" s="594">
        <v>0</v>
      </c>
      <c r="AJ18" s="491">
        <v>0</v>
      </c>
    </row>
    <row r="19" spans="1:36" s="483" customFormat="1" ht="21.75" customHeight="1">
      <c r="A19" s="592" t="s">
        <v>44</v>
      </c>
      <c r="B19" s="592" t="s">
        <v>146</v>
      </c>
      <c r="C19" s="593" t="s">
        <v>67</v>
      </c>
      <c r="D19" s="594">
        <v>4.21</v>
      </c>
      <c r="E19" s="594">
        <v>0</v>
      </c>
      <c r="F19" s="594">
        <v>0</v>
      </c>
      <c r="G19" s="594">
        <v>0</v>
      </c>
      <c r="H19" s="594">
        <v>0</v>
      </c>
      <c r="I19" s="594">
        <v>0</v>
      </c>
      <c r="J19" s="594">
        <v>3.7</v>
      </c>
      <c r="K19" s="594">
        <v>0</v>
      </c>
      <c r="L19" s="594">
        <v>0</v>
      </c>
      <c r="M19" s="594">
        <v>0</v>
      </c>
      <c r="N19" s="594">
        <v>0</v>
      </c>
      <c r="O19" s="594">
        <v>7.0000000000000007E-2</v>
      </c>
      <c r="P19" s="594">
        <v>0</v>
      </c>
      <c r="Q19" s="594">
        <v>0</v>
      </c>
      <c r="R19" s="594">
        <v>0</v>
      </c>
      <c r="S19" s="594">
        <v>0</v>
      </c>
      <c r="T19" s="594">
        <v>0</v>
      </c>
      <c r="U19" s="594">
        <v>0</v>
      </c>
      <c r="V19" s="594">
        <v>0</v>
      </c>
      <c r="W19" s="594">
        <v>0</v>
      </c>
      <c r="X19" s="594">
        <v>0</v>
      </c>
      <c r="Y19" s="594">
        <v>0</v>
      </c>
      <c r="Z19" s="594">
        <v>0.26</v>
      </c>
      <c r="AA19" s="594">
        <v>0</v>
      </c>
      <c r="AB19" s="594">
        <v>0.1</v>
      </c>
      <c r="AC19" s="594">
        <v>0</v>
      </c>
      <c r="AD19" s="594">
        <v>0</v>
      </c>
      <c r="AE19" s="594">
        <v>0</v>
      </c>
      <c r="AF19" s="594">
        <v>0</v>
      </c>
      <c r="AG19" s="594">
        <v>0</v>
      </c>
      <c r="AH19" s="594">
        <v>0</v>
      </c>
      <c r="AI19" s="594">
        <v>0.08</v>
      </c>
      <c r="AJ19" s="491">
        <v>0</v>
      </c>
    </row>
    <row r="20" spans="1:36" s="483" customFormat="1" ht="21.75" customHeight="1">
      <c r="A20" s="592" t="s">
        <v>53</v>
      </c>
      <c r="B20" s="592" t="s">
        <v>51</v>
      </c>
      <c r="C20" s="593" t="s">
        <v>68</v>
      </c>
      <c r="D20" s="594">
        <v>0</v>
      </c>
      <c r="E20" s="594">
        <v>0</v>
      </c>
      <c r="F20" s="594">
        <v>0</v>
      </c>
      <c r="G20" s="594">
        <v>0</v>
      </c>
      <c r="H20" s="594">
        <v>0</v>
      </c>
      <c r="I20" s="594">
        <v>0</v>
      </c>
      <c r="J20" s="594">
        <v>0</v>
      </c>
      <c r="K20" s="594">
        <v>0</v>
      </c>
      <c r="L20" s="594">
        <v>0</v>
      </c>
      <c r="M20" s="594">
        <v>0</v>
      </c>
      <c r="N20" s="594">
        <v>0</v>
      </c>
      <c r="O20" s="594">
        <v>0</v>
      </c>
      <c r="P20" s="594">
        <v>0</v>
      </c>
      <c r="Q20" s="594">
        <v>0</v>
      </c>
      <c r="R20" s="594">
        <v>0</v>
      </c>
      <c r="S20" s="594">
        <v>0</v>
      </c>
      <c r="T20" s="594">
        <v>0</v>
      </c>
      <c r="U20" s="594">
        <v>0</v>
      </c>
      <c r="V20" s="594">
        <v>0</v>
      </c>
      <c r="W20" s="594">
        <v>0</v>
      </c>
      <c r="X20" s="594">
        <v>0</v>
      </c>
      <c r="Y20" s="594">
        <v>0</v>
      </c>
      <c r="Z20" s="594">
        <v>0</v>
      </c>
      <c r="AA20" s="594">
        <v>0</v>
      </c>
      <c r="AB20" s="594">
        <v>0</v>
      </c>
      <c r="AC20" s="594">
        <v>0</v>
      </c>
      <c r="AD20" s="594">
        <v>0</v>
      </c>
      <c r="AE20" s="594">
        <v>0</v>
      </c>
      <c r="AF20" s="594">
        <v>0</v>
      </c>
      <c r="AG20" s="594">
        <v>0</v>
      </c>
      <c r="AH20" s="594">
        <v>0</v>
      </c>
      <c r="AI20" s="594">
        <v>0</v>
      </c>
      <c r="AJ20" s="491">
        <v>0</v>
      </c>
    </row>
    <row r="21" spans="1:36" s="483" customFormat="1" ht="21.75" customHeight="1">
      <c r="A21" s="592" t="s">
        <v>194</v>
      </c>
      <c r="B21" s="592" t="s">
        <v>57</v>
      </c>
      <c r="C21" s="593" t="s">
        <v>207</v>
      </c>
      <c r="D21" s="594">
        <v>0</v>
      </c>
      <c r="E21" s="594">
        <v>0</v>
      </c>
      <c r="F21" s="594">
        <v>0</v>
      </c>
      <c r="G21" s="594">
        <v>0</v>
      </c>
      <c r="H21" s="594">
        <v>0</v>
      </c>
      <c r="I21" s="594">
        <v>0</v>
      </c>
      <c r="J21" s="594">
        <v>0</v>
      </c>
      <c r="K21" s="594">
        <v>0</v>
      </c>
      <c r="L21" s="594">
        <v>0</v>
      </c>
      <c r="M21" s="594">
        <v>0</v>
      </c>
      <c r="N21" s="594">
        <v>0</v>
      </c>
      <c r="O21" s="594">
        <v>0</v>
      </c>
      <c r="P21" s="594">
        <v>0</v>
      </c>
      <c r="Q21" s="594">
        <v>0</v>
      </c>
      <c r="R21" s="594">
        <v>0</v>
      </c>
      <c r="S21" s="594">
        <v>0</v>
      </c>
      <c r="T21" s="594">
        <v>0</v>
      </c>
      <c r="U21" s="594">
        <v>0</v>
      </c>
      <c r="V21" s="594">
        <v>0</v>
      </c>
      <c r="W21" s="594">
        <v>0</v>
      </c>
      <c r="X21" s="594">
        <v>0</v>
      </c>
      <c r="Y21" s="594">
        <v>0</v>
      </c>
      <c r="Z21" s="594">
        <v>0</v>
      </c>
      <c r="AA21" s="594">
        <v>0</v>
      </c>
      <c r="AB21" s="594">
        <v>0</v>
      </c>
      <c r="AC21" s="594">
        <v>0</v>
      </c>
      <c r="AD21" s="594">
        <v>0</v>
      </c>
      <c r="AE21" s="594">
        <v>0</v>
      </c>
      <c r="AF21" s="594">
        <v>0</v>
      </c>
      <c r="AG21" s="594">
        <v>0</v>
      </c>
      <c r="AH21" s="594">
        <v>0</v>
      </c>
      <c r="AI21" s="594">
        <v>0</v>
      </c>
      <c r="AJ21" s="491">
        <v>0</v>
      </c>
    </row>
    <row r="22" spans="1:36" s="483" customFormat="1" ht="24" customHeight="1">
      <c r="A22" s="589">
        <v>2</v>
      </c>
      <c r="B22" s="589" t="s">
        <v>76</v>
      </c>
      <c r="C22" s="590"/>
      <c r="D22" s="591">
        <v>75.84</v>
      </c>
      <c r="E22" s="591">
        <v>0</v>
      </c>
      <c r="F22" s="591">
        <v>16.34</v>
      </c>
      <c r="G22" s="591">
        <v>40</v>
      </c>
      <c r="H22" s="591">
        <v>5</v>
      </c>
      <c r="I22" s="591">
        <v>0</v>
      </c>
      <c r="J22" s="591">
        <v>0</v>
      </c>
      <c r="K22" s="591">
        <v>0</v>
      </c>
      <c r="L22" s="591">
        <v>0</v>
      </c>
      <c r="M22" s="591">
        <v>0.5</v>
      </c>
      <c r="N22" s="591">
        <v>0</v>
      </c>
      <c r="O22" s="591">
        <v>0</v>
      </c>
      <c r="P22" s="591">
        <v>0</v>
      </c>
      <c r="Q22" s="591">
        <v>0</v>
      </c>
      <c r="R22" s="591">
        <v>0</v>
      </c>
      <c r="S22" s="591">
        <v>0</v>
      </c>
      <c r="T22" s="591">
        <v>0</v>
      </c>
      <c r="U22" s="591">
        <v>14</v>
      </c>
      <c r="V22" s="591">
        <v>0</v>
      </c>
      <c r="W22" s="591">
        <v>0</v>
      </c>
      <c r="X22" s="591">
        <v>0</v>
      </c>
      <c r="Y22" s="591">
        <v>0</v>
      </c>
      <c r="Z22" s="591">
        <v>0</v>
      </c>
      <c r="AA22" s="591">
        <v>0</v>
      </c>
      <c r="AB22" s="591">
        <v>0</v>
      </c>
      <c r="AC22" s="591">
        <v>0</v>
      </c>
      <c r="AD22" s="591">
        <v>0</v>
      </c>
      <c r="AE22" s="591">
        <v>0</v>
      </c>
      <c r="AF22" s="591">
        <v>0</v>
      </c>
      <c r="AG22" s="591">
        <v>0</v>
      </c>
      <c r="AH22" s="591">
        <v>0</v>
      </c>
      <c r="AI22" s="591">
        <v>0</v>
      </c>
      <c r="AJ22" s="490"/>
    </row>
    <row r="23" spans="1:36" s="494" customFormat="1">
      <c r="A23" s="595"/>
      <c r="B23" s="595" t="s">
        <v>45</v>
      </c>
      <c r="C23" s="596"/>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490"/>
    </row>
    <row r="24" spans="1:36" s="483" customFormat="1" ht="24.75" customHeight="1">
      <c r="A24" s="592" t="s">
        <v>26</v>
      </c>
      <c r="B24" s="592" t="s">
        <v>138</v>
      </c>
      <c r="C24" s="593" t="s">
        <v>113</v>
      </c>
      <c r="D24" s="594">
        <v>0</v>
      </c>
      <c r="E24" s="594">
        <v>0</v>
      </c>
      <c r="F24" s="594">
        <v>0</v>
      </c>
      <c r="G24" s="594">
        <v>0</v>
      </c>
      <c r="H24" s="594">
        <v>0</v>
      </c>
      <c r="I24" s="594">
        <v>0</v>
      </c>
      <c r="J24" s="594">
        <v>0</v>
      </c>
      <c r="K24" s="594">
        <v>0</v>
      </c>
      <c r="L24" s="594">
        <v>0</v>
      </c>
      <c r="M24" s="594">
        <v>0</v>
      </c>
      <c r="N24" s="594">
        <v>0</v>
      </c>
      <c r="O24" s="594">
        <v>0</v>
      </c>
      <c r="P24" s="594">
        <v>0</v>
      </c>
      <c r="Q24" s="594">
        <v>0</v>
      </c>
      <c r="R24" s="594">
        <v>0</v>
      </c>
      <c r="S24" s="594">
        <v>0</v>
      </c>
      <c r="T24" s="594">
        <v>0</v>
      </c>
      <c r="U24" s="594">
        <v>0</v>
      </c>
      <c r="V24" s="594">
        <v>0</v>
      </c>
      <c r="W24" s="594">
        <v>0</v>
      </c>
      <c r="X24" s="594">
        <v>0</v>
      </c>
      <c r="Y24" s="594">
        <v>0</v>
      </c>
      <c r="Z24" s="594">
        <v>0</v>
      </c>
      <c r="AA24" s="594">
        <v>0</v>
      </c>
      <c r="AB24" s="594">
        <v>0</v>
      </c>
      <c r="AC24" s="594">
        <v>0</v>
      </c>
      <c r="AD24" s="594">
        <v>0</v>
      </c>
      <c r="AE24" s="594">
        <v>0</v>
      </c>
      <c r="AF24" s="594">
        <v>0</v>
      </c>
      <c r="AG24" s="594">
        <v>0</v>
      </c>
      <c r="AH24" s="594">
        <v>0</v>
      </c>
      <c r="AI24" s="594">
        <v>0</v>
      </c>
      <c r="AJ24" s="491">
        <v>0</v>
      </c>
    </row>
    <row r="25" spans="1:36" s="483" customFormat="1" ht="21" customHeight="1">
      <c r="A25" s="592" t="s">
        <v>15</v>
      </c>
      <c r="B25" s="592" t="s">
        <v>142</v>
      </c>
      <c r="C25" s="593" t="s">
        <v>114</v>
      </c>
      <c r="D25" s="594">
        <v>0</v>
      </c>
      <c r="E25" s="594">
        <v>0</v>
      </c>
      <c r="F25" s="594">
        <v>0</v>
      </c>
      <c r="G25" s="594">
        <v>0</v>
      </c>
      <c r="H25" s="594">
        <v>0</v>
      </c>
      <c r="I25" s="594">
        <v>0</v>
      </c>
      <c r="J25" s="594">
        <v>0</v>
      </c>
      <c r="K25" s="594">
        <v>0</v>
      </c>
      <c r="L25" s="594">
        <v>0</v>
      </c>
      <c r="M25" s="594">
        <v>0</v>
      </c>
      <c r="N25" s="594">
        <v>0</v>
      </c>
      <c r="O25" s="594">
        <v>0</v>
      </c>
      <c r="P25" s="594">
        <v>0</v>
      </c>
      <c r="Q25" s="594">
        <v>0</v>
      </c>
      <c r="R25" s="594">
        <v>0</v>
      </c>
      <c r="S25" s="594">
        <v>0</v>
      </c>
      <c r="T25" s="594">
        <v>0</v>
      </c>
      <c r="U25" s="594">
        <v>0</v>
      </c>
      <c r="V25" s="594">
        <v>0</v>
      </c>
      <c r="W25" s="594">
        <v>0</v>
      </c>
      <c r="X25" s="594">
        <v>0</v>
      </c>
      <c r="Y25" s="594">
        <v>0</v>
      </c>
      <c r="Z25" s="594">
        <v>0</v>
      </c>
      <c r="AA25" s="594">
        <v>0</v>
      </c>
      <c r="AB25" s="594">
        <v>0</v>
      </c>
      <c r="AC25" s="594">
        <v>0</v>
      </c>
      <c r="AD25" s="594">
        <v>0</v>
      </c>
      <c r="AE25" s="594">
        <v>0</v>
      </c>
      <c r="AF25" s="594">
        <v>0</v>
      </c>
      <c r="AG25" s="594">
        <v>0</v>
      </c>
      <c r="AH25" s="594">
        <v>0</v>
      </c>
      <c r="AI25" s="594">
        <v>0</v>
      </c>
      <c r="AJ25" s="491">
        <v>0</v>
      </c>
    </row>
    <row r="26" spans="1:36" s="483" customFormat="1" ht="21.75" customHeight="1">
      <c r="A26" s="592" t="s">
        <v>16</v>
      </c>
      <c r="B26" s="592" t="s">
        <v>139</v>
      </c>
      <c r="C26" s="593" t="s">
        <v>115</v>
      </c>
      <c r="D26" s="594">
        <v>14</v>
      </c>
      <c r="E26" s="594">
        <v>0</v>
      </c>
      <c r="F26" s="594">
        <v>0</v>
      </c>
      <c r="G26" s="594">
        <v>0</v>
      </c>
      <c r="H26" s="594">
        <v>0</v>
      </c>
      <c r="I26" s="594">
        <v>0</v>
      </c>
      <c r="J26" s="594">
        <v>0</v>
      </c>
      <c r="K26" s="594">
        <v>0</v>
      </c>
      <c r="L26" s="594">
        <v>0</v>
      </c>
      <c r="M26" s="594">
        <v>0</v>
      </c>
      <c r="N26" s="594">
        <v>0</v>
      </c>
      <c r="O26" s="594">
        <v>0</v>
      </c>
      <c r="P26" s="594">
        <v>0</v>
      </c>
      <c r="Q26" s="594">
        <v>0</v>
      </c>
      <c r="R26" s="594">
        <v>0</v>
      </c>
      <c r="S26" s="594">
        <v>0</v>
      </c>
      <c r="T26" s="594">
        <v>0</v>
      </c>
      <c r="U26" s="594">
        <v>14</v>
      </c>
      <c r="V26" s="594">
        <v>0</v>
      </c>
      <c r="W26" s="594">
        <v>0</v>
      </c>
      <c r="X26" s="594">
        <v>0</v>
      </c>
      <c r="Y26" s="594">
        <v>0</v>
      </c>
      <c r="Z26" s="594">
        <v>0</v>
      </c>
      <c r="AA26" s="594">
        <v>0</v>
      </c>
      <c r="AB26" s="594">
        <v>0</v>
      </c>
      <c r="AC26" s="594">
        <v>0</v>
      </c>
      <c r="AD26" s="594">
        <v>0</v>
      </c>
      <c r="AE26" s="594">
        <v>0</v>
      </c>
      <c r="AF26" s="594">
        <v>0</v>
      </c>
      <c r="AG26" s="594">
        <v>0</v>
      </c>
      <c r="AH26" s="594">
        <v>0</v>
      </c>
      <c r="AI26" s="594">
        <v>0</v>
      </c>
      <c r="AJ26" s="491">
        <v>0</v>
      </c>
    </row>
    <row r="27" spans="1:36" s="483" customFormat="1" ht="21" customHeight="1">
      <c r="A27" s="592" t="s">
        <v>17</v>
      </c>
      <c r="B27" s="592" t="s">
        <v>140</v>
      </c>
      <c r="C27" s="593" t="s">
        <v>110</v>
      </c>
      <c r="D27" s="594">
        <v>0</v>
      </c>
      <c r="E27" s="594">
        <v>0</v>
      </c>
      <c r="F27" s="594">
        <v>0</v>
      </c>
      <c r="G27" s="594">
        <v>0</v>
      </c>
      <c r="H27" s="594">
        <v>0</v>
      </c>
      <c r="I27" s="594">
        <v>0</v>
      </c>
      <c r="J27" s="594">
        <v>0</v>
      </c>
      <c r="K27" s="594">
        <v>0</v>
      </c>
      <c r="L27" s="594">
        <v>0</v>
      </c>
      <c r="M27" s="594">
        <v>0</v>
      </c>
      <c r="N27" s="594">
        <v>0</v>
      </c>
      <c r="O27" s="594">
        <v>0</v>
      </c>
      <c r="P27" s="594">
        <v>0</v>
      </c>
      <c r="Q27" s="594">
        <v>0</v>
      </c>
      <c r="R27" s="594">
        <v>0</v>
      </c>
      <c r="S27" s="594">
        <v>0</v>
      </c>
      <c r="T27" s="594">
        <v>0</v>
      </c>
      <c r="U27" s="594">
        <v>0</v>
      </c>
      <c r="V27" s="594">
        <v>0</v>
      </c>
      <c r="W27" s="594">
        <v>0</v>
      </c>
      <c r="X27" s="594">
        <v>0</v>
      </c>
      <c r="Y27" s="594">
        <v>0</v>
      </c>
      <c r="Z27" s="594">
        <v>0</v>
      </c>
      <c r="AA27" s="594">
        <v>0</v>
      </c>
      <c r="AB27" s="594">
        <v>0</v>
      </c>
      <c r="AC27" s="594">
        <v>0</v>
      </c>
      <c r="AD27" s="594">
        <v>0</v>
      </c>
      <c r="AE27" s="594">
        <v>0</v>
      </c>
      <c r="AF27" s="594">
        <v>0</v>
      </c>
      <c r="AG27" s="594">
        <v>0</v>
      </c>
      <c r="AH27" s="594">
        <v>0</v>
      </c>
      <c r="AI27" s="594">
        <v>0</v>
      </c>
      <c r="AJ27" s="491">
        <v>0</v>
      </c>
    </row>
    <row r="28" spans="1:36" s="483" customFormat="1" ht="24" customHeight="1">
      <c r="A28" s="592" t="s">
        <v>18</v>
      </c>
      <c r="B28" s="592" t="s">
        <v>147</v>
      </c>
      <c r="C28" s="593" t="s">
        <v>132</v>
      </c>
      <c r="D28" s="594">
        <v>0.5</v>
      </c>
      <c r="E28" s="594">
        <v>0</v>
      </c>
      <c r="F28" s="594">
        <v>0</v>
      </c>
      <c r="G28" s="594">
        <v>0</v>
      </c>
      <c r="H28" s="594">
        <v>0</v>
      </c>
      <c r="I28" s="594">
        <v>0</v>
      </c>
      <c r="J28" s="594">
        <v>0</v>
      </c>
      <c r="K28" s="594">
        <v>0</v>
      </c>
      <c r="L28" s="594">
        <v>0</v>
      </c>
      <c r="M28" s="594">
        <v>0.5</v>
      </c>
      <c r="N28" s="594">
        <v>0</v>
      </c>
      <c r="O28" s="594">
        <v>0</v>
      </c>
      <c r="P28" s="594">
        <v>0</v>
      </c>
      <c r="Q28" s="594">
        <v>0</v>
      </c>
      <c r="R28" s="594">
        <v>0</v>
      </c>
      <c r="S28" s="594">
        <v>0</v>
      </c>
      <c r="T28" s="594">
        <v>0</v>
      </c>
      <c r="U28" s="594">
        <v>0</v>
      </c>
      <c r="V28" s="594">
        <v>0</v>
      </c>
      <c r="W28" s="594">
        <v>0</v>
      </c>
      <c r="X28" s="594">
        <v>0</v>
      </c>
      <c r="Y28" s="594">
        <v>0</v>
      </c>
      <c r="Z28" s="594">
        <v>0</v>
      </c>
      <c r="AA28" s="594">
        <v>0</v>
      </c>
      <c r="AB28" s="594">
        <v>0</v>
      </c>
      <c r="AC28" s="594">
        <v>0</v>
      </c>
      <c r="AD28" s="594">
        <v>0</v>
      </c>
      <c r="AE28" s="594">
        <v>0</v>
      </c>
      <c r="AF28" s="594">
        <v>0</v>
      </c>
      <c r="AG28" s="594">
        <v>0</v>
      </c>
      <c r="AH28" s="594">
        <v>0</v>
      </c>
      <c r="AI28" s="594">
        <v>0</v>
      </c>
      <c r="AJ28" s="491">
        <v>0</v>
      </c>
    </row>
    <row r="29" spans="1:36" s="483" customFormat="1" ht="24" customHeight="1">
      <c r="A29" s="592" t="s">
        <v>19</v>
      </c>
      <c r="B29" s="592" t="s">
        <v>141</v>
      </c>
      <c r="C29" s="593" t="s">
        <v>133</v>
      </c>
      <c r="D29" s="594">
        <v>0</v>
      </c>
      <c r="E29" s="594">
        <v>0</v>
      </c>
      <c r="F29" s="594">
        <v>0</v>
      </c>
      <c r="G29" s="594">
        <v>0</v>
      </c>
      <c r="H29" s="594">
        <v>0</v>
      </c>
      <c r="I29" s="594">
        <v>0</v>
      </c>
      <c r="J29" s="594">
        <v>0</v>
      </c>
      <c r="K29" s="594">
        <v>0</v>
      </c>
      <c r="L29" s="594">
        <v>0</v>
      </c>
      <c r="M29" s="594">
        <v>0</v>
      </c>
      <c r="N29" s="594">
        <v>0</v>
      </c>
      <c r="O29" s="594">
        <v>0</v>
      </c>
      <c r="P29" s="594">
        <v>0</v>
      </c>
      <c r="Q29" s="594">
        <v>0</v>
      </c>
      <c r="R29" s="594">
        <v>0</v>
      </c>
      <c r="S29" s="594">
        <v>0</v>
      </c>
      <c r="T29" s="594">
        <v>0</v>
      </c>
      <c r="U29" s="594">
        <v>0</v>
      </c>
      <c r="V29" s="594">
        <v>0</v>
      </c>
      <c r="W29" s="594">
        <v>0</v>
      </c>
      <c r="X29" s="594">
        <v>0</v>
      </c>
      <c r="Y29" s="594">
        <v>0</v>
      </c>
      <c r="Z29" s="594">
        <v>0</v>
      </c>
      <c r="AA29" s="594">
        <v>0</v>
      </c>
      <c r="AB29" s="594">
        <v>0</v>
      </c>
      <c r="AC29" s="594">
        <v>0</v>
      </c>
      <c r="AD29" s="594">
        <v>0</v>
      </c>
      <c r="AE29" s="594">
        <v>0</v>
      </c>
      <c r="AF29" s="594">
        <v>0</v>
      </c>
      <c r="AG29" s="594">
        <v>0</v>
      </c>
      <c r="AH29" s="594">
        <v>0</v>
      </c>
      <c r="AI29" s="594">
        <v>0</v>
      </c>
      <c r="AJ29" s="491">
        <v>0</v>
      </c>
    </row>
    <row r="30" spans="1:36" s="483" customFormat="1" ht="24" customHeight="1">
      <c r="A30" s="592" t="s">
        <v>27</v>
      </c>
      <c r="B30" s="592" t="s">
        <v>143</v>
      </c>
      <c r="C30" s="593" t="s">
        <v>209</v>
      </c>
      <c r="D30" s="594">
        <v>0</v>
      </c>
      <c r="E30" s="594">
        <v>0</v>
      </c>
      <c r="F30" s="594">
        <v>0</v>
      </c>
      <c r="G30" s="594">
        <v>0</v>
      </c>
      <c r="H30" s="594">
        <v>0</v>
      </c>
      <c r="I30" s="594">
        <v>0</v>
      </c>
      <c r="J30" s="594">
        <v>0</v>
      </c>
      <c r="K30" s="594">
        <v>0</v>
      </c>
      <c r="L30" s="594">
        <v>0</v>
      </c>
      <c r="M30" s="594">
        <v>0</v>
      </c>
      <c r="N30" s="594">
        <v>0</v>
      </c>
      <c r="O30" s="594">
        <v>0</v>
      </c>
      <c r="P30" s="594">
        <v>0</v>
      </c>
      <c r="Q30" s="594">
        <v>0</v>
      </c>
      <c r="R30" s="594">
        <v>0</v>
      </c>
      <c r="S30" s="594">
        <v>0</v>
      </c>
      <c r="T30" s="594">
        <v>0</v>
      </c>
      <c r="U30" s="594">
        <v>0</v>
      </c>
      <c r="V30" s="594">
        <v>0</v>
      </c>
      <c r="W30" s="594">
        <v>0</v>
      </c>
      <c r="X30" s="594">
        <v>0</v>
      </c>
      <c r="Y30" s="594">
        <v>0</v>
      </c>
      <c r="Z30" s="594">
        <v>0</v>
      </c>
      <c r="AA30" s="594">
        <v>0</v>
      </c>
      <c r="AB30" s="594">
        <v>0</v>
      </c>
      <c r="AC30" s="594">
        <v>0</v>
      </c>
      <c r="AD30" s="594">
        <v>0</v>
      </c>
      <c r="AE30" s="594">
        <v>0</v>
      </c>
      <c r="AF30" s="594">
        <v>0</v>
      </c>
      <c r="AG30" s="594">
        <v>0</v>
      </c>
      <c r="AH30" s="594">
        <v>0</v>
      </c>
      <c r="AI30" s="594">
        <v>0</v>
      </c>
      <c r="AJ30" s="491">
        <v>0</v>
      </c>
    </row>
    <row r="31" spans="1:36" s="483" customFormat="1" ht="24" customHeight="1">
      <c r="A31" s="592" t="s">
        <v>28</v>
      </c>
      <c r="B31" s="592" t="s">
        <v>144</v>
      </c>
      <c r="C31" s="593" t="s">
        <v>210</v>
      </c>
      <c r="D31" s="594">
        <v>0</v>
      </c>
      <c r="E31" s="594">
        <v>0</v>
      </c>
      <c r="F31" s="594">
        <v>0</v>
      </c>
      <c r="G31" s="594">
        <v>0</v>
      </c>
      <c r="H31" s="594">
        <v>0</v>
      </c>
      <c r="I31" s="594">
        <v>0</v>
      </c>
      <c r="J31" s="594">
        <v>0</v>
      </c>
      <c r="K31" s="594">
        <v>0</v>
      </c>
      <c r="L31" s="594">
        <v>0</v>
      </c>
      <c r="M31" s="594">
        <v>0</v>
      </c>
      <c r="N31" s="594">
        <v>0</v>
      </c>
      <c r="O31" s="594">
        <v>0</v>
      </c>
      <c r="P31" s="594">
        <v>0</v>
      </c>
      <c r="Q31" s="594">
        <v>0</v>
      </c>
      <c r="R31" s="594">
        <v>0</v>
      </c>
      <c r="S31" s="594">
        <v>0</v>
      </c>
      <c r="T31" s="594">
        <v>0</v>
      </c>
      <c r="U31" s="594">
        <v>0</v>
      </c>
      <c r="V31" s="594">
        <v>0</v>
      </c>
      <c r="W31" s="594">
        <v>0</v>
      </c>
      <c r="X31" s="594">
        <v>0</v>
      </c>
      <c r="Y31" s="594">
        <v>0</v>
      </c>
      <c r="Z31" s="594">
        <v>0</v>
      </c>
      <c r="AA31" s="594">
        <v>0</v>
      </c>
      <c r="AB31" s="594">
        <v>0</v>
      </c>
      <c r="AC31" s="594">
        <v>0</v>
      </c>
      <c r="AD31" s="594">
        <v>0</v>
      </c>
      <c r="AE31" s="594">
        <v>0</v>
      </c>
      <c r="AF31" s="594">
        <v>0</v>
      </c>
      <c r="AG31" s="594">
        <v>0</v>
      </c>
      <c r="AH31" s="594">
        <v>0</v>
      </c>
      <c r="AI31" s="594">
        <v>0</v>
      </c>
      <c r="AJ31" s="491">
        <v>0</v>
      </c>
    </row>
    <row r="32" spans="1:36" s="483" customFormat="1" ht="24" customHeight="1">
      <c r="A32" s="592" t="s">
        <v>49</v>
      </c>
      <c r="B32" s="592" t="s">
        <v>145</v>
      </c>
      <c r="C32" s="593" t="s">
        <v>211</v>
      </c>
      <c r="D32" s="594">
        <v>61.34</v>
      </c>
      <c r="E32" s="594">
        <v>0</v>
      </c>
      <c r="F32" s="594">
        <v>16.34</v>
      </c>
      <c r="G32" s="594">
        <v>40</v>
      </c>
      <c r="H32" s="594">
        <v>5</v>
      </c>
      <c r="I32" s="594">
        <v>0</v>
      </c>
      <c r="J32" s="594">
        <v>0</v>
      </c>
      <c r="K32" s="594">
        <v>0</v>
      </c>
      <c r="L32" s="594">
        <v>0</v>
      </c>
      <c r="M32" s="594">
        <v>0</v>
      </c>
      <c r="N32" s="594">
        <v>0</v>
      </c>
      <c r="O32" s="594">
        <v>0</v>
      </c>
      <c r="P32" s="594">
        <v>0</v>
      </c>
      <c r="Q32" s="594">
        <v>0</v>
      </c>
      <c r="R32" s="594">
        <v>0</v>
      </c>
      <c r="S32" s="594">
        <v>0</v>
      </c>
      <c r="T32" s="594">
        <v>0</v>
      </c>
      <c r="U32" s="594">
        <v>0</v>
      </c>
      <c r="V32" s="594">
        <v>0</v>
      </c>
      <c r="W32" s="594">
        <v>0</v>
      </c>
      <c r="X32" s="594">
        <v>0</v>
      </c>
      <c r="Y32" s="594">
        <v>0</v>
      </c>
      <c r="Z32" s="594">
        <v>0</v>
      </c>
      <c r="AA32" s="594">
        <v>0</v>
      </c>
      <c r="AB32" s="594">
        <v>0</v>
      </c>
      <c r="AC32" s="594">
        <v>0</v>
      </c>
      <c r="AD32" s="594">
        <v>0</v>
      </c>
      <c r="AE32" s="594">
        <v>0</v>
      </c>
      <c r="AF32" s="594">
        <v>0</v>
      </c>
      <c r="AG32" s="594">
        <v>0</v>
      </c>
      <c r="AH32" s="594">
        <v>0</v>
      </c>
      <c r="AI32" s="594">
        <v>0</v>
      </c>
      <c r="AJ32" s="491">
        <v>0</v>
      </c>
    </row>
    <row r="33" spans="1:36" s="483" customFormat="1" ht="24" customHeight="1">
      <c r="A33" s="592" t="s">
        <v>134</v>
      </c>
      <c r="B33" s="592" t="s">
        <v>111</v>
      </c>
      <c r="C33" s="593" t="s">
        <v>112</v>
      </c>
      <c r="D33" s="594">
        <v>2.91</v>
      </c>
      <c r="E33" s="594">
        <v>0</v>
      </c>
      <c r="F33" s="594">
        <v>0.1</v>
      </c>
      <c r="G33" s="594">
        <v>0.15</v>
      </c>
      <c r="H33" s="594">
        <v>0.38</v>
      </c>
      <c r="I33" s="594">
        <v>0.04</v>
      </c>
      <c r="J33" s="594">
        <v>0.2</v>
      </c>
      <c r="K33" s="594">
        <v>0.1</v>
      </c>
      <c r="L33" s="594">
        <v>0.3</v>
      </c>
      <c r="M33" s="594">
        <v>0.1</v>
      </c>
      <c r="N33" s="594">
        <v>0</v>
      </c>
      <c r="O33" s="594">
        <v>0.12000000000000001</v>
      </c>
      <c r="P33" s="594">
        <v>0</v>
      </c>
      <c r="Q33" s="594">
        <v>0.1</v>
      </c>
      <c r="R33" s="594">
        <v>0</v>
      </c>
      <c r="S33" s="594">
        <v>0.25</v>
      </c>
      <c r="T33" s="594">
        <v>0.31</v>
      </c>
      <c r="U33" s="594">
        <v>0</v>
      </c>
      <c r="V33" s="594">
        <v>0.2</v>
      </c>
      <c r="W33" s="594">
        <v>0</v>
      </c>
      <c r="X33" s="594">
        <v>0.03</v>
      </c>
      <c r="Y33" s="594">
        <v>0.04</v>
      </c>
      <c r="Z33" s="594">
        <v>0</v>
      </c>
      <c r="AA33" s="594">
        <v>0</v>
      </c>
      <c r="AB33" s="594">
        <v>0</v>
      </c>
      <c r="AC33" s="594">
        <v>0</v>
      </c>
      <c r="AD33" s="594">
        <v>0</v>
      </c>
      <c r="AE33" s="594">
        <v>0</v>
      </c>
      <c r="AF33" s="594">
        <v>0.19</v>
      </c>
      <c r="AG33" s="594">
        <v>0.3</v>
      </c>
      <c r="AH33" s="594">
        <v>0</v>
      </c>
      <c r="AI33" s="594">
        <v>0</v>
      </c>
      <c r="AJ33" s="491">
        <v>0</v>
      </c>
    </row>
    <row r="34" spans="1:36" s="495" customFormat="1" ht="30" customHeight="1">
      <c r="A34" s="636" t="s">
        <v>208</v>
      </c>
      <c r="B34" s="636"/>
      <c r="C34" s="636"/>
      <c r="D34" s="636"/>
      <c r="E34" s="636"/>
      <c r="F34" s="636"/>
      <c r="G34" s="636"/>
      <c r="H34" s="636"/>
      <c r="I34" s="636"/>
      <c r="J34" s="636"/>
      <c r="K34" s="636"/>
      <c r="L34" s="636"/>
      <c r="M34" s="636"/>
      <c r="N34" s="636"/>
      <c r="O34" s="636"/>
      <c r="P34" s="636"/>
      <c r="Q34" s="636"/>
      <c r="R34" s="636"/>
      <c r="S34" s="636"/>
      <c r="T34" s="636"/>
      <c r="U34" s="636"/>
      <c r="V34" s="636"/>
      <c r="W34" s="636"/>
      <c r="X34" s="636"/>
      <c r="Y34" s="636"/>
      <c r="Z34" s="636"/>
      <c r="AA34" s="636"/>
      <c r="AB34" s="636"/>
      <c r="AC34" s="636"/>
      <c r="AD34" s="636"/>
      <c r="AE34" s="636"/>
      <c r="AF34" s="636"/>
      <c r="AG34" s="636"/>
      <c r="AH34" s="636"/>
      <c r="AI34" s="636"/>
      <c r="AJ34" s="636"/>
    </row>
    <row r="35" spans="1:36" s="495" customFormat="1" ht="15.75" customHeight="1">
      <c r="A35" s="637" t="s">
        <v>184</v>
      </c>
      <c r="B35" s="637"/>
      <c r="C35" s="637"/>
      <c r="D35" s="637"/>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row>
    <row r="36" spans="1:36" s="483" customFormat="1">
      <c r="A36" s="496"/>
      <c r="C36" s="497"/>
    </row>
    <row r="37" spans="1:36" s="483" customFormat="1">
      <c r="A37" s="496"/>
      <c r="C37" s="497"/>
    </row>
    <row r="38" spans="1:36" s="483" customFormat="1">
      <c r="A38" s="496"/>
      <c r="C38" s="497"/>
    </row>
    <row r="39" spans="1:36" s="483" customFormat="1">
      <c r="A39" s="496"/>
      <c r="C39" s="497"/>
    </row>
    <row r="40" spans="1:36" s="483" customFormat="1">
      <c r="A40" s="496"/>
      <c r="C40" s="497"/>
    </row>
    <row r="41" spans="1:36" s="483" customFormat="1">
      <c r="A41" s="496"/>
      <c r="C41" s="497"/>
    </row>
    <row r="42" spans="1:36" s="483" customFormat="1">
      <c r="A42" s="496"/>
      <c r="C42" s="497"/>
    </row>
    <row r="43" spans="1:36" s="483" customFormat="1">
      <c r="A43" s="496"/>
      <c r="C43" s="497"/>
    </row>
    <row r="44" spans="1:36" s="483" customFormat="1">
      <c r="A44" s="496"/>
      <c r="C44" s="497"/>
    </row>
    <row r="45" spans="1:36" s="483" customFormat="1">
      <c r="A45" s="496"/>
      <c r="C45" s="497"/>
    </row>
  </sheetData>
  <mergeCells count="15">
    <mergeCell ref="A34:AJ34"/>
    <mergeCell ref="A35:AJ35"/>
    <mergeCell ref="A7:A8"/>
    <mergeCell ref="B7:B8"/>
    <mergeCell ref="C7:C8"/>
    <mergeCell ref="D7:D8"/>
    <mergeCell ref="E7:AI7"/>
    <mergeCell ref="A1:F1"/>
    <mergeCell ref="X1:AI1"/>
    <mergeCell ref="A3:AI3"/>
    <mergeCell ref="A4:AJ4"/>
    <mergeCell ref="Q6:S6"/>
    <mergeCell ref="AG6:AI6"/>
    <mergeCell ref="G1:I1"/>
    <mergeCell ref="J1:L1"/>
  </mergeCells>
  <pageMargins left="0.63" right="0.16" top="0.63" bottom="0.22" header="0.46" footer="0.16"/>
  <pageSetup paperSize="8"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showZeros="0" tabSelected="1" zoomScaleNormal="100" workbookViewId="0">
      <pane xSplit="4" ySplit="8" topLeftCell="E9" activePane="bottomRight" state="frozen"/>
      <selection pane="topRight" activeCell="E1" sqref="E1"/>
      <selection pane="bottomLeft" activeCell="A8" sqref="A8"/>
      <selection pane="bottomRight" activeCell="AG13" sqref="AG13"/>
    </sheetView>
  </sheetViews>
  <sheetFormatPr defaultColWidth="7.85546875" defaultRowHeight="12.75"/>
  <cols>
    <col min="1" max="1" width="4.140625" style="6" customWidth="1"/>
    <col min="2" max="2" width="26.5703125" style="6" customWidth="1"/>
    <col min="3" max="3" width="5.28515625" style="17" customWidth="1"/>
    <col min="4" max="4" width="6.5703125" style="6" customWidth="1"/>
    <col min="5" max="5" width="5.28515625" style="6" customWidth="1"/>
    <col min="6" max="6" width="5.42578125" style="6" customWidth="1"/>
    <col min="7" max="7" width="5.85546875" style="6" customWidth="1"/>
    <col min="8" max="15" width="5.42578125" style="6" customWidth="1"/>
    <col min="16" max="16" width="6.140625" style="6" customWidth="1"/>
    <col min="17" max="26" width="5.42578125" style="6" customWidth="1"/>
    <col min="27" max="27" width="5.85546875" style="6" customWidth="1"/>
    <col min="28" max="28" width="5.7109375" style="6" customWidth="1"/>
    <col min="29" max="33" width="5.42578125" style="6" customWidth="1"/>
    <col min="34" max="34" width="5.7109375" style="6" customWidth="1"/>
    <col min="35" max="35" width="5.42578125" style="6" customWidth="1"/>
    <col min="36" max="36" width="7.140625" style="6" hidden="1" customWidth="1"/>
    <col min="37" max="16384" width="7.85546875" style="6"/>
  </cols>
  <sheetData>
    <row r="1" spans="1:38" s="12" customFormat="1" ht="35.1" customHeight="1">
      <c r="A1" s="626" t="s">
        <v>2010</v>
      </c>
      <c r="B1" s="626"/>
      <c r="C1" s="626"/>
      <c r="D1" s="626"/>
      <c r="E1" s="626"/>
      <c r="F1" s="626"/>
      <c r="G1" s="626"/>
      <c r="H1" s="626"/>
      <c r="I1" s="539"/>
      <c r="J1" s="626"/>
      <c r="K1" s="631"/>
      <c r="L1" s="631"/>
      <c r="N1" s="530"/>
      <c r="O1" s="530"/>
      <c r="P1" s="530"/>
      <c r="Q1" s="530"/>
      <c r="R1" s="530"/>
      <c r="S1" s="530"/>
      <c r="T1" s="539"/>
      <c r="U1" s="539"/>
      <c r="V1" s="539"/>
      <c r="W1" s="633" t="s">
        <v>2005</v>
      </c>
      <c r="X1" s="633"/>
      <c r="Y1" s="633"/>
      <c r="Z1" s="633"/>
      <c r="AA1" s="633"/>
      <c r="AB1" s="633"/>
      <c r="AC1" s="633"/>
      <c r="AD1" s="633"/>
      <c r="AE1" s="633"/>
      <c r="AF1" s="633"/>
      <c r="AG1" s="633"/>
      <c r="AH1" s="633"/>
      <c r="AI1" s="530"/>
    </row>
    <row r="2" spans="1:38" s="12" customFormat="1" ht="9.75" customHeight="1">
      <c r="A2" s="531"/>
      <c r="B2" s="532"/>
      <c r="C2" s="533"/>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row>
    <row r="3" spans="1:38" s="12" customFormat="1" ht="25.5" customHeight="1">
      <c r="A3" s="632" t="s">
        <v>2008</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538"/>
    </row>
    <row r="4" spans="1:38" s="1" customFormat="1" ht="20.25" customHeight="1">
      <c r="A4" s="625" t="s">
        <v>2011</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535"/>
      <c r="AL4" s="535"/>
    </row>
    <row r="5" spans="1:38" ht="15.75" customHeight="1">
      <c r="A5" s="537"/>
      <c r="B5" s="9"/>
      <c r="C5" s="9"/>
      <c r="D5" s="10"/>
      <c r="F5" s="482"/>
      <c r="G5" s="482"/>
      <c r="H5" s="482"/>
      <c r="I5" s="482"/>
      <c r="J5" s="482"/>
      <c r="K5" s="482"/>
      <c r="L5" s="482"/>
      <c r="M5" s="482"/>
      <c r="N5" s="482"/>
      <c r="O5" s="482"/>
      <c r="P5" s="482"/>
      <c r="T5" s="10"/>
      <c r="V5" s="482"/>
      <c r="W5" s="482"/>
      <c r="X5" s="482"/>
      <c r="Y5" s="482"/>
      <c r="Z5" s="482"/>
      <c r="AA5" s="482"/>
      <c r="AB5" s="482"/>
      <c r="AC5" s="482"/>
      <c r="AD5" s="482"/>
      <c r="AE5" s="618" t="s">
        <v>37</v>
      </c>
      <c r="AF5" s="618"/>
      <c r="AG5" s="618"/>
      <c r="AH5" s="618"/>
      <c r="AI5" s="540"/>
      <c r="AJ5" s="482"/>
    </row>
    <row r="6" spans="1:38" ht="15.75" customHeight="1">
      <c r="A6" s="630" t="s">
        <v>25</v>
      </c>
      <c r="B6" s="630" t="s">
        <v>175</v>
      </c>
      <c r="C6" s="630" t="s">
        <v>29</v>
      </c>
      <c r="D6" s="645" t="s">
        <v>154</v>
      </c>
      <c r="E6" s="647" t="s">
        <v>155</v>
      </c>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9"/>
      <c r="AI6" s="545"/>
      <c r="AJ6" s="2"/>
    </row>
    <row r="7" spans="1:38" ht="18">
      <c r="A7" s="630"/>
      <c r="B7" s="630"/>
      <c r="C7" s="628"/>
      <c r="D7" s="646"/>
      <c r="E7" s="607" t="s">
        <v>2013</v>
      </c>
      <c r="F7" s="545" t="s">
        <v>227</v>
      </c>
      <c r="G7" s="545" t="s">
        <v>228</v>
      </c>
      <c r="H7" s="545" t="s">
        <v>229</v>
      </c>
      <c r="I7" s="545" t="s">
        <v>230</v>
      </c>
      <c r="J7" s="545" t="s">
        <v>231</v>
      </c>
      <c r="K7" s="545" t="s">
        <v>232</v>
      </c>
      <c r="L7" s="545" t="s">
        <v>233</v>
      </c>
      <c r="M7" s="545" t="s">
        <v>234</v>
      </c>
      <c r="N7" s="545" t="s">
        <v>235</v>
      </c>
      <c r="O7" s="545" t="s">
        <v>236</v>
      </c>
      <c r="P7" s="545" t="s">
        <v>237</v>
      </c>
      <c r="Q7" s="545" t="s">
        <v>238</v>
      </c>
      <c r="R7" s="545" t="s">
        <v>239</v>
      </c>
      <c r="S7" s="545" t="s">
        <v>240</v>
      </c>
      <c r="T7" s="545" t="s">
        <v>241</v>
      </c>
      <c r="U7" s="545" t="s">
        <v>242</v>
      </c>
      <c r="V7" s="545" t="s">
        <v>243</v>
      </c>
      <c r="W7" s="545" t="s">
        <v>244</v>
      </c>
      <c r="X7" s="545" t="s">
        <v>245</v>
      </c>
      <c r="Y7" s="545" t="s">
        <v>246</v>
      </c>
      <c r="Z7" s="545" t="s">
        <v>247</v>
      </c>
      <c r="AA7" s="545" t="s">
        <v>248</v>
      </c>
      <c r="AB7" s="545" t="s">
        <v>249</v>
      </c>
      <c r="AC7" s="545" t="s">
        <v>250</v>
      </c>
      <c r="AD7" s="545" t="s">
        <v>251</v>
      </c>
      <c r="AE7" s="545" t="s">
        <v>252</v>
      </c>
      <c r="AF7" s="545" t="s">
        <v>253</v>
      </c>
      <c r="AG7" s="545" t="s">
        <v>254</v>
      </c>
      <c r="AH7" s="545" t="s">
        <v>255</v>
      </c>
      <c r="AI7" s="545" t="s">
        <v>256</v>
      </c>
      <c r="AJ7" s="25" t="s">
        <v>223</v>
      </c>
    </row>
    <row r="8" spans="1:38" s="69" customFormat="1" ht="24" customHeight="1">
      <c r="A8" s="542" t="s">
        <v>64</v>
      </c>
      <c r="B8" s="542" t="s">
        <v>65</v>
      </c>
      <c r="C8" s="542" t="s">
        <v>66</v>
      </c>
      <c r="D8" s="604" t="s">
        <v>1918</v>
      </c>
      <c r="E8" s="567">
        <v>-5</v>
      </c>
      <c r="F8" s="567">
        <v>-6</v>
      </c>
      <c r="G8" s="567">
        <v>-7</v>
      </c>
      <c r="H8" s="567">
        <v>-8</v>
      </c>
      <c r="I8" s="567">
        <v>-9</v>
      </c>
      <c r="J8" s="567">
        <v>-10</v>
      </c>
      <c r="K8" s="567">
        <v>-11</v>
      </c>
      <c r="L8" s="567">
        <v>-12</v>
      </c>
      <c r="M8" s="567">
        <v>-13</v>
      </c>
      <c r="N8" s="567">
        <v>-14</v>
      </c>
      <c r="O8" s="567">
        <v>-15</v>
      </c>
      <c r="P8" s="567">
        <v>-16</v>
      </c>
      <c r="Q8" s="567">
        <v>-17</v>
      </c>
      <c r="R8" s="567">
        <v>-18</v>
      </c>
      <c r="S8" s="567">
        <v>-19</v>
      </c>
      <c r="T8" s="567">
        <v>-20</v>
      </c>
      <c r="U8" s="567">
        <v>-21</v>
      </c>
      <c r="V8" s="567">
        <v>-22</v>
      </c>
      <c r="W8" s="567">
        <v>-23</v>
      </c>
      <c r="X8" s="567">
        <v>-24</v>
      </c>
      <c r="Y8" s="567">
        <v>-25</v>
      </c>
      <c r="Z8" s="567">
        <v>-26</v>
      </c>
      <c r="AA8" s="567">
        <v>-27</v>
      </c>
      <c r="AB8" s="567">
        <v>-28</v>
      </c>
      <c r="AC8" s="567">
        <v>-29</v>
      </c>
      <c r="AD8" s="567">
        <v>-30</v>
      </c>
      <c r="AE8" s="567">
        <v>-31</v>
      </c>
      <c r="AF8" s="567">
        <v>-32</v>
      </c>
      <c r="AG8" s="567">
        <v>-33</v>
      </c>
      <c r="AH8" s="567">
        <v>-34</v>
      </c>
      <c r="AI8" s="567">
        <v>-35</v>
      </c>
      <c r="AJ8" s="68" t="s">
        <v>224</v>
      </c>
    </row>
    <row r="9" spans="1:38" ht="18" customHeight="1">
      <c r="A9" s="599">
        <v>1</v>
      </c>
      <c r="B9" s="599" t="s">
        <v>38</v>
      </c>
      <c r="C9" s="598" t="s">
        <v>30</v>
      </c>
      <c r="D9" s="598">
        <v>130.18</v>
      </c>
      <c r="E9" s="598">
        <v>0</v>
      </c>
      <c r="F9" s="598">
        <v>0</v>
      </c>
      <c r="G9" s="598">
        <v>0</v>
      </c>
      <c r="H9" s="598">
        <v>0</v>
      </c>
      <c r="I9" s="598">
        <v>0</v>
      </c>
      <c r="J9" s="598">
        <v>0</v>
      </c>
      <c r="K9" s="598">
        <v>13.5</v>
      </c>
      <c r="L9" s="598">
        <v>0</v>
      </c>
      <c r="M9" s="598">
        <v>0</v>
      </c>
      <c r="N9" s="598">
        <v>0</v>
      </c>
      <c r="O9" s="598">
        <v>0</v>
      </c>
      <c r="P9" s="598">
        <v>0</v>
      </c>
      <c r="Q9" s="598">
        <v>0</v>
      </c>
      <c r="R9" s="598">
        <v>3</v>
      </c>
      <c r="S9" s="598">
        <v>14</v>
      </c>
      <c r="T9" s="598">
        <v>0</v>
      </c>
      <c r="U9" s="598">
        <v>0</v>
      </c>
      <c r="V9" s="598">
        <v>0</v>
      </c>
      <c r="W9" s="598">
        <v>20.100000000000001</v>
      </c>
      <c r="X9" s="598">
        <v>0.5</v>
      </c>
      <c r="Y9" s="598">
        <v>1.5</v>
      </c>
      <c r="Z9" s="598">
        <v>0</v>
      </c>
      <c r="AA9" s="598">
        <v>1.6</v>
      </c>
      <c r="AB9" s="598">
        <v>0</v>
      </c>
      <c r="AC9" s="598">
        <v>3.2</v>
      </c>
      <c r="AD9" s="598">
        <v>46.83</v>
      </c>
      <c r="AE9" s="598">
        <v>20.350000000000001</v>
      </c>
      <c r="AF9" s="598">
        <v>1</v>
      </c>
      <c r="AG9" s="598">
        <v>0</v>
      </c>
      <c r="AH9" s="598">
        <v>2.1</v>
      </c>
      <c r="AI9" s="598">
        <v>2.5</v>
      </c>
      <c r="AJ9" s="114">
        <v>0</v>
      </c>
    </row>
    <row r="10" spans="1:38" ht="15.75" customHeight="1">
      <c r="A10" s="600" t="s">
        <v>10</v>
      </c>
      <c r="B10" s="600" t="s">
        <v>81</v>
      </c>
      <c r="C10" s="577" t="s">
        <v>82</v>
      </c>
      <c r="D10" s="577">
        <v>0</v>
      </c>
      <c r="E10" s="577">
        <v>0</v>
      </c>
      <c r="F10" s="577">
        <v>0</v>
      </c>
      <c r="G10" s="577">
        <v>0</v>
      </c>
      <c r="H10" s="577">
        <v>0</v>
      </c>
      <c r="I10" s="577">
        <v>0</v>
      </c>
      <c r="J10" s="577">
        <v>0</v>
      </c>
      <c r="K10" s="577">
        <v>0</v>
      </c>
      <c r="L10" s="577">
        <v>0</v>
      </c>
      <c r="M10" s="577">
        <v>0</v>
      </c>
      <c r="N10" s="577">
        <v>0</v>
      </c>
      <c r="O10" s="577">
        <v>0</v>
      </c>
      <c r="P10" s="577">
        <v>0</v>
      </c>
      <c r="Q10" s="577">
        <v>0</v>
      </c>
      <c r="R10" s="577">
        <v>0</v>
      </c>
      <c r="S10" s="577">
        <v>0</v>
      </c>
      <c r="T10" s="577">
        <v>0</v>
      </c>
      <c r="U10" s="577">
        <v>0</v>
      </c>
      <c r="V10" s="577">
        <v>0</v>
      </c>
      <c r="W10" s="577">
        <v>0</v>
      </c>
      <c r="X10" s="577">
        <v>0</v>
      </c>
      <c r="Y10" s="577">
        <v>0</v>
      </c>
      <c r="Z10" s="577">
        <v>0</v>
      </c>
      <c r="AA10" s="577">
        <v>0</v>
      </c>
      <c r="AB10" s="577">
        <v>0</v>
      </c>
      <c r="AC10" s="577">
        <v>0</v>
      </c>
      <c r="AD10" s="577">
        <v>0</v>
      </c>
      <c r="AE10" s="577">
        <v>0</v>
      </c>
      <c r="AF10" s="577">
        <v>0</v>
      </c>
      <c r="AG10" s="577">
        <v>0</v>
      </c>
      <c r="AH10" s="577">
        <v>0</v>
      </c>
      <c r="AI10" s="577">
        <v>0</v>
      </c>
      <c r="AJ10" s="115">
        <v>0</v>
      </c>
    </row>
    <row r="11" spans="1:38" s="15" customFormat="1" ht="15.75" customHeight="1">
      <c r="A11" s="601"/>
      <c r="B11" s="601" t="s">
        <v>79</v>
      </c>
      <c r="C11" s="602" t="s">
        <v>80</v>
      </c>
      <c r="D11" s="602">
        <v>0</v>
      </c>
      <c r="E11" s="602">
        <v>0</v>
      </c>
      <c r="F11" s="602">
        <v>0</v>
      </c>
      <c r="G11" s="602">
        <v>0</v>
      </c>
      <c r="H11" s="602">
        <v>0</v>
      </c>
      <c r="I11" s="602">
        <v>0</v>
      </c>
      <c r="J11" s="602">
        <v>0</v>
      </c>
      <c r="K11" s="602">
        <v>0</v>
      </c>
      <c r="L11" s="602">
        <v>0</v>
      </c>
      <c r="M11" s="602">
        <v>0</v>
      </c>
      <c r="N11" s="602">
        <v>0</v>
      </c>
      <c r="O11" s="602">
        <v>0</v>
      </c>
      <c r="P11" s="602">
        <v>0</v>
      </c>
      <c r="Q11" s="602">
        <v>0</v>
      </c>
      <c r="R11" s="602">
        <v>0</v>
      </c>
      <c r="S11" s="602">
        <v>0</v>
      </c>
      <c r="T11" s="602">
        <v>0</v>
      </c>
      <c r="U11" s="602">
        <v>0</v>
      </c>
      <c r="V11" s="602">
        <v>0</v>
      </c>
      <c r="W11" s="602">
        <v>0</v>
      </c>
      <c r="X11" s="602">
        <v>0</v>
      </c>
      <c r="Y11" s="602">
        <v>0</v>
      </c>
      <c r="Z11" s="602">
        <v>0</v>
      </c>
      <c r="AA11" s="602">
        <v>0</v>
      </c>
      <c r="AB11" s="602">
        <v>0</v>
      </c>
      <c r="AC11" s="602">
        <v>0</v>
      </c>
      <c r="AD11" s="602">
        <v>0</v>
      </c>
      <c r="AE11" s="602">
        <v>0</v>
      </c>
      <c r="AF11" s="602">
        <v>0</v>
      </c>
      <c r="AG11" s="602">
        <v>0</v>
      </c>
      <c r="AH11" s="602">
        <v>0</v>
      </c>
      <c r="AI11" s="602">
        <v>0</v>
      </c>
      <c r="AJ11" s="116">
        <v>0</v>
      </c>
    </row>
    <row r="12" spans="1:38" s="15" customFormat="1" ht="15.75" customHeight="1">
      <c r="A12" s="601"/>
      <c r="B12" s="601" t="s">
        <v>214</v>
      </c>
      <c r="C12" s="602" t="s">
        <v>212</v>
      </c>
      <c r="D12" s="602">
        <v>0</v>
      </c>
      <c r="E12" s="602">
        <v>0</v>
      </c>
      <c r="F12" s="602">
        <v>0</v>
      </c>
      <c r="G12" s="602">
        <v>0</v>
      </c>
      <c r="H12" s="602">
        <v>0</v>
      </c>
      <c r="I12" s="602">
        <v>0</v>
      </c>
      <c r="J12" s="602">
        <v>0</v>
      </c>
      <c r="K12" s="602">
        <v>0</v>
      </c>
      <c r="L12" s="602">
        <v>0</v>
      </c>
      <c r="M12" s="602">
        <v>0</v>
      </c>
      <c r="N12" s="602">
        <v>0</v>
      </c>
      <c r="O12" s="602">
        <v>0</v>
      </c>
      <c r="P12" s="602">
        <v>0</v>
      </c>
      <c r="Q12" s="602">
        <v>0</v>
      </c>
      <c r="R12" s="602">
        <v>0</v>
      </c>
      <c r="S12" s="602">
        <v>0</v>
      </c>
      <c r="T12" s="602">
        <v>0</v>
      </c>
      <c r="U12" s="602">
        <v>0</v>
      </c>
      <c r="V12" s="602">
        <v>0</v>
      </c>
      <c r="W12" s="602">
        <v>0</v>
      </c>
      <c r="X12" s="602">
        <v>0</v>
      </c>
      <c r="Y12" s="602">
        <v>0</v>
      </c>
      <c r="Z12" s="602">
        <v>0</v>
      </c>
      <c r="AA12" s="602">
        <v>0</v>
      </c>
      <c r="AB12" s="602">
        <v>0</v>
      </c>
      <c r="AC12" s="602">
        <v>0</v>
      </c>
      <c r="AD12" s="602">
        <v>0</v>
      </c>
      <c r="AE12" s="602">
        <v>0</v>
      </c>
      <c r="AF12" s="602">
        <v>0</v>
      </c>
      <c r="AG12" s="602">
        <v>0</v>
      </c>
      <c r="AH12" s="602">
        <v>0</v>
      </c>
      <c r="AI12" s="602">
        <v>0</v>
      </c>
      <c r="AJ12" s="116">
        <v>0</v>
      </c>
    </row>
    <row r="13" spans="1:38" ht="18" customHeight="1">
      <c r="A13" s="600" t="s">
        <v>11</v>
      </c>
      <c r="B13" s="600" t="s">
        <v>109</v>
      </c>
      <c r="C13" s="577" t="s">
        <v>56</v>
      </c>
      <c r="D13" s="577">
        <v>73.180000000000007</v>
      </c>
      <c r="E13" s="577">
        <v>0</v>
      </c>
      <c r="F13" s="577">
        <v>0</v>
      </c>
      <c r="G13" s="577">
        <v>0</v>
      </c>
      <c r="H13" s="577">
        <v>0</v>
      </c>
      <c r="I13" s="577">
        <v>0</v>
      </c>
      <c r="J13" s="577">
        <v>0</v>
      </c>
      <c r="K13" s="577">
        <v>0</v>
      </c>
      <c r="L13" s="577">
        <v>0</v>
      </c>
      <c r="M13" s="577">
        <v>0</v>
      </c>
      <c r="N13" s="577">
        <v>0</v>
      </c>
      <c r="O13" s="577">
        <v>0</v>
      </c>
      <c r="P13" s="577">
        <v>0</v>
      </c>
      <c r="Q13" s="577">
        <v>0</v>
      </c>
      <c r="R13" s="577">
        <v>0</v>
      </c>
      <c r="S13" s="577">
        <v>0</v>
      </c>
      <c r="T13" s="577">
        <v>0</v>
      </c>
      <c r="U13" s="577">
        <v>0</v>
      </c>
      <c r="V13" s="577">
        <v>0</v>
      </c>
      <c r="W13" s="577">
        <v>4</v>
      </c>
      <c r="X13" s="577">
        <v>0</v>
      </c>
      <c r="Y13" s="577">
        <v>0</v>
      </c>
      <c r="Z13" s="577">
        <v>0</v>
      </c>
      <c r="AA13" s="577">
        <v>0</v>
      </c>
      <c r="AB13" s="577">
        <v>0</v>
      </c>
      <c r="AC13" s="577">
        <v>0</v>
      </c>
      <c r="AD13" s="577">
        <v>46.83</v>
      </c>
      <c r="AE13" s="577">
        <v>20.350000000000001</v>
      </c>
      <c r="AF13" s="577">
        <v>0</v>
      </c>
      <c r="AG13" s="577">
        <v>0</v>
      </c>
      <c r="AH13" s="577">
        <v>0</v>
      </c>
      <c r="AI13" s="577">
        <v>2</v>
      </c>
      <c r="AJ13" s="115">
        <v>0</v>
      </c>
    </row>
    <row r="14" spans="1:38" ht="18" customHeight="1">
      <c r="A14" s="600" t="s">
        <v>12</v>
      </c>
      <c r="B14" s="600" t="s">
        <v>41</v>
      </c>
      <c r="C14" s="577" t="s">
        <v>46</v>
      </c>
      <c r="D14" s="577">
        <v>10</v>
      </c>
      <c r="E14" s="577">
        <v>0</v>
      </c>
      <c r="F14" s="577">
        <v>0</v>
      </c>
      <c r="G14" s="577">
        <v>0</v>
      </c>
      <c r="H14" s="577">
        <v>0</v>
      </c>
      <c r="I14" s="577">
        <v>0</v>
      </c>
      <c r="J14" s="577">
        <v>0</v>
      </c>
      <c r="K14" s="577">
        <v>0</v>
      </c>
      <c r="L14" s="577">
        <v>0</v>
      </c>
      <c r="M14" s="577">
        <v>0</v>
      </c>
      <c r="N14" s="577">
        <v>0</v>
      </c>
      <c r="O14" s="577">
        <v>0</v>
      </c>
      <c r="P14" s="577">
        <v>0</v>
      </c>
      <c r="Q14" s="577">
        <v>0</v>
      </c>
      <c r="R14" s="577">
        <v>0</v>
      </c>
      <c r="S14" s="577">
        <v>10</v>
      </c>
      <c r="T14" s="577">
        <v>0</v>
      </c>
      <c r="U14" s="577">
        <v>0</v>
      </c>
      <c r="V14" s="577">
        <v>0</v>
      </c>
      <c r="W14" s="577">
        <v>0</v>
      </c>
      <c r="X14" s="577">
        <v>0</v>
      </c>
      <c r="Y14" s="577">
        <v>0</v>
      </c>
      <c r="Z14" s="577">
        <v>0</v>
      </c>
      <c r="AA14" s="577">
        <v>0</v>
      </c>
      <c r="AB14" s="577">
        <v>0</v>
      </c>
      <c r="AC14" s="577">
        <v>0</v>
      </c>
      <c r="AD14" s="577">
        <v>0</v>
      </c>
      <c r="AE14" s="577">
        <v>0</v>
      </c>
      <c r="AF14" s="577">
        <v>0</v>
      </c>
      <c r="AG14" s="577">
        <v>0</v>
      </c>
      <c r="AH14" s="577">
        <v>0</v>
      </c>
      <c r="AI14" s="577">
        <v>0</v>
      </c>
      <c r="AJ14" s="115">
        <v>0</v>
      </c>
    </row>
    <row r="15" spans="1:38" ht="15" customHeight="1">
      <c r="A15" s="600" t="s">
        <v>13</v>
      </c>
      <c r="B15" s="600" t="s">
        <v>20</v>
      </c>
      <c r="C15" s="577" t="s">
        <v>31</v>
      </c>
      <c r="D15" s="577">
        <v>0</v>
      </c>
      <c r="E15" s="577">
        <v>0</v>
      </c>
      <c r="F15" s="577">
        <v>0</v>
      </c>
      <c r="G15" s="577">
        <v>0</v>
      </c>
      <c r="H15" s="577">
        <v>0</v>
      </c>
      <c r="I15" s="577">
        <v>0</v>
      </c>
      <c r="J15" s="577">
        <v>0</v>
      </c>
      <c r="K15" s="577">
        <v>0</v>
      </c>
      <c r="L15" s="577">
        <v>0</v>
      </c>
      <c r="M15" s="577">
        <v>0</v>
      </c>
      <c r="N15" s="577">
        <v>0</v>
      </c>
      <c r="O15" s="577">
        <v>0</v>
      </c>
      <c r="P15" s="577">
        <v>0</v>
      </c>
      <c r="Q15" s="577">
        <v>0</v>
      </c>
      <c r="R15" s="577">
        <v>0</v>
      </c>
      <c r="S15" s="577">
        <v>0</v>
      </c>
      <c r="T15" s="577">
        <v>0</v>
      </c>
      <c r="U15" s="577">
        <v>0</v>
      </c>
      <c r="V15" s="577">
        <v>0</v>
      </c>
      <c r="W15" s="577">
        <v>0</v>
      </c>
      <c r="X15" s="577">
        <v>0</v>
      </c>
      <c r="Y15" s="577">
        <v>0</v>
      </c>
      <c r="Z15" s="577">
        <v>0</v>
      </c>
      <c r="AA15" s="577">
        <v>0</v>
      </c>
      <c r="AB15" s="577">
        <v>0</v>
      </c>
      <c r="AC15" s="577">
        <v>0</v>
      </c>
      <c r="AD15" s="577">
        <v>0</v>
      </c>
      <c r="AE15" s="577">
        <v>0</v>
      </c>
      <c r="AF15" s="577">
        <v>0</v>
      </c>
      <c r="AG15" s="577">
        <v>0</v>
      </c>
      <c r="AH15" s="577">
        <v>0</v>
      </c>
      <c r="AI15" s="577">
        <v>0</v>
      </c>
      <c r="AJ15" s="115">
        <v>0</v>
      </c>
    </row>
    <row r="16" spans="1:38" ht="15" customHeight="1">
      <c r="A16" s="600" t="s">
        <v>14</v>
      </c>
      <c r="B16" s="600" t="s">
        <v>21</v>
      </c>
      <c r="C16" s="577" t="s">
        <v>32</v>
      </c>
      <c r="D16" s="577">
        <v>0</v>
      </c>
      <c r="E16" s="577">
        <v>0</v>
      </c>
      <c r="F16" s="577">
        <v>0</v>
      </c>
      <c r="G16" s="577">
        <v>0</v>
      </c>
      <c r="H16" s="577">
        <v>0</v>
      </c>
      <c r="I16" s="577">
        <v>0</v>
      </c>
      <c r="J16" s="577">
        <v>0</v>
      </c>
      <c r="K16" s="577">
        <v>0</v>
      </c>
      <c r="L16" s="577">
        <v>0</v>
      </c>
      <c r="M16" s="577">
        <v>0</v>
      </c>
      <c r="N16" s="577">
        <v>0</v>
      </c>
      <c r="O16" s="577">
        <v>0</v>
      </c>
      <c r="P16" s="577">
        <v>0</v>
      </c>
      <c r="Q16" s="577">
        <v>0</v>
      </c>
      <c r="R16" s="577">
        <v>0</v>
      </c>
      <c r="S16" s="577">
        <v>0</v>
      </c>
      <c r="T16" s="577">
        <v>0</v>
      </c>
      <c r="U16" s="577">
        <v>0</v>
      </c>
      <c r="V16" s="577">
        <v>0</v>
      </c>
      <c r="W16" s="577">
        <v>0</v>
      </c>
      <c r="X16" s="577">
        <v>0</v>
      </c>
      <c r="Y16" s="577">
        <v>0</v>
      </c>
      <c r="Z16" s="577">
        <v>0</v>
      </c>
      <c r="AA16" s="577">
        <v>0</v>
      </c>
      <c r="AB16" s="577">
        <v>0</v>
      </c>
      <c r="AC16" s="577">
        <v>0</v>
      </c>
      <c r="AD16" s="577">
        <v>0</v>
      </c>
      <c r="AE16" s="577">
        <v>0</v>
      </c>
      <c r="AF16" s="577">
        <v>0</v>
      </c>
      <c r="AG16" s="577">
        <v>0</v>
      </c>
      <c r="AH16" s="577">
        <v>0</v>
      </c>
      <c r="AI16" s="577">
        <v>0</v>
      </c>
      <c r="AJ16" s="115">
        <v>0</v>
      </c>
    </row>
    <row r="17" spans="1:36" ht="15" customHeight="1">
      <c r="A17" s="600" t="s">
        <v>43</v>
      </c>
      <c r="B17" s="600" t="s">
        <v>42</v>
      </c>
      <c r="C17" s="577" t="s">
        <v>47</v>
      </c>
      <c r="D17" s="577">
        <v>0</v>
      </c>
      <c r="E17" s="577">
        <v>0</v>
      </c>
      <c r="F17" s="577">
        <v>0</v>
      </c>
      <c r="G17" s="577">
        <v>0</v>
      </c>
      <c r="H17" s="577">
        <v>0</v>
      </c>
      <c r="I17" s="577">
        <v>0</v>
      </c>
      <c r="J17" s="577">
        <v>0</v>
      </c>
      <c r="K17" s="577">
        <v>0</v>
      </c>
      <c r="L17" s="577">
        <v>0</v>
      </c>
      <c r="M17" s="577">
        <v>0</v>
      </c>
      <c r="N17" s="577">
        <v>0</v>
      </c>
      <c r="O17" s="577">
        <v>0</v>
      </c>
      <c r="P17" s="577">
        <v>0</v>
      </c>
      <c r="Q17" s="577">
        <v>0</v>
      </c>
      <c r="R17" s="577">
        <v>0</v>
      </c>
      <c r="S17" s="577">
        <v>0</v>
      </c>
      <c r="T17" s="577">
        <v>0</v>
      </c>
      <c r="U17" s="577">
        <v>0</v>
      </c>
      <c r="V17" s="577">
        <v>0</v>
      </c>
      <c r="W17" s="577">
        <v>0</v>
      </c>
      <c r="X17" s="577">
        <v>0</v>
      </c>
      <c r="Y17" s="577">
        <v>0</v>
      </c>
      <c r="Z17" s="577">
        <v>0</v>
      </c>
      <c r="AA17" s="577">
        <v>0</v>
      </c>
      <c r="AB17" s="577">
        <v>0</v>
      </c>
      <c r="AC17" s="577">
        <v>0</v>
      </c>
      <c r="AD17" s="577">
        <v>0</v>
      </c>
      <c r="AE17" s="577">
        <v>0</v>
      </c>
      <c r="AF17" s="577">
        <v>0</v>
      </c>
      <c r="AG17" s="577">
        <v>0</v>
      </c>
      <c r="AH17" s="577">
        <v>0</v>
      </c>
      <c r="AI17" s="577">
        <v>0</v>
      </c>
      <c r="AJ17" s="115">
        <v>0</v>
      </c>
    </row>
    <row r="18" spans="1:36" ht="18" customHeight="1">
      <c r="A18" s="600" t="s">
        <v>44</v>
      </c>
      <c r="B18" s="600" t="s">
        <v>86</v>
      </c>
      <c r="C18" s="577" t="s">
        <v>74</v>
      </c>
      <c r="D18" s="577">
        <v>1.6</v>
      </c>
      <c r="E18" s="577">
        <v>0</v>
      </c>
      <c r="F18" s="577">
        <v>0</v>
      </c>
      <c r="G18" s="577">
        <v>0</v>
      </c>
      <c r="H18" s="603">
        <v>0</v>
      </c>
      <c r="I18" s="603">
        <v>0</v>
      </c>
      <c r="J18" s="603">
        <v>0</v>
      </c>
      <c r="K18" s="603">
        <v>0</v>
      </c>
      <c r="L18" s="603">
        <v>0</v>
      </c>
      <c r="M18" s="603">
        <v>0</v>
      </c>
      <c r="N18" s="603">
        <v>0</v>
      </c>
      <c r="O18" s="603">
        <v>0</v>
      </c>
      <c r="P18" s="603">
        <v>0</v>
      </c>
      <c r="Q18" s="603">
        <v>0</v>
      </c>
      <c r="R18" s="603">
        <v>0</v>
      </c>
      <c r="S18" s="603">
        <v>0</v>
      </c>
      <c r="T18" s="603">
        <v>0</v>
      </c>
      <c r="U18" s="603">
        <v>0</v>
      </c>
      <c r="V18" s="603">
        <v>0</v>
      </c>
      <c r="W18" s="603">
        <v>0</v>
      </c>
      <c r="X18" s="603">
        <v>0</v>
      </c>
      <c r="Y18" s="603">
        <v>0</v>
      </c>
      <c r="Z18" s="603">
        <v>0</v>
      </c>
      <c r="AA18" s="603">
        <v>1.6</v>
      </c>
      <c r="AB18" s="603">
        <v>0</v>
      </c>
      <c r="AC18" s="603">
        <v>0</v>
      </c>
      <c r="AD18" s="603">
        <v>0</v>
      </c>
      <c r="AE18" s="603">
        <v>0</v>
      </c>
      <c r="AF18" s="603">
        <v>0</v>
      </c>
      <c r="AG18" s="603">
        <v>0</v>
      </c>
      <c r="AH18" s="603">
        <v>0</v>
      </c>
      <c r="AI18" s="603">
        <v>0</v>
      </c>
      <c r="AJ18" s="120">
        <v>0</v>
      </c>
    </row>
    <row r="19" spans="1:36" ht="18" customHeight="1">
      <c r="A19" s="600" t="s">
        <v>53</v>
      </c>
      <c r="B19" s="600" t="s">
        <v>51</v>
      </c>
      <c r="C19" s="577" t="s">
        <v>52</v>
      </c>
      <c r="D19" s="577">
        <v>0</v>
      </c>
      <c r="E19" s="577">
        <v>0</v>
      </c>
      <c r="F19" s="577">
        <v>0</v>
      </c>
      <c r="G19" s="577">
        <v>0</v>
      </c>
      <c r="H19" s="577">
        <v>0</v>
      </c>
      <c r="I19" s="577">
        <v>0</v>
      </c>
      <c r="J19" s="577">
        <v>0</v>
      </c>
      <c r="K19" s="577">
        <v>0</v>
      </c>
      <c r="L19" s="577">
        <v>0</v>
      </c>
      <c r="M19" s="577">
        <v>0</v>
      </c>
      <c r="N19" s="577">
        <v>0</v>
      </c>
      <c r="O19" s="577">
        <v>0</v>
      </c>
      <c r="P19" s="577">
        <v>0</v>
      </c>
      <c r="Q19" s="577">
        <v>0</v>
      </c>
      <c r="R19" s="577">
        <v>0</v>
      </c>
      <c r="S19" s="577">
        <v>0</v>
      </c>
      <c r="T19" s="577">
        <v>0</v>
      </c>
      <c r="U19" s="577">
        <v>0</v>
      </c>
      <c r="V19" s="577">
        <v>0</v>
      </c>
      <c r="W19" s="577">
        <v>0</v>
      </c>
      <c r="X19" s="577">
        <v>0</v>
      </c>
      <c r="Y19" s="577">
        <v>0</v>
      </c>
      <c r="Z19" s="577">
        <v>0</v>
      </c>
      <c r="AA19" s="577">
        <v>0</v>
      </c>
      <c r="AB19" s="577">
        <v>0</v>
      </c>
      <c r="AC19" s="577">
        <v>0</v>
      </c>
      <c r="AD19" s="577">
        <v>0</v>
      </c>
      <c r="AE19" s="577">
        <v>0</v>
      </c>
      <c r="AF19" s="577">
        <v>0</v>
      </c>
      <c r="AG19" s="577">
        <v>0</v>
      </c>
      <c r="AH19" s="577">
        <v>0</v>
      </c>
      <c r="AI19" s="577">
        <v>0</v>
      </c>
      <c r="AJ19" s="115">
        <v>0</v>
      </c>
    </row>
    <row r="20" spans="1:36" ht="18" customHeight="1">
      <c r="A20" s="600" t="s">
        <v>194</v>
      </c>
      <c r="B20" s="600" t="s">
        <v>57</v>
      </c>
      <c r="C20" s="577" t="s">
        <v>58</v>
      </c>
      <c r="D20" s="577">
        <v>45.400000000000006</v>
      </c>
      <c r="E20" s="577">
        <v>0</v>
      </c>
      <c r="F20" s="577">
        <v>0</v>
      </c>
      <c r="G20" s="577">
        <v>0</v>
      </c>
      <c r="H20" s="577">
        <v>0</v>
      </c>
      <c r="I20" s="577">
        <v>0</v>
      </c>
      <c r="J20" s="577">
        <v>0</v>
      </c>
      <c r="K20" s="577">
        <v>13.5</v>
      </c>
      <c r="L20" s="577">
        <v>0</v>
      </c>
      <c r="M20" s="577">
        <v>0</v>
      </c>
      <c r="N20" s="577">
        <v>0</v>
      </c>
      <c r="O20" s="577">
        <v>0</v>
      </c>
      <c r="P20" s="577">
        <v>0</v>
      </c>
      <c r="Q20" s="577">
        <v>0</v>
      </c>
      <c r="R20" s="577">
        <v>3</v>
      </c>
      <c r="S20" s="577">
        <v>4</v>
      </c>
      <c r="T20" s="577">
        <v>0</v>
      </c>
      <c r="U20" s="577">
        <v>0</v>
      </c>
      <c r="V20" s="577">
        <v>0</v>
      </c>
      <c r="W20" s="577">
        <v>16.100000000000001</v>
      </c>
      <c r="X20" s="577">
        <v>0.5</v>
      </c>
      <c r="Y20" s="577">
        <v>1.5</v>
      </c>
      <c r="Z20" s="577">
        <v>0</v>
      </c>
      <c r="AA20" s="577">
        <v>0</v>
      </c>
      <c r="AB20" s="577">
        <v>0</v>
      </c>
      <c r="AC20" s="577">
        <v>3.2</v>
      </c>
      <c r="AD20" s="577">
        <v>0</v>
      </c>
      <c r="AE20" s="577">
        <v>0</v>
      </c>
      <c r="AF20" s="577">
        <v>1</v>
      </c>
      <c r="AG20" s="577">
        <v>0</v>
      </c>
      <c r="AH20" s="577">
        <v>2.1</v>
      </c>
      <c r="AI20" s="577">
        <v>0.5</v>
      </c>
      <c r="AJ20" s="115">
        <v>0</v>
      </c>
    </row>
    <row r="21" spans="1:36" s="7" customFormat="1" ht="18" customHeight="1">
      <c r="A21" s="599">
        <v>2</v>
      </c>
      <c r="B21" s="599" t="s">
        <v>39</v>
      </c>
      <c r="C21" s="598" t="s">
        <v>33</v>
      </c>
      <c r="D21" s="598">
        <v>37.49</v>
      </c>
      <c r="E21" s="598">
        <v>0.68</v>
      </c>
      <c r="F21" s="598">
        <v>0.21000000000000002</v>
      </c>
      <c r="G21" s="598">
        <v>0.1</v>
      </c>
      <c r="H21" s="598">
        <v>0.73</v>
      </c>
      <c r="I21" s="598">
        <v>1.18</v>
      </c>
      <c r="J21" s="598">
        <v>0.85</v>
      </c>
      <c r="K21" s="598">
        <v>1.5</v>
      </c>
      <c r="L21" s="598">
        <v>0.26</v>
      </c>
      <c r="M21" s="598">
        <v>0.36</v>
      </c>
      <c r="N21" s="598">
        <v>0</v>
      </c>
      <c r="O21" s="598">
        <v>1.05</v>
      </c>
      <c r="P21" s="598">
        <v>0.5</v>
      </c>
      <c r="Q21" s="598">
        <v>0.25</v>
      </c>
      <c r="R21" s="598">
        <v>0</v>
      </c>
      <c r="S21" s="598">
        <v>8.8699999999999992</v>
      </c>
      <c r="T21" s="598">
        <v>0</v>
      </c>
      <c r="U21" s="598">
        <v>0.27</v>
      </c>
      <c r="V21" s="598">
        <v>2.52</v>
      </c>
      <c r="W21" s="598">
        <v>0.2</v>
      </c>
      <c r="X21" s="598">
        <v>0.84000000000000008</v>
      </c>
      <c r="Y21" s="598">
        <v>1.84</v>
      </c>
      <c r="Z21" s="598">
        <v>0.75</v>
      </c>
      <c r="AA21" s="598">
        <v>0.17</v>
      </c>
      <c r="AB21" s="598">
        <v>0.51</v>
      </c>
      <c r="AC21" s="598">
        <v>0.56000000000000005</v>
      </c>
      <c r="AD21" s="598">
        <v>3.5</v>
      </c>
      <c r="AE21" s="598">
        <v>0.62</v>
      </c>
      <c r="AF21" s="598">
        <v>2.84</v>
      </c>
      <c r="AG21" s="598">
        <v>1.21</v>
      </c>
      <c r="AH21" s="598">
        <v>2.7800000000000002</v>
      </c>
      <c r="AI21" s="598">
        <v>2.3400000000000003</v>
      </c>
      <c r="AJ21" s="114">
        <v>0</v>
      </c>
    </row>
    <row r="22" spans="1:36" ht="17.25" customHeight="1">
      <c r="A22" s="600" t="s">
        <v>26</v>
      </c>
      <c r="B22" s="600" t="s">
        <v>22</v>
      </c>
      <c r="C22" s="577" t="s">
        <v>34</v>
      </c>
      <c r="D22" s="577">
        <v>0</v>
      </c>
      <c r="E22" s="577">
        <v>0</v>
      </c>
      <c r="F22" s="577">
        <v>0</v>
      </c>
      <c r="G22" s="577">
        <v>0</v>
      </c>
      <c r="H22" s="577">
        <v>0</v>
      </c>
      <c r="I22" s="577">
        <v>0</v>
      </c>
      <c r="J22" s="577">
        <v>0</v>
      </c>
      <c r="K22" s="577">
        <v>0</v>
      </c>
      <c r="L22" s="577">
        <v>0</v>
      </c>
      <c r="M22" s="577">
        <v>0</v>
      </c>
      <c r="N22" s="577">
        <v>0</v>
      </c>
      <c r="O22" s="577">
        <v>0</v>
      </c>
      <c r="P22" s="577">
        <v>0</v>
      </c>
      <c r="Q22" s="577">
        <v>0</v>
      </c>
      <c r="R22" s="577">
        <v>0</v>
      </c>
      <c r="S22" s="577">
        <v>0</v>
      </c>
      <c r="T22" s="577">
        <v>0</v>
      </c>
      <c r="U22" s="577">
        <v>0</v>
      </c>
      <c r="V22" s="577">
        <v>0</v>
      </c>
      <c r="W22" s="577">
        <v>0</v>
      </c>
      <c r="X22" s="577">
        <v>0</v>
      </c>
      <c r="Y22" s="577">
        <v>0</v>
      </c>
      <c r="Z22" s="577">
        <v>0</v>
      </c>
      <c r="AA22" s="577">
        <v>0</v>
      </c>
      <c r="AB22" s="577">
        <v>0</v>
      </c>
      <c r="AC22" s="577">
        <v>0</v>
      </c>
      <c r="AD22" s="577">
        <v>0</v>
      </c>
      <c r="AE22" s="577">
        <v>0</v>
      </c>
      <c r="AF22" s="577">
        <v>0</v>
      </c>
      <c r="AG22" s="577">
        <v>0</v>
      </c>
      <c r="AH22" s="577">
        <v>0</v>
      </c>
      <c r="AI22" s="577">
        <v>0</v>
      </c>
      <c r="AJ22" s="115">
        <v>0</v>
      </c>
    </row>
    <row r="23" spans="1:36" ht="17.25" customHeight="1">
      <c r="A23" s="600" t="s">
        <v>15</v>
      </c>
      <c r="B23" s="600" t="s">
        <v>23</v>
      </c>
      <c r="C23" s="577" t="s">
        <v>35</v>
      </c>
      <c r="D23" s="577">
        <v>0</v>
      </c>
      <c r="E23" s="577">
        <v>0</v>
      </c>
      <c r="F23" s="577">
        <v>0</v>
      </c>
      <c r="G23" s="577">
        <v>0</v>
      </c>
      <c r="H23" s="577">
        <v>0</v>
      </c>
      <c r="I23" s="577">
        <v>0</v>
      </c>
      <c r="J23" s="577">
        <v>0</v>
      </c>
      <c r="K23" s="577">
        <v>0</v>
      </c>
      <c r="L23" s="577">
        <v>0</v>
      </c>
      <c r="M23" s="577">
        <v>0</v>
      </c>
      <c r="N23" s="577">
        <v>0</v>
      </c>
      <c r="O23" s="577">
        <v>0</v>
      </c>
      <c r="P23" s="577">
        <v>0</v>
      </c>
      <c r="Q23" s="577">
        <v>0</v>
      </c>
      <c r="R23" s="577">
        <v>0</v>
      </c>
      <c r="S23" s="577">
        <v>0</v>
      </c>
      <c r="T23" s="577">
        <v>0</v>
      </c>
      <c r="U23" s="577">
        <v>0</v>
      </c>
      <c r="V23" s="577">
        <v>0</v>
      </c>
      <c r="W23" s="577">
        <v>0</v>
      </c>
      <c r="X23" s="577">
        <v>0</v>
      </c>
      <c r="Y23" s="577">
        <v>0</v>
      </c>
      <c r="Z23" s="577">
        <v>0</v>
      </c>
      <c r="AA23" s="577">
        <v>0</v>
      </c>
      <c r="AB23" s="577">
        <v>0</v>
      </c>
      <c r="AC23" s="577">
        <v>0</v>
      </c>
      <c r="AD23" s="577">
        <v>0</v>
      </c>
      <c r="AE23" s="577">
        <v>0</v>
      </c>
      <c r="AF23" s="577">
        <v>0</v>
      </c>
      <c r="AG23" s="577">
        <v>0</v>
      </c>
      <c r="AH23" s="577">
        <v>0</v>
      </c>
      <c r="AI23" s="577">
        <v>0</v>
      </c>
      <c r="AJ23" s="115">
        <v>0</v>
      </c>
    </row>
    <row r="24" spans="1:36" ht="17.25" customHeight="1">
      <c r="A24" s="600" t="s">
        <v>16</v>
      </c>
      <c r="B24" s="600" t="s">
        <v>24</v>
      </c>
      <c r="C24" s="577" t="s">
        <v>127</v>
      </c>
      <c r="D24" s="577">
        <v>0</v>
      </c>
      <c r="E24" s="577">
        <v>0</v>
      </c>
      <c r="F24" s="577">
        <v>0</v>
      </c>
      <c r="G24" s="577">
        <v>0</v>
      </c>
      <c r="H24" s="577">
        <v>0</v>
      </c>
      <c r="I24" s="577">
        <v>0</v>
      </c>
      <c r="J24" s="577">
        <v>0</v>
      </c>
      <c r="K24" s="577">
        <v>0</v>
      </c>
      <c r="L24" s="577">
        <v>0</v>
      </c>
      <c r="M24" s="577">
        <v>0</v>
      </c>
      <c r="N24" s="577">
        <v>0</v>
      </c>
      <c r="O24" s="577">
        <v>0</v>
      </c>
      <c r="P24" s="577">
        <v>0</v>
      </c>
      <c r="Q24" s="577">
        <v>0</v>
      </c>
      <c r="R24" s="577">
        <v>0</v>
      </c>
      <c r="S24" s="577">
        <v>0</v>
      </c>
      <c r="T24" s="577">
        <v>0</v>
      </c>
      <c r="U24" s="577">
        <v>0</v>
      </c>
      <c r="V24" s="577">
        <v>0</v>
      </c>
      <c r="W24" s="577">
        <v>0</v>
      </c>
      <c r="X24" s="577">
        <v>0</v>
      </c>
      <c r="Y24" s="577">
        <v>0</v>
      </c>
      <c r="Z24" s="577">
        <v>0</v>
      </c>
      <c r="AA24" s="577">
        <v>0</v>
      </c>
      <c r="AB24" s="577">
        <v>0</v>
      </c>
      <c r="AC24" s="577">
        <v>0</v>
      </c>
      <c r="AD24" s="577">
        <v>0</v>
      </c>
      <c r="AE24" s="577">
        <v>0</v>
      </c>
      <c r="AF24" s="577">
        <v>0</v>
      </c>
      <c r="AG24" s="577">
        <v>0</v>
      </c>
      <c r="AH24" s="577">
        <v>0</v>
      </c>
      <c r="AI24" s="577">
        <v>0</v>
      </c>
      <c r="AJ24" s="115">
        <v>0</v>
      </c>
    </row>
    <row r="25" spans="1:36" ht="17.25" customHeight="1">
      <c r="A25" s="600" t="s">
        <v>17</v>
      </c>
      <c r="B25" s="600" t="s">
        <v>83</v>
      </c>
      <c r="C25" s="577" t="s">
        <v>130</v>
      </c>
      <c r="D25" s="577">
        <v>0</v>
      </c>
      <c r="E25" s="577">
        <v>0</v>
      </c>
      <c r="F25" s="577">
        <v>0</v>
      </c>
      <c r="G25" s="577">
        <v>0</v>
      </c>
      <c r="H25" s="577">
        <v>0</v>
      </c>
      <c r="I25" s="577">
        <v>0</v>
      </c>
      <c r="J25" s="577">
        <v>0</v>
      </c>
      <c r="K25" s="577">
        <v>0</v>
      </c>
      <c r="L25" s="577">
        <v>0</v>
      </c>
      <c r="M25" s="577">
        <v>0</v>
      </c>
      <c r="N25" s="577">
        <v>0</v>
      </c>
      <c r="O25" s="577">
        <v>0</v>
      </c>
      <c r="P25" s="577">
        <v>0</v>
      </c>
      <c r="Q25" s="577">
        <v>0</v>
      </c>
      <c r="R25" s="577">
        <v>0</v>
      </c>
      <c r="S25" s="577">
        <v>0</v>
      </c>
      <c r="T25" s="577">
        <v>0</v>
      </c>
      <c r="U25" s="577">
        <v>0</v>
      </c>
      <c r="V25" s="577">
        <v>0</v>
      </c>
      <c r="W25" s="577">
        <v>0</v>
      </c>
      <c r="X25" s="577">
        <v>0</v>
      </c>
      <c r="Y25" s="577">
        <v>0</v>
      </c>
      <c r="Z25" s="577">
        <v>0</v>
      </c>
      <c r="AA25" s="577">
        <v>0</v>
      </c>
      <c r="AB25" s="577">
        <v>0</v>
      </c>
      <c r="AC25" s="577">
        <v>0</v>
      </c>
      <c r="AD25" s="577">
        <v>0</v>
      </c>
      <c r="AE25" s="577">
        <v>0</v>
      </c>
      <c r="AF25" s="577">
        <v>0</v>
      </c>
      <c r="AG25" s="577">
        <v>0</v>
      </c>
      <c r="AH25" s="577">
        <v>0</v>
      </c>
      <c r="AI25" s="577">
        <v>0</v>
      </c>
      <c r="AJ25" s="115">
        <v>0</v>
      </c>
    </row>
    <row r="26" spans="1:36" ht="17.25" customHeight="1">
      <c r="A26" s="600" t="s">
        <v>18</v>
      </c>
      <c r="B26" s="600" t="s">
        <v>87</v>
      </c>
      <c r="C26" s="577" t="s">
        <v>131</v>
      </c>
      <c r="D26" s="577">
        <v>0</v>
      </c>
      <c r="E26" s="577">
        <v>0</v>
      </c>
      <c r="F26" s="577">
        <v>0</v>
      </c>
      <c r="G26" s="577">
        <v>0</v>
      </c>
      <c r="H26" s="577">
        <v>0</v>
      </c>
      <c r="I26" s="577">
        <v>0</v>
      </c>
      <c r="J26" s="577">
        <v>0</v>
      </c>
      <c r="K26" s="577">
        <v>0</v>
      </c>
      <c r="L26" s="577">
        <v>0</v>
      </c>
      <c r="M26" s="577">
        <v>0</v>
      </c>
      <c r="N26" s="577">
        <v>0</v>
      </c>
      <c r="O26" s="577">
        <v>0</v>
      </c>
      <c r="P26" s="577">
        <v>0</v>
      </c>
      <c r="Q26" s="577">
        <v>0</v>
      </c>
      <c r="R26" s="577">
        <v>0</v>
      </c>
      <c r="S26" s="577">
        <v>0</v>
      </c>
      <c r="T26" s="577">
        <v>0</v>
      </c>
      <c r="U26" s="577">
        <v>0</v>
      </c>
      <c r="V26" s="577">
        <v>0</v>
      </c>
      <c r="W26" s="577">
        <v>0</v>
      </c>
      <c r="X26" s="577">
        <v>0</v>
      </c>
      <c r="Y26" s="577">
        <v>0</v>
      </c>
      <c r="Z26" s="577">
        <v>0</v>
      </c>
      <c r="AA26" s="577">
        <v>0</v>
      </c>
      <c r="AB26" s="577">
        <v>0</v>
      </c>
      <c r="AC26" s="577">
        <v>0</v>
      </c>
      <c r="AD26" s="577">
        <v>0</v>
      </c>
      <c r="AE26" s="577">
        <v>0</v>
      </c>
      <c r="AF26" s="577">
        <v>0</v>
      </c>
      <c r="AG26" s="577">
        <v>0</v>
      </c>
      <c r="AH26" s="577">
        <v>0</v>
      </c>
      <c r="AI26" s="577">
        <v>0</v>
      </c>
      <c r="AJ26" s="115">
        <v>0</v>
      </c>
    </row>
    <row r="27" spans="1:36" ht="18" customHeight="1">
      <c r="A27" s="600" t="s">
        <v>19</v>
      </c>
      <c r="B27" s="600" t="s">
        <v>88</v>
      </c>
      <c r="C27" s="577" t="s">
        <v>129</v>
      </c>
      <c r="D27" s="577">
        <v>13.109999999999998</v>
      </c>
      <c r="E27" s="577">
        <v>0</v>
      </c>
      <c r="F27" s="577">
        <v>0.05</v>
      </c>
      <c r="G27" s="577">
        <v>0.1</v>
      </c>
      <c r="H27" s="577">
        <v>0</v>
      </c>
      <c r="I27" s="577">
        <v>0</v>
      </c>
      <c r="J27" s="577">
        <v>0.7</v>
      </c>
      <c r="K27" s="577">
        <v>0</v>
      </c>
      <c r="L27" s="577">
        <v>0</v>
      </c>
      <c r="M27" s="577">
        <v>0</v>
      </c>
      <c r="N27" s="577">
        <v>0</v>
      </c>
      <c r="O27" s="577">
        <v>1</v>
      </c>
      <c r="P27" s="577">
        <v>0</v>
      </c>
      <c r="Q27" s="577">
        <v>0</v>
      </c>
      <c r="R27" s="577">
        <v>0</v>
      </c>
      <c r="S27" s="577">
        <v>7</v>
      </c>
      <c r="T27" s="577">
        <v>0</v>
      </c>
      <c r="U27" s="577">
        <v>0.26</v>
      </c>
      <c r="V27" s="577">
        <v>0.84</v>
      </c>
      <c r="W27" s="577">
        <v>0</v>
      </c>
      <c r="X27" s="577">
        <v>0.54</v>
      </c>
      <c r="Y27" s="577">
        <v>0</v>
      </c>
      <c r="Z27" s="577">
        <v>0</v>
      </c>
      <c r="AA27" s="577">
        <v>0</v>
      </c>
      <c r="AB27" s="577">
        <v>0</v>
      </c>
      <c r="AC27" s="577">
        <v>0.02</v>
      </c>
      <c r="AD27" s="577">
        <v>2</v>
      </c>
      <c r="AE27" s="577">
        <v>0</v>
      </c>
      <c r="AF27" s="577">
        <v>0.6</v>
      </c>
      <c r="AG27" s="577">
        <v>0</v>
      </c>
      <c r="AH27" s="577">
        <v>0</v>
      </c>
      <c r="AI27" s="577">
        <v>0</v>
      </c>
      <c r="AJ27" s="115">
        <v>0</v>
      </c>
    </row>
    <row r="28" spans="1:36" ht="18" customHeight="1">
      <c r="A28" s="600" t="s">
        <v>27</v>
      </c>
      <c r="B28" s="600" t="s">
        <v>89</v>
      </c>
      <c r="C28" s="577" t="s">
        <v>54</v>
      </c>
      <c r="D28" s="577">
        <v>2.4500000000000002</v>
      </c>
      <c r="E28" s="577">
        <v>0</v>
      </c>
      <c r="F28" s="577">
        <v>0</v>
      </c>
      <c r="G28" s="577">
        <v>0</v>
      </c>
      <c r="H28" s="577">
        <v>0</v>
      </c>
      <c r="I28" s="577">
        <v>0</v>
      </c>
      <c r="J28" s="577">
        <v>0</v>
      </c>
      <c r="K28" s="577">
        <v>0</v>
      </c>
      <c r="L28" s="577">
        <v>0</v>
      </c>
      <c r="M28" s="577">
        <v>0</v>
      </c>
      <c r="N28" s="577">
        <v>0</v>
      </c>
      <c r="O28" s="577">
        <v>0</v>
      </c>
      <c r="P28" s="577">
        <v>0</v>
      </c>
      <c r="Q28" s="577">
        <v>0</v>
      </c>
      <c r="R28" s="577">
        <v>0</v>
      </c>
      <c r="S28" s="577">
        <v>0.5</v>
      </c>
      <c r="T28" s="577">
        <v>0</v>
      </c>
      <c r="U28" s="577">
        <v>0</v>
      </c>
      <c r="V28" s="577">
        <v>0</v>
      </c>
      <c r="W28" s="577">
        <v>0</v>
      </c>
      <c r="X28" s="577">
        <v>0</v>
      </c>
      <c r="Y28" s="577">
        <v>0</v>
      </c>
      <c r="Z28" s="577">
        <v>0</v>
      </c>
      <c r="AA28" s="577">
        <v>0</v>
      </c>
      <c r="AB28" s="577">
        <v>0</v>
      </c>
      <c r="AC28" s="577">
        <v>0</v>
      </c>
      <c r="AD28" s="577">
        <v>0</v>
      </c>
      <c r="AE28" s="577">
        <v>0</v>
      </c>
      <c r="AF28" s="577">
        <v>0.15000000000000002</v>
      </c>
      <c r="AG28" s="577">
        <v>0</v>
      </c>
      <c r="AH28" s="577">
        <v>0</v>
      </c>
      <c r="AI28" s="577">
        <v>1.8</v>
      </c>
      <c r="AJ28" s="115">
        <v>0</v>
      </c>
    </row>
    <row r="29" spans="1:36" ht="18" customHeight="1">
      <c r="A29" s="600" t="s">
        <v>28</v>
      </c>
      <c r="B29" s="600" t="s">
        <v>90</v>
      </c>
      <c r="C29" s="577" t="s">
        <v>48</v>
      </c>
      <c r="D29" s="577">
        <v>0</v>
      </c>
      <c r="E29" s="577">
        <v>0</v>
      </c>
      <c r="F29" s="577">
        <v>0</v>
      </c>
      <c r="G29" s="577">
        <v>0</v>
      </c>
      <c r="H29" s="577">
        <v>0</v>
      </c>
      <c r="I29" s="577">
        <v>0</v>
      </c>
      <c r="J29" s="577">
        <v>0</v>
      </c>
      <c r="K29" s="577">
        <v>0</v>
      </c>
      <c r="L29" s="577">
        <v>0</v>
      </c>
      <c r="M29" s="577">
        <v>0</v>
      </c>
      <c r="N29" s="577">
        <v>0</v>
      </c>
      <c r="O29" s="577">
        <v>0</v>
      </c>
      <c r="P29" s="577">
        <v>0</v>
      </c>
      <c r="Q29" s="577">
        <v>0</v>
      </c>
      <c r="R29" s="577">
        <v>0</v>
      </c>
      <c r="S29" s="577">
        <v>0</v>
      </c>
      <c r="T29" s="577">
        <v>0</v>
      </c>
      <c r="U29" s="577">
        <v>0</v>
      </c>
      <c r="V29" s="577">
        <v>0</v>
      </c>
      <c r="W29" s="577">
        <v>0</v>
      </c>
      <c r="X29" s="577">
        <v>0</v>
      </c>
      <c r="Y29" s="577">
        <v>0</v>
      </c>
      <c r="Z29" s="577">
        <v>0</v>
      </c>
      <c r="AA29" s="577">
        <v>0</v>
      </c>
      <c r="AB29" s="577">
        <v>0</v>
      </c>
      <c r="AC29" s="577">
        <v>0</v>
      </c>
      <c r="AD29" s="577">
        <v>0</v>
      </c>
      <c r="AE29" s="577">
        <v>0</v>
      </c>
      <c r="AF29" s="577">
        <v>0</v>
      </c>
      <c r="AG29" s="577">
        <v>0</v>
      </c>
      <c r="AH29" s="577">
        <v>0</v>
      </c>
      <c r="AI29" s="577">
        <v>0</v>
      </c>
      <c r="AJ29" s="115">
        <v>0</v>
      </c>
    </row>
    <row r="30" spans="1:36" ht="22.5">
      <c r="A30" s="600" t="s">
        <v>49</v>
      </c>
      <c r="B30" s="600" t="s">
        <v>135</v>
      </c>
      <c r="C30" s="577" t="s">
        <v>36</v>
      </c>
      <c r="D30" s="577">
        <v>7.97</v>
      </c>
      <c r="E30" s="577">
        <v>0.46</v>
      </c>
      <c r="F30" s="577">
        <v>0</v>
      </c>
      <c r="G30" s="577">
        <v>0</v>
      </c>
      <c r="H30" s="603">
        <v>0</v>
      </c>
      <c r="I30" s="603">
        <v>0.09</v>
      </c>
      <c r="J30" s="603">
        <v>0</v>
      </c>
      <c r="K30" s="603">
        <v>0</v>
      </c>
      <c r="L30" s="603">
        <v>0</v>
      </c>
      <c r="M30" s="603">
        <v>0.3</v>
      </c>
      <c r="N30" s="603">
        <v>0</v>
      </c>
      <c r="O30" s="603">
        <v>0</v>
      </c>
      <c r="P30" s="603">
        <v>0</v>
      </c>
      <c r="Q30" s="603">
        <v>0.2</v>
      </c>
      <c r="R30" s="603">
        <v>0</v>
      </c>
      <c r="S30" s="603">
        <v>1</v>
      </c>
      <c r="T30" s="603">
        <v>0</v>
      </c>
      <c r="U30" s="603">
        <v>0.01</v>
      </c>
      <c r="V30" s="603">
        <v>0</v>
      </c>
      <c r="W30" s="603">
        <v>0</v>
      </c>
      <c r="X30" s="603">
        <v>0.15</v>
      </c>
      <c r="Y30" s="603">
        <v>1.54</v>
      </c>
      <c r="Z30" s="603">
        <v>0.01</v>
      </c>
      <c r="AA30" s="603">
        <v>0</v>
      </c>
      <c r="AB30" s="603">
        <v>0.45</v>
      </c>
      <c r="AC30" s="603">
        <v>0.17</v>
      </c>
      <c r="AD30" s="603">
        <v>0</v>
      </c>
      <c r="AE30" s="603">
        <v>0</v>
      </c>
      <c r="AF30" s="603">
        <v>0.61</v>
      </c>
      <c r="AG30" s="603">
        <v>0.42</v>
      </c>
      <c r="AH30" s="603">
        <v>2.2000000000000002</v>
      </c>
      <c r="AI30" s="603">
        <v>0.36</v>
      </c>
      <c r="AJ30" s="120">
        <v>0</v>
      </c>
    </row>
    <row r="31" spans="1:36" ht="18" customHeight="1">
      <c r="A31" s="600" t="s">
        <v>134</v>
      </c>
      <c r="B31" s="600" t="s">
        <v>108</v>
      </c>
      <c r="C31" s="577" t="s">
        <v>157</v>
      </c>
      <c r="D31" s="577">
        <v>0</v>
      </c>
      <c r="E31" s="577">
        <v>0</v>
      </c>
      <c r="F31" s="577">
        <v>0</v>
      </c>
      <c r="G31" s="577">
        <v>0</v>
      </c>
      <c r="H31" s="603">
        <v>0</v>
      </c>
      <c r="I31" s="603">
        <v>0</v>
      </c>
      <c r="J31" s="603">
        <v>0</v>
      </c>
      <c r="K31" s="603">
        <v>0</v>
      </c>
      <c r="L31" s="603">
        <v>0</v>
      </c>
      <c r="M31" s="603">
        <v>0</v>
      </c>
      <c r="N31" s="603">
        <v>0</v>
      </c>
      <c r="O31" s="603">
        <v>0</v>
      </c>
      <c r="P31" s="603">
        <v>0</v>
      </c>
      <c r="Q31" s="603">
        <v>0</v>
      </c>
      <c r="R31" s="603">
        <v>0</v>
      </c>
      <c r="S31" s="603">
        <v>0</v>
      </c>
      <c r="T31" s="603">
        <v>0</v>
      </c>
      <c r="U31" s="603">
        <v>0</v>
      </c>
      <c r="V31" s="603">
        <v>0</v>
      </c>
      <c r="W31" s="603">
        <v>0</v>
      </c>
      <c r="X31" s="603">
        <v>0</v>
      </c>
      <c r="Y31" s="603">
        <v>0</v>
      </c>
      <c r="Z31" s="603">
        <v>0</v>
      </c>
      <c r="AA31" s="603">
        <v>0</v>
      </c>
      <c r="AB31" s="603">
        <v>0</v>
      </c>
      <c r="AC31" s="603">
        <v>0</v>
      </c>
      <c r="AD31" s="603">
        <v>0</v>
      </c>
      <c r="AE31" s="603">
        <v>0</v>
      </c>
      <c r="AF31" s="603">
        <v>0</v>
      </c>
      <c r="AG31" s="603">
        <v>0</v>
      </c>
      <c r="AH31" s="603">
        <v>0</v>
      </c>
      <c r="AI31" s="603">
        <v>0</v>
      </c>
      <c r="AJ31" s="120">
        <v>0</v>
      </c>
    </row>
    <row r="32" spans="1:36" ht="18" customHeight="1">
      <c r="A32" s="600" t="s">
        <v>185</v>
      </c>
      <c r="B32" s="600" t="s">
        <v>123</v>
      </c>
      <c r="C32" s="577" t="s">
        <v>128</v>
      </c>
      <c r="D32" s="577">
        <v>0</v>
      </c>
      <c r="E32" s="577">
        <v>0</v>
      </c>
      <c r="F32" s="577">
        <v>0</v>
      </c>
      <c r="G32" s="577">
        <v>0</v>
      </c>
      <c r="H32" s="603">
        <v>0</v>
      </c>
      <c r="I32" s="603">
        <v>0</v>
      </c>
      <c r="J32" s="603">
        <v>0</v>
      </c>
      <c r="K32" s="603">
        <v>0</v>
      </c>
      <c r="L32" s="603">
        <v>0</v>
      </c>
      <c r="M32" s="603">
        <v>0</v>
      </c>
      <c r="N32" s="603">
        <v>0</v>
      </c>
      <c r="O32" s="603">
        <v>0</v>
      </c>
      <c r="P32" s="603">
        <v>0</v>
      </c>
      <c r="Q32" s="603">
        <v>0</v>
      </c>
      <c r="R32" s="603">
        <v>0</v>
      </c>
      <c r="S32" s="603">
        <v>0</v>
      </c>
      <c r="T32" s="603">
        <v>0</v>
      </c>
      <c r="U32" s="603">
        <v>0</v>
      </c>
      <c r="V32" s="603">
        <v>0</v>
      </c>
      <c r="W32" s="603">
        <v>0</v>
      </c>
      <c r="X32" s="603">
        <v>0</v>
      </c>
      <c r="Y32" s="603">
        <v>0</v>
      </c>
      <c r="Z32" s="603">
        <v>0</v>
      </c>
      <c r="AA32" s="603">
        <v>0</v>
      </c>
      <c r="AB32" s="603">
        <v>0</v>
      </c>
      <c r="AC32" s="603">
        <v>0</v>
      </c>
      <c r="AD32" s="603">
        <v>0</v>
      </c>
      <c r="AE32" s="603">
        <v>0</v>
      </c>
      <c r="AF32" s="603">
        <v>0</v>
      </c>
      <c r="AG32" s="603">
        <v>0</v>
      </c>
      <c r="AH32" s="603">
        <v>0</v>
      </c>
      <c r="AI32" s="603">
        <v>0</v>
      </c>
      <c r="AJ32" s="120">
        <v>0</v>
      </c>
    </row>
    <row r="33" spans="1:36" ht="18" customHeight="1">
      <c r="A33" s="600" t="s">
        <v>186</v>
      </c>
      <c r="B33" s="600" t="s">
        <v>84</v>
      </c>
      <c r="C33" s="577" t="s">
        <v>73</v>
      </c>
      <c r="D33" s="577">
        <v>3.97</v>
      </c>
      <c r="E33" s="577">
        <v>0</v>
      </c>
      <c r="F33" s="577">
        <v>0</v>
      </c>
      <c r="G33" s="577">
        <v>0</v>
      </c>
      <c r="H33" s="603">
        <v>0</v>
      </c>
      <c r="I33" s="603">
        <v>0.87</v>
      </c>
      <c r="J33" s="603">
        <v>0</v>
      </c>
      <c r="K33" s="603">
        <v>1.5</v>
      </c>
      <c r="L33" s="603">
        <v>0.1</v>
      </c>
      <c r="M33" s="603">
        <v>0</v>
      </c>
      <c r="N33" s="603">
        <v>0</v>
      </c>
      <c r="O33" s="603">
        <v>0</v>
      </c>
      <c r="P33" s="603">
        <v>0</v>
      </c>
      <c r="Q33" s="603">
        <v>0</v>
      </c>
      <c r="R33" s="603">
        <v>0</v>
      </c>
      <c r="S33" s="603">
        <v>0</v>
      </c>
      <c r="T33" s="603">
        <v>0</v>
      </c>
      <c r="U33" s="603">
        <v>0</v>
      </c>
      <c r="V33" s="603">
        <v>0</v>
      </c>
      <c r="W33" s="603">
        <v>0</v>
      </c>
      <c r="X33" s="603">
        <v>0</v>
      </c>
      <c r="Y33" s="603">
        <v>0</v>
      </c>
      <c r="Z33" s="603">
        <v>0</v>
      </c>
      <c r="AA33" s="603">
        <v>0</v>
      </c>
      <c r="AB33" s="603">
        <v>0</v>
      </c>
      <c r="AC33" s="603">
        <v>0</v>
      </c>
      <c r="AD33" s="603">
        <v>1.5</v>
      </c>
      <c r="AE33" s="603">
        <v>0</v>
      </c>
      <c r="AF33" s="603">
        <v>0</v>
      </c>
      <c r="AG33" s="603">
        <v>0</v>
      </c>
      <c r="AH33" s="603">
        <v>0</v>
      </c>
      <c r="AI33" s="603">
        <v>0</v>
      </c>
      <c r="AJ33" s="120">
        <v>0</v>
      </c>
    </row>
    <row r="34" spans="1:36" ht="18" customHeight="1">
      <c r="A34" s="600" t="s">
        <v>187</v>
      </c>
      <c r="B34" s="600" t="s">
        <v>91</v>
      </c>
      <c r="C34" s="577" t="s">
        <v>96</v>
      </c>
      <c r="D34" s="577">
        <v>7.86</v>
      </c>
      <c r="E34" s="577">
        <v>0</v>
      </c>
      <c r="F34" s="577">
        <v>0.16</v>
      </c>
      <c r="G34" s="577">
        <v>0</v>
      </c>
      <c r="H34" s="577">
        <v>0.39</v>
      </c>
      <c r="I34" s="577">
        <v>0.22</v>
      </c>
      <c r="J34" s="577">
        <v>0.15</v>
      </c>
      <c r="K34" s="577">
        <v>0</v>
      </c>
      <c r="L34" s="577">
        <v>0.16</v>
      </c>
      <c r="M34" s="577">
        <v>0.06</v>
      </c>
      <c r="N34" s="577">
        <v>0</v>
      </c>
      <c r="O34" s="577">
        <v>0.05</v>
      </c>
      <c r="P34" s="577">
        <v>0.5</v>
      </c>
      <c r="Q34" s="577">
        <v>0.05</v>
      </c>
      <c r="R34" s="577">
        <v>0</v>
      </c>
      <c r="S34" s="577">
        <v>0.25</v>
      </c>
      <c r="T34" s="577">
        <v>0</v>
      </c>
      <c r="U34" s="577">
        <v>0</v>
      </c>
      <c r="V34" s="577">
        <v>1.68</v>
      </c>
      <c r="W34" s="577">
        <v>0.2</v>
      </c>
      <c r="X34" s="577">
        <v>0.15</v>
      </c>
      <c r="Y34" s="577">
        <v>0.2</v>
      </c>
      <c r="Z34" s="577">
        <v>0.74</v>
      </c>
      <c r="AA34" s="577">
        <v>0.17</v>
      </c>
      <c r="AB34" s="577">
        <v>0.06</v>
      </c>
      <c r="AC34" s="577">
        <v>0.37</v>
      </c>
      <c r="AD34" s="577">
        <v>0</v>
      </c>
      <c r="AE34" s="577">
        <v>0.62</v>
      </c>
      <c r="AF34" s="577">
        <v>0.13</v>
      </c>
      <c r="AG34" s="577">
        <v>0.79</v>
      </c>
      <c r="AH34" s="577">
        <v>0.57999999999999996</v>
      </c>
      <c r="AI34" s="577">
        <v>0.18</v>
      </c>
      <c r="AJ34" s="115">
        <v>0</v>
      </c>
    </row>
    <row r="35" spans="1:36" ht="18" customHeight="1">
      <c r="A35" s="600" t="s">
        <v>188</v>
      </c>
      <c r="B35" s="600" t="s">
        <v>92</v>
      </c>
      <c r="C35" s="577" t="s">
        <v>97</v>
      </c>
      <c r="D35" s="577">
        <v>0.22</v>
      </c>
      <c r="E35" s="577">
        <v>0.22</v>
      </c>
      <c r="F35" s="577">
        <v>0</v>
      </c>
      <c r="G35" s="577">
        <v>0</v>
      </c>
      <c r="H35" s="577">
        <v>0</v>
      </c>
      <c r="I35" s="577">
        <v>0</v>
      </c>
      <c r="J35" s="577">
        <v>0</v>
      </c>
      <c r="K35" s="577">
        <v>0</v>
      </c>
      <c r="L35" s="577">
        <v>0</v>
      </c>
      <c r="M35" s="577">
        <v>0</v>
      </c>
      <c r="N35" s="577">
        <v>0</v>
      </c>
      <c r="O35" s="577">
        <v>0</v>
      </c>
      <c r="P35" s="577">
        <v>0</v>
      </c>
      <c r="Q35" s="577">
        <v>0</v>
      </c>
      <c r="R35" s="577">
        <v>0</v>
      </c>
      <c r="S35" s="577">
        <v>0</v>
      </c>
      <c r="T35" s="577">
        <v>0</v>
      </c>
      <c r="U35" s="577">
        <v>0</v>
      </c>
      <c r="V35" s="577">
        <v>0</v>
      </c>
      <c r="W35" s="577">
        <v>0</v>
      </c>
      <c r="X35" s="577">
        <v>0</v>
      </c>
      <c r="Y35" s="577">
        <v>0</v>
      </c>
      <c r="Z35" s="577">
        <v>0</v>
      </c>
      <c r="AA35" s="577">
        <v>0</v>
      </c>
      <c r="AB35" s="577">
        <v>0</v>
      </c>
      <c r="AC35" s="577">
        <v>0</v>
      </c>
      <c r="AD35" s="577">
        <v>0</v>
      </c>
      <c r="AE35" s="577">
        <v>0</v>
      </c>
      <c r="AF35" s="577">
        <v>0</v>
      </c>
      <c r="AG35" s="577">
        <v>0</v>
      </c>
      <c r="AH35" s="577">
        <v>0</v>
      </c>
      <c r="AI35" s="577">
        <v>0</v>
      </c>
      <c r="AJ35" s="115">
        <v>0</v>
      </c>
    </row>
    <row r="36" spans="1:36" ht="18" customHeight="1">
      <c r="A36" s="600" t="s">
        <v>189</v>
      </c>
      <c r="B36" s="600" t="s">
        <v>93</v>
      </c>
      <c r="C36" s="577" t="s">
        <v>101</v>
      </c>
      <c r="D36" s="577">
        <v>0.34</v>
      </c>
      <c r="E36" s="577">
        <v>0</v>
      </c>
      <c r="F36" s="577">
        <v>0</v>
      </c>
      <c r="G36" s="577">
        <v>0</v>
      </c>
      <c r="H36" s="577">
        <v>0.34</v>
      </c>
      <c r="I36" s="577">
        <v>0</v>
      </c>
      <c r="J36" s="577">
        <v>0</v>
      </c>
      <c r="K36" s="577">
        <v>0</v>
      </c>
      <c r="L36" s="577">
        <v>0</v>
      </c>
      <c r="M36" s="577">
        <v>0</v>
      </c>
      <c r="N36" s="577">
        <v>0</v>
      </c>
      <c r="O36" s="577">
        <v>0</v>
      </c>
      <c r="P36" s="577">
        <v>0</v>
      </c>
      <c r="Q36" s="577">
        <v>0</v>
      </c>
      <c r="R36" s="577">
        <v>0</v>
      </c>
      <c r="S36" s="577">
        <v>0</v>
      </c>
      <c r="T36" s="577">
        <v>0</v>
      </c>
      <c r="U36" s="577">
        <v>0</v>
      </c>
      <c r="V36" s="577">
        <v>0</v>
      </c>
      <c r="W36" s="577">
        <v>0</v>
      </c>
      <c r="X36" s="577">
        <v>0</v>
      </c>
      <c r="Y36" s="577">
        <v>0</v>
      </c>
      <c r="Z36" s="577">
        <v>0</v>
      </c>
      <c r="AA36" s="577">
        <v>0</v>
      </c>
      <c r="AB36" s="577">
        <v>0</v>
      </c>
      <c r="AC36" s="577">
        <v>0</v>
      </c>
      <c r="AD36" s="577">
        <v>0</v>
      </c>
      <c r="AE36" s="577">
        <v>0</v>
      </c>
      <c r="AF36" s="577">
        <v>0</v>
      </c>
      <c r="AG36" s="577">
        <v>0</v>
      </c>
      <c r="AH36" s="577">
        <v>0</v>
      </c>
      <c r="AI36" s="577">
        <v>0</v>
      </c>
      <c r="AJ36" s="115">
        <v>0</v>
      </c>
    </row>
    <row r="37" spans="1:36" ht="21" customHeight="1">
      <c r="A37" s="600" t="s">
        <v>190</v>
      </c>
      <c r="B37" s="600" t="s">
        <v>120</v>
      </c>
      <c r="C37" s="577" t="s">
        <v>98</v>
      </c>
      <c r="D37" s="577">
        <v>0</v>
      </c>
      <c r="E37" s="577">
        <v>0</v>
      </c>
      <c r="F37" s="577">
        <v>0</v>
      </c>
      <c r="G37" s="577">
        <v>0</v>
      </c>
      <c r="H37" s="603">
        <v>0</v>
      </c>
      <c r="I37" s="603">
        <v>0</v>
      </c>
      <c r="J37" s="603">
        <v>0</v>
      </c>
      <c r="K37" s="603">
        <v>0</v>
      </c>
      <c r="L37" s="603">
        <v>0</v>
      </c>
      <c r="M37" s="603">
        <v>0</v>
      </c>
      <c r="N37" s="603">
        <v>0</v>
      </c>
      <c r="O37" s="603">
        <v>0</v>
      </c>
      <c r="P37" s="603">
        <v>0</v>
      </c>
      <c r="Q37" s="603">
        <v>0</v>
      </c>
      <c r="R37" s="603">
        <v>0</v>
      </c>
      <c r="S37" s="603">
        <v>0</v>
      </c>
      <c r="T37" s="603">
        <v>0</v>
      </c>
      <c r="U37" s="603">
        <v>0</v>
      </c>
      <c r="V37" s="603">
        <v>0</v>
      </c>
      <c r="W37" s="603">
        <v>0</v>
      </c>
      <c r="X37" s="603">
        <v>0</v>
      </c>
      <c r="Y37" s="603">
        <v>0</v>
      </c>
      <c r="Z37" s="603">
        <v>0</v>
      </c>
      <c r="AA37" s="603">
        <v>0</v>
      </c>
      <c r="AB37" s="603">
        <v>0</v>
      </c>
      <c r="AC37" s="603">
        <v>0</v>
      </c>
      <c r="AD37" s="603">
        <v>0</v>
      </c>
      <c r="AE37" s="603">
        <v>0</v>
      </c>
      <c r="AF37" s="603">
        <v>0</v>
      </c>
      <c r="AG37" s="603">
        <v>0</v>
      </c>
      <c r="AH37" s="603">
        <v>0</v>
      </c>
      <c r="AI37" s="603">
        <v>0</v>
      </c>
      <c r="AJ37" s="120">
        <v>0</v>
      </c>
    </row>
    <row r="38" spans="1:36" ht="17.25" customHeight="1">
      <c r="A38" s="600" t="s">
        <v>191</v>
      </c>
      <c r="B38" s="600" t="s">
        <v>124</v>
      </c>
      <c r="C38" s="577" t="s">
        <v>121</v>
      </c>
      <c r="D38" s="577">
        <v>0</v>
      </c>
      <c r="E38" s="577">
        <v>0</v>
      </c>
      <c r="F38" s="577">
        <v>0</v>
      </c>
      <c r="G38" s="577">
        <v>0</v>
      </c>
      <c r="H38" s="603">
        <v>0</v>
      </c>
      <c r="I38" s="603">
        <v>0</v>
      </c>
      <c r="J38" s="603">
        <v>0</v>
      </c>
      <c r="K38" s="603">
        <v>0</v>
      </c>
      <c r="L38" s="603">
        <v>0</v>
      </c>
      <c r="M38" s="603">
        <v>0</v>
      </c>
      <c r="N38" s="603">
        <v>0</v>
      </c>
      <c r="O38" s="603">
        <v>0</v>
      </c>
      <c r="P38" s="603">
        <v>0</v>
      </c>
      <c r="Q38" s="603">
        <v>0</v>
      </c>
      <c r="R38" s="603">
        <v>0</v>
      </c>
      <c r="S38" s="603">
        <v>0</v>
      </c>
      <c r="T38" s="603">
        <v>0</v>
      </c>
      <c r="U38" s="603">
        <v>0</v>
      </c>
      <c r="V38" s="603">
        <v>0</v>
      </c>
      <c r="W38" s="603">
        <v>0</v>
      </c>
      <c r="X38" s="603">
        <v>0</v>
      </c>
      <c r="Y38" s="603">
        <v>0</v>
      </c>
      <c r="Z38" s="603">
        <v>0</v>
      </c>
      <c r="AA38" s="603">
        <v>0</v>
      </c>
      <c r="AB38" s="603">
        <v>0</v>
      </c>
      <c r="AC38" s="603">
        <v>0</v>
      </c>
      <c r="AD38" s="603">
        <v>0</v>
      </c>
      <c r="AE38" s="603">
        <v>0</v>
      </c>
      <c r="AF38" s="603">
        <v>0</v>
      </c>
      <c r="AG38" s="603">
        <v>0</v>
      </c>
      <c r="AH38" s="603">
        <v>0</v>
      </c>
      <c r="AI38" s="603">
        <v>0</v>
      </c>
      <c r="AJ38" s="120">
        <v>0</v>
      </c>
    </row>
    <row r="39" spans="1:36" ht="17.25" customHeight="1">
      <c r="A39" s="600" t="s">
        <v>192</v>
      </c>
      <c r="B39" s="600" t="s">
        <v>94</v>
      </c>
      <c r="C39" s="577" t="s">
        <v>99</v>
      </c>
      <c r="D39" s="577">
        <v>0</v>
      </c>
      <c r="E39" s="577">
        <v>0</v>
      </c>
      <c r="F39" s="577">
        <v>0</v>
      </c>
      <c r="G39" s="577">
        <v>0</v>
      </c>
      <c r="H39" s="603">
        <v>0</v>
      </c>
      <c r="I39" s="603">
        <v>0</v>
      </c>
      <c r="J39" s="603">
        <v>0</v>
      </c>
      <c r="K39" s="603">
        <v>0</v>
      </c>
      <c r="L39" s="603">
        <v>0</v>
      </c>
      <c r="M39" s="603">
        <v>0</v>
      </c>
      <c r="N39" s="603">
        <v>0</v>
      </c>
      <c r="O39" s="603">
        <v>0</v>
      </c>
      <c r="P39" s="603">
        <v>0</v>
      </c>
      <c r="Q39" s="603">
        <v>0</v>
      </c>
      <c r="R39" s="603">
        <v>0</v>
      </c>
      <c r="S39" s="603">
        <v>0</v>
      </c>
      <c r="T39" s="603">
        <v>0</v>
      </c>
      <c r="U39" s="603">
        <v>0</v>
      </c>
      <c r="V39" s="603">
        <v>0</v>
      </c>
      <c r="W39" s="603">
        <v>0</v>
      </c>
      <c r="X39" s="603">
        <v>0</v>
      </c>
      <c r="Y39" s="603">
        <v>0</v>
      </c>
      <c r="Z39" s="603">
        <v>0</v>
      </c>
      <c r="AA39" s="603">
        <v>0</v>
      </c>
      <c r="AB39" s="603">
        <v>0</v>
      </c>
      <c r="AC39" s="603">
        <v>0</v>
      </c>
      <c r="AD39" s="603">
        <v>0</v>
      </c>
      <c r="AE39" s="603">
        <v>0</v>
      </c>
      <c r="AF39" s="603">
        <v>0</v>
      </c>
      <c r="AG39" s="603">
        <v>0</v>
      </c>
      <c r="AH39" s="603">
        <v>0</v>
      </c>
      <c r="AI39" s="603">
        <v>0</v>
      </c>
      <c r="AJ39" s="120">
        <v>0</v>
      </c>
    </row>
    <row r="40" spans="1:36" ht="30.75" customHeight="1">
      <c r="A40" s="600" t="s">
        <v>193</v>
      </c>
      <c r="B40" s="600" t="s">
        <v>95</v>
      </c>
      <c r="C40" s="577" t="s">
        <v>50</v>
      </c>
      <c r="D40" s="577">
        <v>0</v>
      </c>
      <c r="E40" s="577">
        <v>0</v>
      </c>
      <c r="F40" s="577">
        <v>0</v>
      </c>
      <c r="G40" s="577">
        <v>0</v>
      </c>
      <c r="H40" s="603">
        <v>0</v>
      </c>
      <c r="I40" s="603">
        <v>0</v>
      </c>
      <c r="J40" s="603">
        <v>0</v>
      </c>
      <c r="K40" s="603">
        <v>0</v>
      </c>
      <c r="L40" s="603">
        <v>0</v>
      </c>
      <c r="M40" s="603">
        <v>0</v>
      </c>
      <c r="N40" s="603">
        <v>0</v>
      </c>
      <c r="O40" s="603">
        <v>0</v>
      </c>
      <c r="P40" s="603">
        <v>0</v>
      </c>
      <c r="Q40" s="603">
        <v>0</v>
      </c>
      <c r="R40" s="603">
        <v>0</v>
      </c>
      <c r="S40" s="603">
        <v>0</v>
      </c>
      <c r="T40" s="603">
        <v>0</v>
      </c>
      <c r="U40" s="603">
        <v>0</v>
      </c>
      <c r="V40" s="603">
        <v>0</v>
      </c>
      <c r="W40" s="603">
        <v>0</v>
      </c>
      <c r="X40" s="603">
        <v>0</v>
      </c>
      <c r="Y40" s="603">
        <v>0</v>
      </c>
      <c r="Z40" s="603">
        <v>0</v>
      </c>
      <c r="AA40" s="603">
        <v>0</v>
      </c>
      <c r="AB40" s="603">
        <v>0</v>
      </c>
      <c r="AC40" s="603">
        <v>0</v>
      </c>
      <c r="AD40" s="603">
        <v>0</v>
      </c>
      <c r="AE40" s="603">
        <v>0</v>
      </c>
      <c r="AF40" s="603">
        <v>0</v>
      </c>
      <c r="AG40" s="603">
        <v>0</v>
      </c>
      <c r="AH40" s="603">
        <v>0</v>
      </c>
      <c r="AI40" s="603">
        <v>0</v>
      </c>
      <c r="AJ40" s="120">
        <v>0</v>
      </c>
    </row>
    <row r="41" spans="1:36" ht="16.5" customHeight="1">
      <c r="A41" s="600" t="s">
        <v>195</v>
      </c>
      <c r="B41" s="600" t="s">
        <v>102</v>
      </c>
      <c r="C41" s="577" t="s">
        <v>55</v>
      </c>
      <c r="D41" s="577">
        <v>0</v>
      </c>
      <c r="E41" s="577">
        <v>0</v>
      </c>
      <c r="F41" s="577">
        <v>0</v>
      </c>
      <c r="G41" s="577">
        <v>0</v>
      </c>
      <c r="H41" s="603">
        <v>0</v>
      </c>
      <c r="I41" s="603">
        <v>0</v>
      </c>
      <c r="J41" s="603">
        <v>0</v>
      </c>
      <c r="K41" s="603">
        <v>0</v>
      </c>
      <c r="L41" s="603">
        <v>0</v>
      </c>
      <c r="M41" s="603">
        <v>0</v>
      </c>
      <c r="N41" s="603">
        <v>0</v>
      </c>
      <c r="O41" s="603">
        <v>0</v>
      </c>
      <c r="P41" s="603">
        <v>0</v>
      </c>
      <c r="Q41" s="603">
        <v>0</v>
      </c>
      <c r="R41" s="603">
        <v>0</v>
      </c>
      <c r="S41" s="603">
        <v>0</v>
      </c>
      <c r="T41" s="603">
        <v>0</v>
      </c>
      <c r="U41" s="603">
        <v>0</v>
      </c>
      <c r="V41" s="603">
        <v>0</v>
      </c>
      <c r="W41" s="603">
        <v>0</v>
      </c>
      <c r="X41" s="603">
        <v>0</v>
      </c>
      <c r="Y41" s="603">
        <v>0</v>
      </c>
      <c r="Z41" s="603">
        <v>0</v>
      </c>
      <c r="AA41" s="603">
        <v>0</v>
      </c>
      <c r="AB41" s="603">
        <v>0</v>
      </c>
      <c r="AC41" s="603">
        <v>0</v>
      </c>
      <c r="AD41" s="603">
        <v>0</v>
      </c>
      <c r="AE41" s="603">
        <v>0</v>
      </c>
      <c r="AF41" s="603">
        <v>0</v>
      </c>
      <c r="AG41" s="603">
        <v>0</v>
      </c>
      <c r="AH41" s="603">
        <v>0</v>
      </c>
      <c r="AI41" s="603">
        <v>0</v>
      </c>
      <c r="AJ41" s="120">
        <v>0</v>
      </c>
    </row>
    <row r="42" spans="1:36" ht="18" customHeight="1">
      <c r="A42" s="600" t="s">
        <v>196</v>
      </c>
      <c r="B42" s="600" t="s">
        <v>162</v>
      </c>
      <c r="C42" s="577" t="s">
        <v>160</v>
      </c>
      <c r="D42" s="577">
        <v>0.42000000000000004</v>
      </c>
      <c r="E42" s="577">
        <v>0</v>
      </c>
      <c r="F42" s="577">
        <v>0</v>
      </c>
      <c r="G42" s="577">
        <v>0</v>
      </c>
      <c r="H42" s="603">
        <v>0</v>
      </c>
      <c r="I42" s="603">
        <v>0</v>
      </c>
      <c r="J42" s="603">
        <v>0</v>
      </c>
      <c r="K42" s="603">
        <v>0</v>
      </c>
      <c r="L42" s="603">
        <v>0</v>
      </c>
      <c r="M42" s="603">
        <v>0</v>
      </c>
      <c r="N42" s="603">
        <v>0</v>
      </c>
      <c r="O42" s="603">
        <v>0</v>
      </c>
      <c r="P42" s="603">
        <v>0</v>
      </c>
      <c r="Q42" s="603">
        <v>0</v>
      </c>
      <c r="R42" s="603">
        <v>0</v>
      </c>
      <c r="S42" s="603">
        <v>0.12</v>
      </c>
      <c r="T42" s="603">
        <v>0</v>
      </c>
      <c r="U42" s="603">
        <v>0</v>
      </c>
      <c r="V42" s="603">
        <v>0</v>
      </c>
      <c r="W42" s="603">
        <v>0</v>
      </c>
      <c r="X42" s="603">
        <v>0</v>
      </c>
      <c r="Y42" s="603">
        <v>0.1</v>
      </c>
      <c r="Z42" s="603">
        <v>0</v>
      </c>
      <c r="AA42" s="603">
        <v>0</v>
      </c>
      <c r="AB42" s="603">
        <v>0</v>
      </c>
      <c r="AC42" s="603">
        <v>0</v>
      </c>
      <c r="AD42" s="603">
        <v>0</v>
      </c>
      <c r="AE42" s="603">
        <v>0</v>
      </c>
      <c r="AF42" s="603">
        <v>0.2</v>
      </c>
      <c r="AG42" s="603">
        <v>0</v>
      </c>
      <c r="AH42" s="603">
        <v>0</v>
      </c>
      <c r="AI42" s="603">
        <v>0</v>
      </c>
      <c r="AJ42" s="120">
        <v>0</v>
      </c>
    </row>
    <row r="43" spans="1:36" ht="18" customHeight="1">
      <c r="A43" s="600" t="s">
        <v>197</v>
      </c>
      <c r="B43" s="600" t="s">
        <v>163</v>
      </c>
      <c r="C43" s="577" t="s">
        <v>161</v>
      </c>
      <c r="D43" s="577">
        <v>0</v>
      </c>
      <c r="E43" s="577">
        <v>0</v>
      </c>
      <c r="F43" s="577">
        <v>0</v>
      </c>
      <c r="G43" s="577">
        <v>0</v>
      </c>
      <c r="H43" s="603">
        <v>0</v>
      </c>
      <c r="I43" s="603">
        <v>0</v>
      </c>
      <c r="J43" s="603">
        <v>0</v>
      </c>
      <c r="K43" s="603">
        <v>0</v>
      </c>
      <c r="L43" s="603">
        <v>0</v>
      </c>
      <c r="M43" s="603">
        <v>0</v>
      </c>
      <c r="N43" s="603">
        <v>0</v>
      </c>
      <c r="O43" s="603">
        <v>0</v>
      </c>
      <c r="P43" s="603">
        <v>0</v>
      </c>
      <c r="Q43" s="603">
        <v>0</v>
      </c>
      <c r="R43" s="603">
        <v>0</v>
      </c>
      <c r="S43" s="603">
        <v>0</v>
      </c>
      <c r="T43" s="603">
        <v>0</v>
      </c>
      <c r="U43" s="603">
        <v>0</v>
      </c>
      <c r="V43" s="603">
        <v>0</v>
      </c>
      <c r="W43" s="603">
        <v>0</v>
      </c>
      <c r="X43" s="603">
        <v>0</v>
      </c>
      <c r="Y43" s="603">
        <v>0</v>
      </c>
      <c r="Z43" s="603">
        <v>0</v>
      </c>
      <c r="AA43" s="603">
        <v>0</v>
      </c>
      <c r="AB43" s="603">
        <v>0</v>
      </c>
      <c r="AC43" s="603">
        <v>0</v>
      </c>
      <c r="AD43" s="603">
        <v>0</v>
      </c>
      <c r="AE43" s="603">
        <v>0</v>
      </c>
      <c r="AF43" s="603">
        <v>0</v>
      </c>
      <c r="AG43" s="603">
        <v>0</v>
      </c>
      <c r="AH43" s="603">
        <v>0</v>
      </c>
      <c r="AI43" s="603">
        <v>0</v>
      </c>
      <c r="AJ43" s="120">
        <v>0</v>
      </c>
    </row>
    <row r="44" spans="1:36" ht="18" customHeight="1">
      <c r="A44" s="600" t="s">
        <v>198</v>
      </c>
      <c r="B44" s="600" t="s">
        <v>158</v>
      </c>
      <c r="C44" s="577" t="s">
        <v>107</v>
      </c>
      <c r="D44" s="577">
        <v>1.1499999999999999</v>
      </c>
      <c r="E44" s="577">
        <v>0</v>
      </c>
      <c r="F44" s="577">
        <v>0</v>
      </c>
      <c r="G44" s="577">
        <v>0</v>
      </c>
      <c r="H44" s="603">
        <v>0</v>
      </c>
      <c r="I44" s="603">
        <v>0</v>
      </c>
      <c r="J44" s="603">
        <v>0</v>
      </c>
      <c r="K44" s="603">
        <v>0</v>
      </c>
      <c r="L44" s="603">
        <v>0</v>
      </c>
      <c r="M44" s="603">
        <v>0</v>
      </c>
      <c r="N44" s="603">
        <v>0</v>
      </c>
      <c r="O44" s="603">
        <v>0</v>
      </c>
      <c r="P44" s="603">
        <v>0</v>
      </c>
      <c r="Q44" s="603">
        <v>0</v>
      </c>
      <c r="R44" s="603">
        <v>0</v>
      </c>
      <c r="S44" s="603">
        <v>0</v>
      </c>
      <c r="T44" s="603">
        <v>0</v>
      </c>
      <c r="U44" s="603">
        <v>0</v>
      </c>
      <c r="V44" s="603">
        <v>0</v>
      </c>
      <c r="W44" s="603">
        <v>0</v>
      </c>
      <c r="X44" s="603">
        <v>0</v>
      </c>
      <c r="Y44" s="603">
        <v>0</v>
      </c>
      <c r="Z44" s="603">
        <v>0</v>
      </c>
      <c r="AA44" s="603">
        <v>0</v>
      </c>
      <c r="AB44" s="603">
        <v>0</v>
      </c>
      <c r="AC44" s="603">
        <v>0</v>
      </c>
      <c r="AD44" s="603">
        <v>0</v>
      </c>
      <c r="AE44" s="603">
        <v>0</v>
      </c>
      <c r="AF44" s="603">
        <v>1.1499999999999999</v>
      </c>
      <c r="AG44" s="603">
        <v>0</v>
      </c>
      <c r="AH44" s="603">
        <v>0</v>
      </c>
      <c r="AI44" s="603">
        <v>0</v>
      </c>
      <c r="AJ44" s="120">
        <v>0</v>
      </c>
    </row>
    <row r="45" spans="1:36" ht="15" customHeight="1">
      <c r="A45" s="600" t="s">
        <v>199</v>
      </c>
      <c r="B45" s="600" t="s">
        <v>165</v>
      </c>
      <c r="C45" s="577" t="s">
        <v>166</v>
      </c>
      <c r="D45" s="577">
        <v>0</v>
      </c>
      <c r="E45" s="577">
        <v>0</v>
      </c>
      <c r="F45" s="577">
        <v>0</v>
      </c>
      <c r="G45" s="577">
        <v>0</v>
      </c>
      <c r="H45" s="603">
        <v>0</v>
      </c>
      <c r="I45" s="603">
        <v>0</v>
      </c>
      <c r="J45" s="603">
        <v>0</v>
      </c>
      <c r="K45" s="603">
        <v>0</v>
      </c>
      <c r="L45" s="603">
        <v>0</v>
      </c>
      <c r="M45" s="603">
        <v>0</v>
      </c>
      <c r="N45" s="603">
        <v>0</v>
      </c>
      <c r="O45" s="603">
        <v>0</v>
      </c>
      <c r="P45" s="603">
        <v>0</v>
      </c>
      <c r="Q45" s="603">
        <v>0</v>
      </c>
      <c r="R45" s="603">
        <v>0</v>
      </c>
      <c r="S45" s="603">
        <v>0</v>
      </c>
      <c r="T45" s="603">
        <v>0</v>
      </c>
      <c r="U45" s="603">
        <v>0</v>
      </c>
      <c r="V45" s="603">
        <v>0</v>
      </c>
      <c r="W45" s="603">
        <v>0</v>
      </c>
      <c r="X45" s="603">
        <v>0</v>
      </c>
      <c r="Y45" s="603">
        <v>0</v>
      </c>
      <c r="Z45" s="603">
        <v>0</v>
      </c>
      <c r="AA45" s="603">
        <v>0</v>
      </c>
      <c r="AB45" s="603">
        <v>0</v>
      </c>
      <c r="AC45" s="603">
        <v>0</v>
      </c>
      <c r="AD45" s="603">
        <v>0</v>
      </c>
      <c r="AE45" s="603">
        <v>0</v>
      </c>
      <c r="AF45" s="603">
        <v>0</v>
      </c>
      <c r="AG45" s="603">
        <v>0</v>
      </c>
      <c r="AH45" s="603">
        <v>0</v>
      </c>
      <c r="AI45" s="603">
        <v>0</v>
      </c>
      <c r="AJ45" s="120">
        <v>0</v>
      </c>
    </row>
    <row r="46" spans="1:36" ht="15" customHeight="1">
      <c r="A46" s="600" t="s">
        <v>200</v>
      </c>
      <c r="B46" s="600" t="s">
        <v>164</v>
      </c>
      <c r="C46" s="577" t="s">
        <v>167</v>
      </c>
      <c r="D46" s="577">
        <v>0</v>
      </c>
      <c r="E46" s="577">
        <v>0</v>
      </c>
      <c r="F46" s="577">
        <v>0</v>
      </c>
      <c r="G46" s="577">
        <v>0</v>
      </c>
      <c r="H46" s="603">
        <v>0</v>
      </c>
      <c r="I46" s="603">
        <v>0</v>
      </c>
      <c r="J46" s="603">
        <v>0</v>
      </c>
      <c r="K46" s="603">
        <v>0</v>
      </c>
      <c r="L46" s="603">
        <v>0</v>
      </c>
      <c r="M46" s="603">
        <v>0</v>
      </c>
      <c r="N46" s="603">
        <v>0</v>
      </c>
      <c r="O46" s="603">
        <v>0</v>
      </c>
      <c r="P46" s="603">
        <v>0</v>
      </c>
      <c r="Q46" s="603">
        <v>0</v>
      </c>
      <c r="R46" s="603">
        <v>0</v>
      </c>
      <c r="S46" s="603">
        <v>0</v>
      </c>
      <c r="T46" s="603">
        <v>0</v>
      </c>
      <c r="U46" s="603">
        <v>0</v>
      </c>
      <c r="V46" s="603">
        <v>0</v>
      </c>
      <c r="W46" s="603">
        <v>0</v>
      </c>
      <c r="X46" s="603">
        <v>0</v>
      </c>
      <c r="Y46" s="603">
        <v>0</v>
      </c>
      <c r="Z46" s="603">
        <v>0</v>
      </c>
      <c r="AA46" s="603">
        <v>0</v>
      </c>
      <c r="AB46" s="603">
        <v>0</v>
      </c>
      <c r="AC46" s="603">
        <v>0</v>
      </c>
      <c r="AD46" s="603">
        <v>0</v>
      </c>
      <c r="AE46" s="603">
        <v>0</v>
      </c>
      <c r="AF46" s="603">
        <v>0</v>
      </c>
      <c r="AG46" s="603">
        <v>0</v>
      </c>
      <c r="AH46" s="603">
        <v>0</v>
      </c>
      <c r="AI46" s="603">
        <v>0</v>
      </c>
      <c r="AJ46" s="120">
        <v>0</v>
      </c>
    </row>
    <row r="47" spans="1:36" ht="15" customHeight="1">
      <c r="A47" s="600" t="s">
        <v>201</v>
      </c>
      <c r="B47" s="600" t="s">
        <v>77</v>
      </c>
      <c r="C47" s="577" t="s">
        <v>78</v>
      </c>
      <c r="D47" s="577">
        <v>0</v>
      </c>
      <c r="E47" s="577">
        <v>0</v>
      </c>
      <c r="F47" s="577">
        <v>0</v>
      </c>
      <c r="G47" s="577">
        <v>0</v>
      </c>
      <c r="H47" s="603">
        <v>0</v>
      </c>
      <c r="I47" s="603">
        <v>0</v>
      </c>
      <c r="J47" s="603">
        <v>0</v>
      </c>
      <c r="K47" s="603">
        <v>0</v>
      </c>
      <c r="L47" s="603">
        <v>0</v>
      </c>
      <c r="M47" s="603">
        <v>0</v>
      </c>
      <c r="N47" s="603">
        <v>0</v>
      </c>
      <c r="O47" s="603">
        <v>0</v>
      </c>
      <c r="P47" s="603">
        <v>0</v>
      </c>
      <c r="Q47" s="603">
        <v>0</v>
      </c>
      <c r="R47" s="603">
        <v>0</v>
      </c>
      <c r="S47" s="603">
        <v>0</v>
      </c>
      <c r="T47" s="603">
        <v>0</v>
      </c>
      <c r="U47" s="603">
        <v>0</v>
      </c>
      <c r="V47" s="603">
        <v>0</v>
      </c>
      <c r="W47" s="603">
        <v>0</v>
      </c>
      <c r="X47" s="603">
        <v>0</v>
      </c>
      <c r="Y47" s="603">
        <v>0</v>
      </c>
      <c r="Z47" s="603">
        <v>0</v>
      </c>
      <c r="AA47" s="603">
        <v>0</v>
      </c>
      <c r="AB47" s="603">
        <v>0</v>
      </c>
      <c r="AC47" s="603">
        <v>0</v>
      </c>
      <c r="AD47" s="603">
        <v>0</v>
      </c>
      <c r="AE47" s="603">
        <v>0</v>
      </c>
      <c r="AF47" s="603">
        <v>0</v>
      </c>
      <c r="AG47" s="603">
        <v>0</v>
      </c>
      <c r="AH47" s="603">
        <v>0</v>
      </c>
      <c r="AI47" s="603">
        <v>0</v>
      </c>
      <c r="AJ47" s="125">
        <v>0</v>
      </c>
    </row>
    <row r="49" spans="4:36">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v>0</v>
      </c>
    </row>
  </sheetData>
  <mergeCells count="11">
    <mergeCell ref="C6:C7"/>
    <mergeCell ref="J1:L1"/>
    <mergeCell ref="D6:D7"/>
    <mergeCell ref="E6:AH6"/>
    <mergeCell ref="AE5:AH5"/>
    <mergeCell ref="A1:H1"/>
    <mergeCell ref="W1:AH1"/>
    <mergeCell ref="A4:AJ4"/>
    <mergeCell ref="A3:AI3"/>
    <mergeCell ref="A6:A7"/>
    <mergeCell ref="B6:B7"/>
  </mergeCells>
  <phoneticPr fontId="0" type="noConversion"/>
  <printOptions horizontalCentered="1"/>
  <pageMargins left="0.77" right="0.16" top="0.21" bottom="0.25" header="0.16" footer="0.16"/>
  <pageSetup paperSize="8" scale="95"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zoomScale="85" zoomScaleNormal="85" workbookViewId="0">
      <selection activeCell="I15" sqref="I15"/>
    </sheetView>
  </sheetViews>
  <sheetFormatPr defaultColWidth="7.85546875" defaultRowHeight="12.75"/>
  <cols>
    <col min="1" max="1" width="5.28515625" style="35" customWidth="1"/>
    <col min="2" max="2" width="36.7109375" style="18" customWidth="1"/>
    <col min="3" max="4" width="9.28515625" style="18" customWidth="1"/>
    <col min="5" max="5" width="9.28515625" style="18" hidden="1" customWidth="1"/>
    <col min="6" max="7" width="9.28515625" style="18" customWidth="1"/>
    <col min="8" max="8" width="19.5703125" style="18" customWidth="1"/>
    <col min="9" max="27" width="7.85546875" style="18"/>
    <col min="28" max="37" width="0" style="18" hidden="1" customWidth="1"/>
    <col min="38" max="38" width="19.28515625" style="18" customWidth="1"/>
    <col min="39" max="51" width="0" style="18" hidden="1" customWidth="1"/>
    <col min="52" max="52" width="11.28515625" style="18" customWidth="1"/>
    <col min="53" max="16384" width="7.85546875" style="18"/>
  </cols>
  <sheetData>
    <row r="1" spans="1:52" s="19" customFormat="1" ht="16.5" customHeight="1">
      <c r="A1" s="38" t="s">
        <v>219</v>
      </c>
      <c r="B1" s="36"/>
      <c r="C1" s="37"/>
      <c r="D1" s="37"/>
      <c r="E1" s="37"/>
      <c r="F1" s="36"/>
      <c r="G1" s="36"/>
      <c r="H1" s="36"/>
    </row>
    <row r="2" spans="1:52" s="19" customFormat="1" ht="15">
      <c r="A2" s="652" t="s">
        <v>9</v>
      </c>
      <c r="B2" s="653"/>
      <c r="C2" s="653"/>
      <c r="D2" s="653"/>
      <c r="E2" s="653"/>
      <c r="F2" s="653"/>
      <c r="G2" s="653"/>
      <c r="H2" s="653"/>
    </row>
    <row r="3" spans="1:52" s="19" customFormat="1" ht="22.5" customHeight="1">
      <c r="A3" s="658" t="s">
        <v>202</v>
      </c>
      <c r="B3" s="658"/>
      <c r="C3" s="658"/>
      <c r="D3" s="658"/>
      <c r="E3" s="658"/>
      <c r="F3" s="658"/>
      <c r="G3" s="658"/>
      <c r="H3" s="658"/>
      <c r="I3" s="70"/>
      <c r="J3" s="70"/>
    </row>
    <row r="4" spans="1:52" ht="32.25" customHeight="1">
      <c r="A4" s="656" t="s">
        <v>25</v>
      </c>
      <c r="B4" s="650" t="s">
        <v>181</v>
      </c>
      <c r="C4" s="650" t="s">
        <v>6</v>
      </c>
      <c r="D4" s="650" t="s">
        <v>5</v>
      </c>
      <c r="E4" s="654" t="s">
        <v>156</v>
      </c>
      <c r="F4" s="655"/>
      <c r="G4" s="650" t="s">
        <v>1</v>
      </c>
      <c r="H4" s="650" t="s">
        <v>2</v>
      </c>
    </row>
    <row r="5" spans="1:52" ht="73.5" customHeight="1">
      <c r="A5" s="657"/>
      <c r="B5" s="651"/>
      <c r="C5" s="651"/>
      <c r="D5" s="651"/>
      <c r="E5" s="63" t="s">
        <v>126</v>
      </c>
      <c r="F5" s="34" t="s">
        <v>7</v>
      </c>
      <c r="G5" s="651"/>
      <c r="H5" s="651"/>
    </row>
    <row r="6" spans="1:52" s="66" customFormat="1" ht="17.25" customHeight="1">
      <c r="A6" s="65">
        <v>-1</v>
      </c>
      <c r="B6" s="65">
        <v>-2</v>
      </c>
      <c r="C6" s="65" t="s">
        <v>4</v>
      </c>
      <c r="D6" s="65">
        <v>-4</v>
      </c>
      <c r="E6" s="65">
        <v>-5</v>
      </c>
      <c r="F6" s="65">
        <v>-6</v>
      </c>
      <c r="G6" s="65">
        <v>-7</v>
      </c>
      <c r="H6" s="65">
        <v>-8</v>
      </c>
    </row>
    <row r="7" spans="1:52" s="144" customFormat="1" ht="57" customHeight="1">
      <c r="A7" s="660" t="s">
        <v>25</v>
      </c>
      <c r="B7" s="661" t="s">
        <v>181</v>
      </c>
      <c r="C7" s="661" t="s">
        <v>861</v>
      </c>
      <c r="D7" s="147"/>
      <c r="E7" s="147"/>
      <c r="F7" s="661" t="s">
        <v>6</v>
      </c>
      <c r="G7" s="661" t="s">
        <v>862</v>
      </c>
      <c r="H7" s="661"/>
      <c r="I7" s="661"/>
      <c r="J7" s="661"/>
      <c r="K7" s="661"/>
      <c r="L7" s="661"/>
      <c r="M7" s="661"/>
      <c r="N7" s="661"/>
      <c r="O7" s="661"/>
      <c r="P7" s="661"/>
      <c r="Q7" s="661"/>
      <c r="R7" s="661"/>
      <c r="S7" s="661"/>
      <c r="T7" s="661"/>
      <c r="U7" s="661"/>
      <c r="V7" s="661"/>
      <c r="W7" s="661"/>
      <c r="X7" s="661"/>
      <c r="Y7" s="661"/>
      <c r="Z7" s="661"/>
      <c r="AA7" s="661"/>
      <c r="AB7" s="661"/>
      <c r="AC7" s="661"/>
      <c r="AD7" s="141"/>
      <c r="AE7" s="659" t="s">
        <v>863</v>
      </c>
      <c r="AF7" s="659"/>
      <c r="AG7" s="659"/>
      <c r="AH7" s="659"/>
      <c r="AI7" s="659"/>
      <c r="AJ7" s="659"/>
      <c r="AK7" s="661" t="s">
        <v>1</v>
      </c>
      <c r="AL7" s="662" t="s">
        <v>1</v>
      </c>
      <c r="AM7" s="662" t="s">
        <v>864</v>
      </c>
      <c r="AN7" s="148" t="s">
        <v>865</v>
      </c>
      <c r="AO7" s="148" t="s">
        <v>866</v>
      </c>
      <c r="AP7" s="148" t="s">
        <v>867</v>
      </c>
      <c r="AQ7" s="148" t="s">
        <v>868</v>
      </c>
      <c r="AR7" s="148" t="s">
        <v>54</v>
      </c>
      <c r="AS7" s="667" t="s">
        <v>869</v>
      </c>
      <c r="AT7" s="667" t="s">
        <v>870</v>
      </c>
      <c r="AU7" s="667"/>
      <c r="AV7" s="667"/>
      <c r="AW7" s="667"/>
      <c r="AX7" s="667"/>
      <c r="AY7" s="668" t="s">
        <v>871</v>
      </c>
      <c r="AZ7" s="665" t="s">
        <v>2</v>
      </c>
    </row>
    <row r="8" spans="1:52" s="144" customFormat="1" ht="15" hidden="1" customHeight="1">
      <c r="A8" s="660"/>
      <c r="B8" s="661"/>
      <c r="C8" s="661"/>
      <c r="D8" s="147"/>
      <c r="E8" s="147"/>
      <c r="F8" s="661"/>
      <c r="G8" s="147"/>
      <c r="H8" s="147"/>
      <c r="I8" s="147"/>
      <c r="J8" s="147"/>
      <c r="K8" s="147"/>
      <c r="L8" s="147"/>
      <c r="M8" s="147"/>
      <c r="N8" s="147"/>
      <c r="O8" s="147"/>
      <c r="P8" s="147"/>
      <c r="Q8" s="147"/>
      <c r="R8" s="147"/>
      <c r="S8" s="147"/>
      <c r="T8" s="147"/>
      <c r="U8" s="147"/>
      <c r="V8" s="147"/>
      <c r="W8" s="147"/>
      <c r="X8" s="147"/>
      <c r="Y8" s="147"/>
      <c r="Z8" s="147"/>
      <c r="AA8" s="147"/>
      <c r="AB8" s="147"/>
      <c r="AC8" s="147"/>
      <c r="AD8" s="141"/>
      <c r="AE8" s="659" t="s">
        <v>865</v>
      </c>
      <c r="AF8" s="659"/>
      <c r="AG8" s="147" t="s">
        <v>46</v>
      </c>
      <c r="AH8" s="147" t="s">
        <v>47</v>
      </c>
      <c r="AI8" s="147" t="s">
        <v>96</v>
      </c>
      <c r="AJ8" s="147" t="s">
        <v>54</v>
      </c>
      <c r="AK8" s="661"/>
      <c r="AL8" s="663"/>
      <c r="AM8" s="663"/>
      <c r="AN8" s="148"/>
      <c r="AO8" s="148"/>
      <c r="AP8" s="148"/>
      <c r="AQ8" s="148"/>
      <c r="AR8" s="148"/>
      <c r="AS8" s="667"/>
      <c r="AT8" s="148"/>
      <c r="AU8" s="148"/>
      <c r="AV8" s="148"/>
      <c r="AW8" s="148"/>
      <c r="AX8" s="148"/>
      <c r="AY8" s="669"/>
      <c r="AZ8" s="666"/>
    </row>
    <row r="9" spans="1:52" s="144" customFormat="1" ht="57">
      <c r="A9" s="660"/>
      <c r="B9" s="661"/>
      <c r="C9" s="661"/>
      <c r="D9" s="147"/>
      <c r="E9" s="147"/>
      <c r="F9" s="661"/>
      <c r="G9" s="147" t="s">
        <v>80</v>
      </c>
      <c r="H9" s="147" t="s">
        <v>212</v>
      </c>
      <c r="I9" s="147" t="s">
        <v>82</v>
      </c>
      <c r="J9" s="147" t="s">
        <v>31</v>
      </c>
      <c r="K9" s="147" t="s">
        <v>872</v>
      </c>
      <c r="L9" s="147" t="s">
        <v>873</v>
      </c>
      <c r="M9" s="147" t="s">
        <v>46</v>
      </c>
      <c r="N9" s="147" t="s">
        <v>74</v>
      </c>
      <c r="O9" s="147" t="s">
        <v>52</v>
      </c>
      <c r="P9" s="147" t="s">
        <v>96</v>
      </c>
      <c r="Q9" s="147" t="s">
        <v>97</v>
      </c>
      <c r="R9" s="147" t="s">
        <v>101</v>
      </c>
      <c r="S9" s="147" t="s">
        <v>54</v>
      </c>
      <c r="T9" s="147" t="s">
        <v>262</v>
      </c>
      <c r="U9" s="147" t="s">
        <v>258</v>
      </c>
      <c r="V9" s="147" t="s">
        <v>409</v>
      </c>
      <c r="W9" s="147" t="s">
        <v>160</v>
      </c>
      <c r="X9" s="147" t="s">
        <v>166</v>
      </c>
      <c r="Y9" s="147" t="s">
        <v>167</v>
      </c>
      <c r="Z9" s="147" t="s">
        <v>874</v>
      </c>
      <c r="AA9" s="147" t="s">
        <v>875</v>
      </c>
      <c r="AB9" s="147" t="s">
        <v>876</v>
      </c>
      <c r="AC9" s="147" t="s">
        <v>865</v>
      </c>
      <c r="AD9" s="147" t="s">
        <v>877</v>
      </c>
      <c r="AE9" s="147" t="s">
        <v>878</v>
      </c>
      <c r="AF9" s="147" t="s">
        <v>879</v>
      </c>
      <c r="AG9" s="147" t="s">
        <v>878</v>
      </c>
      <c r="AH9" s="147" t="s">
        <v>880</v>
      </c>
      <c r="AI9" s="141"/>
      <c r="AJ9" s="141"/>
      <c r="AK9" s="661"/>
      <c r="AL9" s="664"/>
      <c r="AM9" s="664"/>
      <c r="AN9" s="148"/>
      <c r="AO9" s="148"/>
      <c r="AP9" s="148"/>
      <c r="AQ9" s="148"/>
      <c r="AR9" s="148"/>
      <c r="AS9" s="667"/>
      <c r="AT9" s="148" t="s">
        <v>881</v>
      </c>
      <c r="AU9" s="148" t="s">
        <v>882</v>
      </c>
      <c r="AV9" s="148" t="s">
        <v>883</v>
      </c>
      <c r="AW9" s="148" t="s">
        <v>884</v>
      </c>
      <c r="AX9" s="148" t="s">
        <v>885</v>
      </c>
      <c r="AY9" s="670"/>
      <c r="AZ9" s="666"/>
    </row>
    <row r="10" spans="1:52" s="144" customFormat="1" ht="15.75" customHeight="1">
      <c r="A10" s="149">
        <v>-1</v>
      </c>
      <c r="B10" s="150">
        <v>-2</v>
      </c>
      <c r="C10" s="146"/>
      <c r="D10" s="146"/>
      <c r="E10" s="146"/>
      <c r="F10" s="146" t="s">
        <v>4</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9">
        <v>-6</v>
      </c>
      <c r="AD10" s="149"/>
      <c r="AE10" s="149"/>
      <c r="AF10" s="149"/>
      <c r="AG10" s="149"/>
      <c r="AH10" s="149"/>
      <c r="AI10" s="149"/>
      <c r="AJ10" s="149"/>
      <c r="AK10" s="146">
        <v>-7</v>
      </c>
      <c r="AL10" s="146"/>
      <c r="AM10" s="146">
        <v>-8</v>
      </c>
      <c r="AN10" s="142"/>
      <c r="AO10" s="142"/>
      <c r="AP10" s="142"/>
      <c r="AQ10" s="142"/>
      <c r="AR10" s="142"/>
      <c r="AS10" s="142"/>
      <c r="AT10" s="142"/>
      <c r="AU10" s="142"/>
      <c r="AV10" s="142"/>
      <c r="AW10" s="142"/>
      <c r="AX10" s="142"/>
      <c r="AY10" s="143"/>
    </row>
    <row r="11" spans="1:52" s="3" customFormat="1" ht="42" customHeight="1">
      <c r="A11" s="151">
        <v>1</v>
      </c>
      <c r="B11" s="152" t="s">
        <v>148</v>
      </c>
      <c r="C11" s="153"/>
      <c r="D11" s="154"/>
      <c r="E11" s="153"/>
      <c r="F11" s="155"/>
      <c r="G11" s="155"/>
      <c r="H11" s="155"/>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row>
    <row r="12" spans="1:52" s="32" customFormat="1" ht="32.25" customHeight="1">
      <c r="A12" s="156" t="s">
        <v>10</v>
      </c>
      <c r="B12" s="157" t="s">
        <v>170</v>
      </c>
      <c r="C12" s="158"/>
      <c r="D12" s="159"/>
      <c r="E12" s="158"/>
      <c r="F12" s="157"/>
      <c r="G12" s="157"/>
      <c r="H12" s="157"/>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row>
    <row r="13" spans="1:52" s="3" customFormat="1" ht="18">
      <c r="A13" s="160"/>
      <c r="B13" s="155" t="s">
        <v>125</v>
      </c>
      <c r="C13" s="153"/>
      <c r="D13" s="153"/>
      <c r="E13" s="153"/>
      <c r="F13" s="155"/>
      <c r="G13" s="155"/>
      <c r="H13" s="155"/>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row>
    <row r="14" spans="1:52" s="3" customFormat="1" ht="18">
      <c r="A14" s="160"/>
      <c r="B14" s="155" t="s">
        <v>125</v>
      </c>
      <c r="C14" s="153"/>
      <c r="D14" s="153"/>
      <c r="E14" s="153"/>
      <c r="F14" s="155"/>
      <c r="G14" s="155"/>
      <c r="H14" s="155"/>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row>
    <row r="15" spans="1:52" s="32" customFormat="1" ht="46.5" customHeight="1">
      <c r="A15" s="156" t="s">
        <v>11</v>
      </c>
      <c r="B15" s="157" t="s">
        <v>171</v>
      </c>
      <c r="C15" s="158"/>
      <c r="D15" s="158"/>
      <c r="E15" s="158"/>
      <c r="F15" s="157"/>
      <c r="G15" s="157"/>
      <c r="H15" s="157"/>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row>
    <row r="16" spans="1:52" s="3" customFormat="1" ht="48.75" customHeight="1">
      <c r="A16" s="160" t="s">
        <v>150</v>
      </c>
      <c r="B16" s="161" t="s">
        <v>172</v>
      </c>
      <c r="C16" s="153"/>
      <c r="D16" s="153"/>
      <c r="E16" s="153"/>
      <c r="F16" s="155"/>
      <c r="G16" s="155"/>
      <c r="H16" s="155"/>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row>
    <row r="17" spans="1:38" s="3" customFormat="1" ht="18">
      <c r="A17" s="160"/>
      <c r="B17" s="155" t="s">
        <v>125</v>
      </c>
      <c r="C17" s="153"/>
      <c r="D17" s="153"/>
      <c r="E17" s="153"/>
      <c r="F17" s="155"/>
      <c r="G17" s="155"/>
      <c r="H17" s="155"/>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row>
    <row r="18" spans="1:38" s="3" customFormat="1" ht="18">
      <c r="A18" s="160"/>
      <c r="B18" s="155" t="s">
        <v>125</v>
      </c>
      <c r="C18" s="153"/>
      <c r="D18" s="153"/>
      <c r="E18" s="153"/>
      <c r="F18" s="155"/>
      <c r="G18" s="155"/>
      <c r="H18" s="155"/>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row>
    <row r="19" spans="1:38" s="3" customFormat="1" ht="45.75" customHeight="1">
      <c r="A19" s="160" t="s">
        <v>151</v>
      </c>
      <c r="B19" s="162" t="s">
        <v>173</v>
      </c>
      <c r="C19" s="153"/>
      <c r="D19" s="153"/>
      <c r="E19" s="153"/>
      <c r="F19" s="155"/>
      <c r="G19" s="155"/>
      <c r="H19" s="155"/>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row>
    <row r="20" spans="1:38" s="3" customFormat="1" ht="18">
      <c r="A20" s="160"/>
      <c r="B20" s="155" t="s">
        <v>125</v>
      </c>
      <c r="C20" s="153"/>
      <c r="D20" s="153"/>
      <c r="E20" s="153"/>
      <c r="F20" s="155"/>
      <c r="G20" s="155"/>
      <c r="H20" s="155"/>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row>
    <row r="21" spans="1:38" s="3" customFormat="1" ht="18">
      <c r="A21" s="160"/>
      <c r="B21" s="155" t="s">
        <v>125</v>
      </c>
      <c r="C21" s="153"/>
      <c r="D21" s="153"/>
      <c r="E21" s="153"/>
      <c r="F21" s="155"/>
      <c r="G21" s="155"/>
      <c r="H21" s="155"/>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row>
    <row r="22" spans="1:38" s="3" customFormat="1" ht="47.25" customHeight="1">
      <c r="A22" s="160" t="s">
        <v>152</v>
      </c>
      <c r="B22" s="162" t="s">
        <v>174</v>
      </c>
      <c r="C22" s="153"/>
      <c r="D22" s="153"/>
      <c r="E22" s="153"/>
      <c r="F22" s="155"/>
      <c r="G22" s="155"/>
      <c r="H22" s="155"/>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row>
    <row r="23" spans="1:38" s="3" customFormat="1" ht="18">
      <c r="A23" s="160"/>
      <c r="B23" s="155" t="s">
        <v>125</v>
      </c>
      <c r="C23" s="153"/>
      <c r="D23" s="153"/>
      <c r="E23" s="153"/>
      <c r="F23" s="155"/>
      <c r="G23" s="155"/>
      <c r="H23" s="155"/>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row>
    <row r="24" spans="1:38" s="3" customFormat="1" ht="18">
      <c r="A24" s="160"/>
      <c r="B24" s="155" t="s">
        <v>125</v>
      </c>
      <c r="C24" s="153"/>
      <c r="D24" s="153"/>
      <c r="E24" s="153"/>
      <c r="F24" s="155"/>
      <c r="G24" s="155"/>
      <c r="H24" s="155"/>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row>
    <row r="25" spans="1:38" s="3" customFormat="1" ht="18">
      <c r="A25" s="151">
        <v>2</v>
      </c>
      <c r="B25" s="152" t="s">
        <v>153</v>
      </c>
      <c r="C25" s="153"/>
      <c r="D25" s="153"/>
      <c r="E25" s="153"/>
      <c r="F25" s="155"/>
      <c r="G25" s="155"/>
      <c r="H25" s="155"/>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row>
    <row r="26" spans="1:38" s="32" customFormat="1" ht="50.25" customHeight="1">
      <c r="A26" s="156" t="s">
        <v>26</v>
      </c>
      <c r="B26" s="163" t="s">
        <v>174</v>
      </c>
      <c r="C26" s="158"/>
      <c r="D26" s="158"/>
      <c r="E26" s="158"/>
      <c r="F26" s="157"/>
      <c r="G26" s="157"/>
      <c r="H26" s="157"/>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row>
    <row r="27" spans="1:38" s="3" customFormat="1" ht="18">
      <c r="A27" s="42"/>
      <c r="B27" s="43" t="s">
        <v>125</v>
      </c>
      <c r="C27" s="44"/>
      <c r="D27" s="44"/>
      <c r="E27" s="44"/>
      <c r="F27" s="43"/>
      <c r="G27" s="43"/>
      <c r="H27" s="43"/>
    </row>
    <row r="28" spans="1:38" s="32" customFormat="1" ht="18.75">
      <c r="A28" s="39"/>
      <c r="B28" s="43" t="s">
        <v>125</v>
      </c>
      <c r="C28" s="41"/>
      <c r="D28" s="41"/>
      <c r="E28" s="41"/>
      <c r="F28" s="40"/>
      <c r="G28" s="40"/>
      <c r="H28" s="40"/>
    </row>
    <row r="29" spans="1:38" s="32" customFormat="1" ht="75.75">
      <c r="A29" s="39" t="s">
        <v>15</v>
      </c>
      <c r="B29" s="64" t="s">
        <v>8</v>
      </c>
      <c r="C29" s="41"/>
      <c r="D29" s="41"/>
      <c r="E29" s="41"/>
      <c r="F29" s="40"/>
      <c r="G29" s="40"/>
      <c r="H29" s="40"/>
    </row>
    <row r="30" spans="1:38" s="3" customFormat="1" ht="18">
      <c r="A30" s="42"/>
      <c r="B30" s="43" t="s">
        <v>125</v>
      </c>
      <c r="C30" s="44"/>
      <c r="D30" s="44"/>
      <c r="E30" s="44"/>
      <c r="F30" s="43"/>
      <c r="G30" s="43"/>
      <c r="H30" s="43"/>
    </row>
    <row r="31" spans="1:38" s="3" customFormat="1" ht="18">
      <c r="A31" s="20"/>
      <c r="B31" s="45" t="s">
        <v>125</v>
      </c>
      <c r="C31" s="46"/>
      <c r="D31" s="46"/>
      <c r="E31" s="46"/>
      <c r="F31" s="45"/>
      <c r="G31" s="45"/>
      <c r="H31" s="45"/>
    </row>
    <row r="36" spans="5:9" ht="15.75">
      <c r="E36" s="108"/>
      <c r="F36" s="108"/>
      <c r="G36" s="108"/>
      <c r="H36" s="108"/>
      <c r="I36" s="108"/>
    </row>
    <row r="37" spans="5:9" ht="15.75">
      <c r="E37" s="108"/>
      <c r="F37" s="108"/>
      <c r="G37" s="108"/>
      <c r="H37" s="108"/>
      <c r="I37" s="108"/>
    </row>
    <row r="38" spans="5:9" ht="15.75">
      <c r="E38" s="108"/>
      <c r="F38" s="108"/>
      <c r="G38" s="108"/>
      <c r="H38" s="108"/>
      <c r="I38" s="108"/>
    </row>
    <row r="39" spans="5:9" ht="15.75">
      <c r="E39" s="108"/>
      <c r="F39" s="108"/>
      <c r="G39" s="108"/>
      <c r="H39" s="108"/>
      <c r="I39" s="108"/>
    </row>
  </sheetData>
  <mergeCells count="23">
    <mergeCell ref="AL7:AL9"/>
    <mergeCell ref="AZ7:AZ9"/>
    <mergeCell ref="AK7:AK9"/>
    <mergeCell ref="AM7:AM9"/>
    <mergeCell ref="AS7:AS9"/>
    <mergeCell ref="AT7:AX7"/>
    <mergeCell ref="AY7:AY9"/>
    <mergeCell ref="AE8:AF8"/>
    <mergeCell ref="A7:A9"/>
    <mergeCell ref="B7:B9"/>
    <mergeCell ref="C7:C9"/>
    <mergeCell ref="F7:F9"/>
    <mergeCell ref="G7:AC7"/>
    <mergeCell ref="AE7:AJ7"/>
    <mergeCell ref="C4:C5"/>
    <mergeCell ref="D4:D5"/>
    <mergeCell ref="A2:H2"/>
    <mergeCell ref="E4:F4"/>
    <mergeCell ref="B4:B5"/>
    <mergeCell ref="A4:A5"/>
    <mergeCell ref="G4:G5"/>
    <mergeCell ref="H4:H5"/>
    <mergeCell ref="A3:H3"/>
  </mergeCells>
  <phoneticPr fontId="3" type="noConversion"/>
  <pageMargins left="0.57999999999999996" right="0.16" top="0.56999999999999995" bottom="0.23" header="0.36" footer="0.16"/>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zoomScale="70" zoomScaleNormal="70" workbookViewId="0">
      <pane xSplit="3" ySplit="5" topLeftCell="D6" activePane="bottomRight" state="frozen"/>
      <selection pane="topRight" activeCell="D1" sqref="D1"/>
      <selection pane="bottomLeft" activeCell="A6" sqref="A6"/>
      <selection pane="bottomRight" activeCell="T4" sqref="T4:U4"/>
    </sheetView>
  </sheetViews>
  <sheetFormatPr defaultRowHeight="15.75"/>
  <cols>
    <col min="1" max="1" width="5.140625" style="11" bestFit="1" customWidth="1"/>
    <col min="2" max="2" width="38.85546875" style="11" customWidth="1"/>
    <col min="3" max="3" width="6.42578125" style="26" bestFit="1" customWidth="1"/>
    <col min="4" max="4" width="11.28515625" style="11" bestFit="1" customWidth="1"/>
    <col min="5" max="5" width="11.85546875" style="11" customWidth="1"/>
    <col min="6" max="6" width="9.140625" style="11" bestFit="1"/>
    <col min="7" max="7" width="10.42578125" style="11" customWidth="1"/>
    <col min="8" max="8" width="9.140625" style="11" bestFit="1"/>
    <col min="9" max="9" width="9" style="11" customWidth="1"/>
    <col min="10" max="10" width="9.140625" style="11" bestFit="1"/>
    <col min="11" max="11" width="9.42578125" style="11" customWidth="1"/>
    <col min="12" max="12" width="9" style="11" customWidth="1"/>
    <col min="13" max="13" width="10" style="11" customWidth="1"/>
    <col min="14" max="14" width="9.140625" style="11" bestFit="1"/>
    <col min="15" max="15" width="10" style="11" customWidth="1"/>
    <col min="16" max="16" width="9.140625" style="11" bestFit="1"/>
    <col min="17" max="17" width="10" style="11" customWidth="1"/>
    <col min="18" max="18" width="9.140625" style="11" bestFit="1"/>
    <col min="19" max="19" width="9.7109375" style="11" customWidth="1"/>
    <col min="20" max="20" width="9.140625" style="11" bestFit="1"/>
    <col min="21" max="21" width="9.85546875" style="11" customWidth="1"/>
    <col min="22" max="16384" width="9.140625" style="11"/>
  </cols>
  <sheetData>
    <row r="1" spans="1:21">
      <c r="A1" s="675" t="s">
        <v>220</v>
      </c>
      <c r="B1" s="675"/>
    </row>
    <row r="2" spans="1:21">
      <c r="A2" s="652" t="s">
        <v>182</v>
      </c>
      <c r="B2" s="652"/>
      <c r="C2" s="652"/>
      <c r="D2" s="652"/>
      <c r="E2" s="652"/>
      <c r="F2" s="652"/>
      <c r="G2" s="652"/>
      <c r="H2" s="652"/>
      <c r="I2" s="652"/>
      <c r="J2" s="652"/>
      <c r="K2" s="652"/>
      <c r="L2" s="652"/>
      <c r="M2" s="652"/>
      <c r="N2" s="652"/>
      <c r="O2" s="652"/>
      <c r="P2" s="652"/>
      <c r="Q2" s="652"/>
      <c r="R2" s="652"/>
      <c r="S2" s="652"/>
      <c r="T2" s="652"/>
      <c r="U2" s="652"/>
    </row>
    <row r="3" spans="1:21">
      <c r="A3" s="658" t="s">
        <v>202</v>
      </c>
      <c r="B3" s="658"/>
      <c r="C3" s="658"/>
      <c r="D3" s="658"/>
      <c r="E3" s="658"/>
      <c r="F3" s="658"/>
      <c r="G3" s="658"/>
      <c r="H3" s="658"/>
      <c r="I3" s="658"/>
      <c r="J3" s="658"/>
      <c r="K3" s="658"/>
      <c r="L3" s="658"/>
      <c r="M3" s="658"/>
      <c r="N3" s="658"/>
      <c r="O3" s="658"/>
      <c r="P3" s="658"/>
      <c r="Q3" s="658"/>
      <c r="R3" s="658"/>
      <c r="S3" s="658"/>
      <c r="T3" s="658"/>
      <c r="U3" s="658"/>
    </row>
    <row r="4" spans="1:21" ht="82.5" customHeight="1">
      <c r="A4" s="673" t="s">
        <v>25</v>
      </c>
      <c r="B4" s="673" t="s">
        <v>0</v>
      </c>
      <c r="C4" s="673" t="s">
        <v>29</v>
      </c>
      <c r="D4" s="671" t="s">
        <v>103</v>
      </c>
      <c r="E4" s="672"/>
      <c r="F4" s="671" t="s">
        <v>104</v>
      </c>
      <c r="G4" s="672"/>
      <c r="H4" s="671" t="s">
        <v>204</v>
      </c>
      <c r="I4" s="672"/>
      <c r="J4" s="671" t="s">
        <v>205</v>
      </c>
      <c r="K4" s="672"/>
      <c r="L4" s="671" t="s">
        <v>206</v>
      </c>
      <c r="M4" s="672"/>
      <c r="N4" s="671" t="s">
        <v>119</v>
      </c>
      <c r="O4" s="672"/>
      <c r="P4" s="671" t="s">
        <v>149</v>
      </c>
      <c r="Q4" s="672"/>
      <c r="R4" s="671" t="s">
        <v>105</v>
      </c>
      <c r="S4" s="672"/>
      <c r="T4" s="671" t="s">
        <v>106</v>
      </c>
      <c r="U4" s="672"/>
    </row>
    <row r="5" spans="1:21" ht="51.75" customHeight="1">
      <c r="A5" s="674"/>
      <c r="B5" s="674"/>
      <c r="C5" s="674"/>
      <c r="D5" s="21" t="s">
        <v>126</v>
      </c>
      <c r="E5" s="21" t="s">
        <v>136</v>
      </c>
      <c r="F5" s="21" t="s">
        <v>126</v>
      </c>
      <c r="G5" s="21" t="s">
        <v>136</v>
      </c>
      <c r="H5" s="21" t="s">
        <v>126</v>
      </c>
      <c r="I5" s="21" t="s">
        <v>136</v>
      </c>
      <c r="J5" s="21" t="s">
        <v>126</v>
      </c>
      <c r="K5" s="21" t="s">
        <v>136</v>
      </c>
      <c r="L5" s="21" t="s">
        <v>126</v>
      </c>
      <c r="M5" s="21" t="s">
        <v>136</v>
      </c>
      <c r="N5" s="21" t="s">
        <v>126</v>
      </c>
      <c r="O5" s="21" t="s">
        <v>136</v>
      </c>
      <c r="P5" s="21" t="s">
        <v>126</v>
      </c>
      <c r="Q5" s="21" t="s">
        <v>136</v>
      </c>
      <c r="R5" s="21" t="s">
        <v>126</v>
      </c>
      <c r="S5" s="21" t="s">
        <v>136</v>
      </c>
      <c r="T5" s="21" t="s">
        <v>126</v>
      </c>
      <c r="U5" s="21" t="s">
        <v>136</v>
      </c>
    </row>
    <row r="6" spans="1:21" s="54" customFormat="1">
      <c r="A6" s="60">
        <v>1</v>
      </c>
      <c r="B6" s="61" t="s">
        <v>38</v>
      </c>
      <c r="C6" s="62" t="s">
        <v>30</v>
      </c>
      <c r="D6" s="137">
        <f>SUM(D7,D9:D16)</f>
        <v>0</v>
      </c>
      <c r="E6" s="138" t="e">
        <f>D6/#REF!*100</f>
        <v>#REF!</v>
      </c>
      <c r="F6" s="137">
        <f>SUM(F7,F9:F16)</f>
        <v>0</v>
      </c>
      <c r="G6" s="137" t="e">
        <f>F6/#REF!*100</f>
        <v>#REF!</v>
      </c>
      <c r="H6" s="137">
        <f>SUM(H7,H9:H16)</f>
        <v>0</v>
      </c>
      <c r="I6" s="137" t="e">
        <f>H6/#REF!*100</f>
        <v>#REF!</v>
      </c>
      <c r="J6" s="137">
        <f>SUM(J7,J9:J16)</f>
        <v>0</v>
      </c>
      <c r="K6" s="137" t="e">
        <f>J6/#REF!*100</f>
        <v>#REF!</v>
      </c>
      <c r="L6" s="137">
        <f>SUM(L7,L9:L16)</f>
        <v>0</v>
      </c>
      <c r="M6" s="137" t="e">
        <f>L6/#REF!*100</f>
        <v>#REF!</v>
      </c>
      <c r="N6" s="137">
        <f>SUM(N7,N9:N16)</f>
        <v>0</v>
      </c>
      <c r="O6" s="137" t="e">
        <f>N6/#REF!*100</f>
        <v>#REF!</v>
      </c>
      <c r="P6" s="137">
        <f>SUM(P7,P9:P16)</f>
        <v>0</v>
      </c>
      <c r="Q6" s="137" t="e">
        <f>P6/#REF!*100</f>
        <v>#REF!</v>
      </c>
      <c r="R6" s="137">
        <f>SUM(R7,R9:R16)</f>
        <v>0</v>
      </c>
      <c r="S6" s="137" t="e">
        <f>R6/#REF!*100</f>
        <v>#REF!</v>
      </c>
      <c r="T6" s="137">
        <f>SUM(T7,T9:T16)</f>
        <v>0</v>
      </c>
      <c r="U6" s="137" t="e">
        <f>T6/#REF!*100</f>
        <v>#REF!</v>
      </c>
    </row>
    <row r="7" spans="1:21">
      <c r="A7" s="51" t="s">
        <v>10</v>
      </c>
      <c r="B7" s="27" t="s">
        <v>81</v>
      </c>
      <c r="C7" s="48" t="s">
        <v>82</v>
      </c>
      <c r="D7" s="133"/>
      <c r="E7" s="139" t="e">
        <f>D7/#REF!*100</f>
        <v>#REF!</v>
      </c>
      <c r="F7" s="133"/>
      <c r="G7" s="135" t="e">
        <f>F7/#REF!*100</f>
        <v>#REF!</v>
      </c>
      <c r="H7" s="133"/>
      <c r="I7" s="135" t="e">
        <f>H7/#REF!*100</f>
        <v>#REF!</v>
      </c>
      <c r="J7" s="133"/>
      <c r="K7" s="135" t="e">
        <f>J7/#REF!*100</f>
        <v>#REF!</v>
      </c>
      <c r="L7" s="133"/>
      <c r="M7" s="135" t="e">
        <f>L7/#REF!*100</f>
        <v>#REF!</v>
      </c>
      <c r="N7" s="133"/>
      <c r="O7" s="135" t="e">
        <f>N7/#REF!*100</f>
        <v>#REF!</v>
      </c>
      <c r="P7" s="133"/>
      <c r="Q7" s="135" t="e">
        <f>P7/#REF!*100</f>
        <v>#REF!</v>
      </c>
      <c r="R7" s="133"/>
      <c r="S7" s="135" t="e">
        <f>R7/#REF!*100</f>
        <v>#REF!</v>
      </c>
      <c r="T7" s="133"/>
      <c r="U7" s="135" t="e">
        <f>T7/#REF!*100</f>
        <v>#REF!</v>
      </c>
    </row>
    <row r="8" spans="1:21" s="67" customFormat="1">
      <c r="A8" s="49"/>
      <c r="B8" s="24" t="s">
        <v>79</v>
      </c>
      <c r="C8" s="50" t="s">
        <v>80</v>
      </c>
      <c r="D8" s="134"/>
      <c r="E8" s="139" t="e">
        <f>D8/#REF!*100</f>
        <v>#REF!</v>
      </c>
      <c r="F8" s="134"/>
      <c r="G8" s="135" t="e">
        <f>F8/#REF!*100</f>
        <v>#REF!</v>
      </c>
      <c r="H8" s="134"/>
      <c r="I8" s="135" t="e">
        <f>H8/#REF!*100</f>
        <v>#REF!</v>
      </c>
      <c r="J8" s="134"/>
      <c r="K8" s="135" t="e">
        <f>J8/#REF!*100</f>
        <v>#REF!</v>
      </c>
      <c r="L8" s="134"/>
      <c r="M8" s="135" t="e">
        <f>L8/#REF!*100</f>
        <v>#REF!</v>
      </c>
      <c r="N8" s="134"/>
      <c r="O8" s="135" t="e">
        <f>N8/#REF!*100</f>
        <v>#REF!</v>
      </c>
      <c r="P8" s="134"/>
      <c r="Q8" s="135" t="e">
        <f>P8/#REF!*100</f>
        <v>#REF!</v>
      </c>
      <c r="R8" s="134"/>
      <c r="S8" s="135" t="e">
        <f>R8/#REF!*100</f>
        <v>#REF!</v>
      </c>
      <c r="T8" s="134"/>
      <c r="U8" s="135" t="e">
        <f>T8/#REF!*100</f>
        <v>#REF!</v>
      </c>
    </row>
    <row r="9" spans="1:21">
      <c r="A9" s="51" t="s">
        <v>11</v>
      </c>
      <c r="B9" s="23" t="s">
        <v>109</v>
      </c>
      <c r="C9" s="48" t="s">
        <v>56</v>
      </c>
      <c r="D9" s="133"/>
      <c r="E9" s="139" t="e">
        <f>D9/#REF!*100</f>
        <v>#REF!</v>
      </c>
      <c r="F9" s="133"/>
      <c r="G9" s="135" t="e">
        <f>F9/#REF!*100</f>
        <v>#REF!</v>
      </c>
      <c r="H9" s="133"/>
      <c r="I9" s="135" t="e">
        <f>H9/#REF!*100</f>
        <v>#REF!</v>
      </c>
      <c r="J9" s="133"/>
      <c r="K9" s="135" t="e">
        <f>J9/#REF!*100</f>
        <v>#REF!</v>
      </c>
      <c r="L9" s="133"/>
      <c r="M9" s="135" t="e">
        <f>L9/#REF!*100</f>
        <v>#REF!</v>
      </c>
      <c r="N9" s="133"/>
      <c r="O9" s="135" t="e">
        <f>N9/#REF!*100</f>
        <v>#REF!</v>
      </c>
      <c r="P9" s="133"/>
      <c r="Q9" s="135" t="e">
        <f>P9/#REF!*100</f>
        <v>#REF!</v>
      </c>
      <c r="R9" s="133"/>
      <c r="S9" s="135" t="e">
        <f>R9/#REF!*100</f>
        <v>#REF!</v>
      </c>
      <c r="T9" s="133"/>
      <c r="U9" s="135" t="e">
        <f>T9/#REF!*100</f>
        <v>#REF!</v>
      </c>
    </row>
    <row r="10" spans="1:21">
      <c r="A10" s="51" t="s">
        <v>12</v>
      </c>
      <c r="B10" s="23" t="s">
        <v>41</v>
      </c>
      <c r="C10" s="48" t="s">
        <v>46</v>
      </c>
      <c r="D10" s="133"/>
      <c r="E10" s="139" t="e">
        <f>D10/#REF!*100</f>
        <v>#REF!</v>
      </c>
      <c r="F10" s="133"/>
      <c r="G10" s="135" t="e">
        <f>F10/#REF!*100</f>
        <v>#REF!</v>
      </c>
      <c r="H10" s="133"/>
      <c r="I10" s="135" t="e">
        <f>H10/#REF!*100</f>
        <v>#REF!</v>
      </c>
      <c r="J10" s="133"/>
      <c r="K10" s="135" t="e">
        <f>J10/#REF!*100</f>
        <v>#REF!</v>
      </c>
      <c r="L10" s="133"/>
      <c r="M10" s="135" t="e">
        <f>L10/#REF!*100</f>
        <v>#REF!</v>
      </c>
      <c r="N10" s="133"/>
      <c r="O10" s="135" t="e">
        <f>N10/#REF!*100</f>
        <v>#REF!</v>
      </c>
      <c r="P10" s="133"/>
      <c r="Q10" s="135" t="e">
        <f>P10/#REF!*100</f>
        <v>#REF!</v>
      </c>
      <c r="R10" s="133"/>
      <c r="S10" s="135" t="e">
        <f>R10/#REF!*100</f>
        <v>#REF!</v>
      </c>
      <c r="T10" s="133"/>
      <c r="U10" s="135" t="e">
        <f>T10/#REF!*100</f>
        <v>#REF!</v>
      </c>
    </row>
    <row r="11" spans="1:21">
      <c r="A11" s="51" t="s">
        <v>13</v>
      </c>
      <c r="B11" s="23" t="s">
        <v>20</v>
      </c>
      <c r="C11" s="48" t="s">
        <v>31</v>
      </c>
      <c r="D11" s="133"/>
      <c r="E11" s="139" t="e">
        <f>D11/#REF!*100</f>
        <v>#REF!</v>
      </c>
      <c r="F11" s="133"/>
      <c r="G11" s="135" t="e">
        <f>F11/#REF!*100</f>
        <v>#REF!</v>
      </c>
      <c r="H11" s="133"/>
      <c r="I11" s="135" t="e">
        <f>H11/#REF!*100</f>
        <v>#REF!</v>
      </c>
      <c r="J11" s="133"/>
      <c r="K11" s="135" t="e">
        <f>J11/#REF!*100</f>
        <v>#REF!</v>
      </c>
      <c r="L11" s="133"/>
      <c r="M11" s="135" t="e">
        <f>L11/#REF!*100</f>
        <v>#REF!</v>
      </c>
      <c r="N11" s="133"/>
      <c r="O11" s="135" t="e">
        <f>N11/#REF!*100</f>
        <v>#REF!</v>
      </c>
      <c r="P11" s="133"/>
      <c r="Q11" s="135" t="e">
        <f>P11/#REF!*100</f>
        <v>#REF!</v>
      </c>
      <c r="R11" s="133"/>
      <c r="S11" s="135" t="e">
        <f>R11/#REF!*100</f>
        <v>#REF!</v>
      </c>
      <c r="T11" s="133"/>
      <c r="U11" s="135" t="e">
        <f>T11/#REF!*100</f>
        <v>#REF!</v>
      </c>
    </row>
    <row r="12" spans="1:21">
      <c r="A12" s="51" t="s">
        <v>14</v>
      </c>
      <c r="B12" s="23" t="s">
        <v>21</v>
      </c>
      <c r="C12" s="48" t="s">
        <v>32</v>
      </c>
      <c r="D12" s="133"/>
      <c r="E12" s="139" t="e">
        <f>D12/#REF!*100</f>
        <v>#REF!</v>
      </c>
      <c r="F12" s="133"/>
      <c r="G12" s="135" t="e">
        <f>F12/#REF!*100</f>
        <v>#REF!</v>
      </c>
      <c r="H12" s="133"/>
      <c r="I12" s="135" t="e">
        <f>H12/#REF!*100</f>
        <v>#REF!</v>
      </c>
      <c r="J12" s="133"/>
      <c r="K12" s="135" t="e">
        <f>J12/#REF!*100</f>
        <v>#REF!</v>
      </c>
      <c r="L12" s="133"/>
      <c r="M12" s="135" t="e">
        <f>L12/#REF!*100</f>
        <v>#REF!</v>
      </c>
      <c r="N12" s="133"/>
      <c r="O12" s="135" t="e">
        <f>N12/#REF!*100</f>
        <v>#REF!</v>
      </c>
      <c r="P12" s="133"/>
      <c r="Q12" s="135" t="e">
        <f>P12/#REF!*100</f>
        <v>#REF!</v>
      </c>
      <c r="R12" s="133"/>
      <c r="S12" s="135" t="e">
        <f>R12/#REF!*100</f>
        <v>#REF!</v>
      </c>
      <c r="T12" s="133"/>
      <c r="U12" s="135" t="e">
        <f>T12/#REF!*100</f>
        <v>#REF!</v>
      </c>
    </row>
    <row r="13" spans="1:21">
      <c r="A13" s="51" t="s">
        <v>43</v>
      </c>
      <c r="B13" s="23" t="s">
        <v>42</v>
      </c>
      <c r="C13" s="48" t="s">
        <v>47</v>
      </c>
      <c r="D13" s="133"/>
      <c r="E13" s="139" t="e">
        <f>D13/#REF!*100</f>
        <v>#REF!</v>
      </c>
      <c r="F13" s="133"/>
      <c r="G13" s="135" t="e">
        <f>F13/#REF!*100</f>
        <v>#REF!</v>
      </c>
      <c r="H13" s="133"/>
      <c r="I13" s="135" t="e">
        <f>H13/#REF!*100</f>
        <v>#REF!</v>
      </c>
      <c r="J13" s="133"/>
      <c r="K13" s="135" t="e">
        <f>J13/#REF!*100</f>
        <v>#REF!</v>
      </c>
      <c r="L13" s="133"/>
      <c r="M13" s="135" t="e">
        <f>L13/#REF!*100</f>
        <v>#REF!</v>
      </c>
      <c r="N13" s="133"/>
      <c r="O13" s="135" t="e">
        <f>N13/#REF!*100</f>
        <v>#REF!</v>
      </c>
      <c r="P13" s="133"/>
      <c r="Q13" s="135" t="e">
        <f>P13/#REF!*100</f>
        <v>#REF!</v>
      </c>
      <c r="R13" s="133"/>
      <c r="S13" s="135" t="e">
        <f>R13/#REF!*100</f>
        <v>#REF!</v>
      </c>
      <c r="T13" s="133"/>
      <c r="U13" s="135" t="e">
        <f>T13/#REF!*100</f>
        <v>#REF!</v>
      </c>
    </row>
    <row r="14" spans="1:21">
      <c r="A14" s="51" t="s">
        <v>44</v>
      </c>
      <c r="B14" s="23" t="s">
        <v>86</v>
      </c>
      <c r="C14" s="48" t="s">
        <v>74</v>
      </c>
      <c r="D14" s="133"/>
      <c r="E14" s="139" t="e">
        <f>D14/#REF!*100</f>
        <v>#REF!</v>
      </c>
      <c r="F14" s="133"/>
      <c r="G14" s="135" t="e">
        <f>F14/#REF!*100</f>
        <v>#REF!</v>
      </c>
      <c r="H14" s="133"/>
      <c r="I14" s="135" t="e">
        <f>H14/#REF!*100</f>
        <v>#REF!</v>
      </c>
      <c r="J14" s="133"/>
      <c r="K14" s="135" t="e">
        <f>J14/#REF!*100</f>
        <v>#REF!</v>
      </c>
      <c r="L14" s="133"/>
      <c r="M14" s="135" t="e">
        <f>L14/#REF!*100</f>
        <v>#REF!</v>
      </c>
      <c r="N14" s="133"/>
      <c r="O14" s="135" t="e">
        <f>N14/#REF!*100</f>
        <v>#REF!</v>
      </c>
      <c r="P14" s="133"/>
      <c r="Q14" s="135" t="e">
        <f>P14/#REF!*100</f>
        <v>#REF!</v>
      </c>
      <c r="R14" s="133"/>
      <c r="S14" s="135" t="e">
        <f>R14/#REF!*100</f>
        <v>#REF!</v>
      </c>
      <c r="T14" s="133"/>
      <c r="U14" s="135" t="e">
        <f>T14/#REF!*100</f>
        <v>#REF!</v>
      </c>
    </row>
    <row r="15" spans="1:21">
      <c r="A15" s="51" t="s">
        <v>53</v>
      </c>
      <c r="B15" s="23" t="s">
        <v>51</v>
      </c>
      <c r="C15" s="48" t="s">
        <v>52</v>
      </c>
      <c r="D15" s="133"/>
      <c r="E15" s="139" t="e">
        <f>D15/#REF!*100</f>
        <v>#REF!</v>
      </c>
      <c r="F15" s="133"/>
      <c r="G15" s="135" t="e">
        <f>F15/#REF!*100</f>
        <v>#REF!</v>
      </c>
      <c r="H15" s="133"/>
      <c r="I15" s="135" t="e">
        <f>H15/#REF!*100</f>
        <v>#REF!</v>
      </c>
      <c r="J15" s="133"/>
      <c r="K15" s="135" t="e">
        <f>J15/#REF!*100</f>
        <v>#REF!</v>
      </c>
      <c r="L15" s="133"/>
      <c r="M15" s="135" t="e">
        <f>L15/#REF!*100</f>
        <v>#REF!</v>
      </c>
      <c r="N15" s="133"/>
      <c r="O15" s="135" t="e">
        <f>N15/#REF!*100</f>
        <v>#REF!</v>
      </c>
      <c r="P15" s="133"/>
      <c r="Q15" s="135" t="e">
        <f>P15/#REF!*100</f>
        <v>#REF!</v>
      </c>
      <c r="R15" s="133"/>
      <c r="S15" s="135" t="e">
        <f>R15/#REF!*100</f>
        <v>#REF!</v>
      </c>
      <c r="T15" s="133"/>
      <c r="U15" s="135" t="e">
        <f>T15/#REF!*100</f>
        <v>#REF!</v>
      </c>
    </row>
    <row r="16" spans="1:21">
      <c r="A16" s="51">
        <v>1.9</v>
      </c>
      <c r="B16" s="23" t="s">
        <v>57</v>
      </c>
      <c r="C16" s="48" t="s">
        <v>58</v>
      </c>
      <c r="D16" s="133"/>
      <c r="E16" s="139" t="e">
        <f>D16/#REF!*100</f>
        <v>#REF!</v>
      </c>
      <c r="F16" s="133"/>
      <c r="G16" s="135" t="e">
        <f>F16/#REF!*100</f>
        <v>#REF!</v>
      </c>
      <c r="H16" s="133"/>
      <c r="I16" s="135" t="e">
        <f>H16/#REF!*100</f>
        <v>#REF!</v>
      </c>
      <c r="J16" s="133"/>
      <c r="K16" s="135" t="e">
        <f>J16/#REF!*100</f>
        <v>#REF!</v>
      </c>
      <c r="L16" s="133"/>
      <c r="M16" s="135" t="e">
        <f>L16/#REF!*100</f>
        <v>#REF!</v>
      </c>
      <c r="N16" s="133"/>
      <c r="O16" s="135" t="e">
        <f>N16/#REF!*100</f>
        <v>#REF!</v>
      </c>
      <c r="P16" s="133"/>
      <c r="Q16" s="135" t="e">
        <f>P16/#REF!*100</f>
        <v>#REF!</v>
      </c>
      <c r="R16" s="133"/>
      <c r="S16" s="135" t="e">
        <f>R16/#REF!*100</f>
        <v>#REF!</v>
      </c>
      <c r="T16" s="133"/>
      <c r="U16" s="135" t="e">
        <f>T16/#REF!*100</f>
        <v>#REF!</v>
      </c>
    </row>
    <row r="17" spans="1:21" s="54" customFormat="1">
      <c r="A17" s="52">
        <v>2</v>
      </c>
      <c r="B17" s="31" t="s">
        <v>39</v>
      </c>
      <c r="C17" s="53" t="s">
        <v>33</v>
      </c>
      <c r="D17" s="135">
        <f>SUM(D18:D43)</f>
        <v>0</v>
      </c>
      <c r="E17" s="139" t="e">
        <f>D17/#REF!*100</f>
        <v>#REF!</v>
      </c>
      <c r="F17" s="135">
        <f>SUM(F18:F43)</f>
        <v>0</v>
      </c>
      <c r="G17" s="135" t="e">
        <f>F17/#REF!*100</f>
        <v>#REF!</v>
      </c>
      <c r="H17" s="135">
        <f>SUM(H18:H43)</f>
        <v>0</v>
      </c>
      <c r="I17" s="135" t="e">
        <f>H17/#REF!*100</f>
        <v>#REF!</v>
      </c>
      <c r="J17" s="135">
        <f>SUM(J18:J43)</f>
        <v>0</v>
      </c>
      <c r="K17" s="135" t="e">
        <f>J17/#REF!*100</f>
        <v>#REF!</v>
      </c>
      <c r="L17" s="135">
        <f>SUM(L18:L43)</f>
        <v>0</v>
      </c>
      <c r="M17" s="135" t="e">
        <f>L17/#REF!*100</f>
        <v>#REF!</v>
      </c>
      <c r="N17" s="135">
        <f>SUM(N18:N43)</f>
        <v>0</v>
      </c>
      <c r="O17" s="135" t="e">
        <f>N17/#REF!*100</f>
        <v>#REF!</v>
      </c>
      <c r="P17" s="135">
        <f>SUM(P18:P43)</f>
        <v>0</v>
      </c>
      <c r="Q17" s="135" t="e">
        <f>P17/#REF!*100</f>
        <v>#REF!</v>
      </c>
      <c r="R17" s="135">
        <f>SUM(R18:R43)</f>
        <v>0</v>
      </c>
      <c r="S17" s="135" t="e">
        <f>R17/#REF!*100</f>
        <v>#REF!</v>
      </c>
      <c r="T17" s="135">
        <f>SUM(T18:T43)</f>
        <v>0</v>
      </c>
      <c r="U17" s="135" t="e">
        <f>T17/#REF!*100</f>
        <v>#REF!</v>
      </c>
    </row>
    <row r="18" spans="1:21">
      <c r="A18" s="51" t="s">
        <v>26</v>
      </c>
      <c r="B18" s="23" t="s">
        <v>22</v>
      </c>
      <c r="C18" s="48" t="s">
        <v>34</v>
      </c>
      <c r="D18" s="133"/>
      <c r="E18" s="139" t="e">
        <f>D18/#REF!*100</f>
        <v>#REF!</v>
      </c>
      <c r="F18" s="133"/>
      <c r="G18" s="135" t="e">
        <f>F18/#REF!*100</f>
        <v>#REF!</v>
      </c>
      <c r="H18" s="133"/>
      <c r="I18" s="135" t="e">
        <f>H18/#REF!*100</f>
        <v>#REF!</v>
      </c>
      <c r="J18" s="133"/>
      <c r="K18" s="135" t="e">
        <f>J18/#REF!*100</f>
        <v>#REF!</v>
      </c>
      <c r="L18" s="133"/>
      <c r="M18" s="135" t="e">
        <f>L18/#REF!*100</f>
        <v>#REF!</v>
      </c>
      <c r="N18" s="133"/>
      <c r="O18" s="135" t="e">
        <f>N18/#REF!*100</f>
        <v>#REF!</v>
      </c>
      <c r="P18" s="133"/>
      <c r="Q18" s="135" t="e">
        <f>P18/#REF!*100</f>
        <v>#REF!</v>
      </c>
      <c r="R18" s="133"/>
      <c r="S18" s="135" t="e">
        <f>R18/#REF!*100</f>
        <v>#REF!</v>
      </c>
      <c r="T18" s="133"/>
      <c r="U18" s="135" t="e">
        <f>T18/#REF!*100</f>
        <v>#REF!</v>
      </c>
    </row>
    <row r="19" spans="1:21">
      <c r="A19" s="51" t="s">
        <v>15</v>
      </c>
      <c r="B19" s="23" t="s">
        <v>23</v>
      </c>
      <c r="C19" s="48" t="s">
        <v>35</v>
      </c>
      <c r="D19" s="133"/>
      <c r="E19" s="139" t="e">
        <f>D19/#REF!*100</f>
        <v>#REF!</v>
      </c>
      <c r="F19" s="133"/>
      <c r="G19" s="135" t="e">
        <f>F19/#REF!*100</f>
        <v>#REF!</v>
      </c>
      <c r="H19" s="133"/>
      <c r="I19" s="135" t="e">
        <f>H19/#REF!*100</f>
        <v>#REF!</v>
      </c>
      <c r="J19" s="133"/>
      <c r="K19" s="135" t="e">
        <f>J19/#REF!*100</f>
        <v>#REF!</v>
      </c>
      <c r="L19" s="133"/>
      <c r="M19" s="135" t="e">
        <f>L19/#REF!*100</f>
        <v>#REF!</v>
      </c>
      <c r="N19" s="133"/>
      <c r="O19" s="135" t="e">
        <f>N19/#REF!*100</f>
        <v>#REF!</v>
      </c>
      <c r="P19" s="133"/>
      <c r="Q19" s="135" t="e">
        <f>P19/#REF!*100</f>
        <v>#REF!</v>
      </c>
      <c r="R19" s="133"/>
      <c r="S19" s="135" t="e">
        <f>R19/#REF!*100</f>
        <v>#REF!</v>
      </c>
      <c r="T19" s="133"/>
      <c r="U19" s="135" t="e">
        <f>T19/#REF!*100</f>
        <v>#REF!</v>
      </c>
    </row>
    <row r="20" spans="1:21">
      <c r="A20" s="51" t="s">
        <v>16</v>
      </c>
      <c r="B20" s="23" t="s">
        <v>24</v>
      </c>
      <c r="C20" s="48" t="s">
        <v>127</v>
      </c>
      <c r="D20" s="133"/>
      <c r="E20" s="139" t="e">
        <f>D20/#REF!*100</f>
        <v>#REF!</v>
      </c>
      <c r="F20" s="133"/>
      <c r="G20" s="135" t="e">
        <f>F20/#REF!*100</f>
        <v>#REF!</v>
      </c>
      <c r="H20" s="133"/>
      <c r="I20" s="135" t="e">
        <f>H20/#REF!*100</f>
        <v>#REF!</v>
      </c>
      <c r="J20" s="133"/>
      <c r="K20" s="135" t="e">
        <f>J20/#REF!*100</f>
        <v>#REF!</v>
      </c>
      <c r="L20" s="133"/>
      <c r="M20" s="135" t="e">
        <f>L20/#REF!*100</f>
        <v>#REF!</v>
      </c>
      <c r="N20" s="133"/>
      <c r="O20" s="135" t="e">
        <f>N20/#REF!*100</f>
        <v>#REF!</v>
      </c>
      <c r="P20" s="133"/>
      <c r="Q20" s="135" t="e">
        <f>P20/#REF!*100</f>
        <v>#REF!</v>
      </c>
      <c r="R20" s="133"/>
      <c r="S20" s="135" t="e">
        <f>R20/#REF!*100</f>
        <v>#REF!</v>
      </c>
      <c r="T20" s="133"/>
      <c r="U20" s="135" t="e">
        <f>T20/#REF!*100</f>
        <v>#REF!</v>
      </c>
    </row>
    <row r="21" spans="1:21">
      <c r="A21" s="51" t="s">
        <v>17</v>
      </c>
      <c r="B21" s="23" t="s">
        <v>83</v>
      </c>
      <c r="C21" s="48" t="s">
        <v>130</v>
      </c>
      <c r="D21" s="133"/>
      <c r="E21" s="139" t="e">
        <f>D21/#REF!*100</f>
        <v>#REF!</v>
      </c>
      <c r="F21" s="133"/>
      <c r="G21" s="135" t="e">
        <f>F21/#REF!*100</f>
        <v>#REF!</v>
      </c>
      <c r="H21" s="133"/>
      <c r="I21" s="135" t="e">
        <f>H21/#REF!*100</f>
        <v>#REF!</v>
      </c>
      <c r="J21" s="133"/>
      <c r="K21" s="135" t="e">
        <f>J21/#REF!*100</f>
        <v>#REF!</v>
      </c>
      <c r="L21" s="133"/>
      <c r="M21" s="135" t="e">
        <f>L21/#REF!*100</f>
        <v>#REF!</v>
      </c>
      <c r="N21" s="133"/>
      <c r="O21" s="135" t="e">
        <f>N21/#REF!*100</f>
        <v>#REF!</v>
      </c>
      <c r="P21" s="133"/>
      <c r="Q21" s="135" t="e">
        <f>P21/#REF!*100</f>
        <v>#REF!</v>
      </c>
      <c r="R21" s="133"/>
      <c r="S21" s="135" t="e">
        <f>R21/#REF!*100</f>
        <v>#REF!</v>
      </c>
      <c r="T21" s="133"/>
      <c r="U21" s="135" t="e">
        <f>T21/#REF!*100</f>
        <v>#REF!</v>
      </c>
    </row>
    <row r="22" spans="1:21">
      <c r="A22" s="51" t="s">
        <v>18</v>
      </c>
      <c r="B22" s="23" t="s">
        <v>87</v>
      </c>
      <c r="C22" s="48" t="s">
        <v>131</v>
      </c>
      <c r="D22" s="133"/>
      <c r="E22" s="139" t="e">
        <f>D22/#REF!*100</f>
        <v>#REF!</v>
      </c>
      <c r="F22" s="133"/>
      <c r="G22" s="135" t="e">
        <f>F22/#REF!*100</f>
        <v>#REF!</v>
      </c>
      <c r="H22" s="133"/>
      <c r="I22" s="135" t="e">
        <f>H22/#REF!*100</f>
        <v>#REF!</v>
      </c>
      <c r="J22" s="133"/>
      <c r="K22" s="135" t="e">
        <f>J22/#REF!*100</f>
        <v>#REF!</v>
      </c>
      <c r="L22" s="133"/>
      <c r="M22" s="135" t="e">
        <f>L22/#REF!*100</f>
        <v>#REF!</v>
      </c>
      <c r="N22" s="133"/>
      <c r="O22" s="135" t="e">
        <f>N22/#REF!*100</f>
        <v>#REF!</v>
      </c>
      <c r="P22" s="133"/>
      <c r="Q22" s="135" t="e">
        <f>P22/#REF!*100</f>
        <v>#REF!</v>
      </c>
      <c r="R22" s="133"/>
      <c r="S22" s="135" t="e">
        <f>R22/#REF!*100</f>
        <v>#REF!</v>
      </c>
      <c r="T22" s="133"/>
      <c r="U22" s="135" t="e">
        <f>T22/#REF!*100</f>
        <v>#REF!</v>
      </c>
    </row>
    <row r="23" spans="1:21">
      <c r="A23" s="51" t="s">
        <v>19</v>
      </c>
      <c r="B23" s="23" t="s">
        <v>88</v>
      </c>
      <c r="C23" s="48" t="s">
        <v>129</v>
      </c>
      <c r="D23" s="133"/>
      <c r="E23" s="139" t="e">
        <f>D23/#REF!*100</f>
        <v>#REF!</v>
      </c>
      <c r="F23" s="133"/>
      <c r="G23" s="135" t="e">
        <f>F23/#REF!*100</f>
        <v>#REF!</v>
      </c>
      <c r="H23" s="133"/>
      <c r="I23" s="135" t="e">
        <f>H23/#REF!*100</f>
        <v>#REF!</v>
      </c>
      <c r="J23" s="133"/>
      <c r="K23" s="135" t="e">
        <f>J23/#REF!*100</f>
        <v>#REF!</v>
      </c>
      <c r="L23" s="133"/>
      <c r="M23" s="135" t="e">
        <f>L23/#REF!*100</f>
        <v>#REF!</v>
      </c>
      <c r="N23" s="133"/>
      <c r="O23" s="135" t="e">
        <f>N23/#REF!*100</f>
        <v>#REF!</v>
      </c>
      <c r="P23" s="133"/>
      <c r="Q23" s="135" t="e">
        <f>P23/#REF!*100</f>
        <v>#REF!</v>
      </c>
      <c r="R23" s="133"/>
      <c r="S23" s="135" t="e">
        <f>R23/#REF!*100</f>
        <v>#REF!</v>
      </c>
      <c r="T23" s="133"/>
      <c r="U23" s="135" t="e">
        <f>T23/#REF!*100</f>
        <v>#REF!</v>
      </c>
    </row>
    <row r="24" spans="1:21">
      <c r="A24" s="51" t="s">
        <v>27</v>
      </c>
      <c r="B24" s="23" t="s">
        <v>89</v>
      </c>
      <c r="C24" s="48" t="s">
        <v>54</v>
      </c>
      <c r="D24" s="133"/>
      <c r="E24" s="139" t="e">
        <f>D24/#REF!*100</f>
        <v>#REF!</v>
      </c>
      <c r="F24" s="133"/>
      <c r="G24" s="135" t="e">
        <f>F24/#REF!*100</f>
        <v>#REF!</v>
      </c>
      <c r="H24" s="133"/>
      <c r="I24" s="135" t="e">
        <f>H24/#REF!*100</f>
        <v>#REF!</v>
      </c>
      <c r="J24" s="133"/>
      <c r="K24" s="135" t="e">
        <f>J24/#REF!*100</f>
        <v>#REF!</v>
      </c>
      <c r="L24" s="133"/>
      <c r="M24" s="135" t="e">
        <f>L24/#REF!*100</f>
        <v>#REF!</v>
      </c>
      <c r="N24" s="133"/>
      <c r="O24" s="135" t="e">
        <f>N24/#REF!*100</f>
        <v>#REF!</v>
      </c>
      <c r="P24" s="133"/>
      <c r="Q24" s="135" t="e">
        <f>P24/#REF!*100</f>
        <v>#REF!</v>
      </c>
      <c r="R24" s="133"/>
      <c r="S24" s="135" t="e">
        <f>R24/#REF!*100</f>
        <v>#REF!</v>
      </c>
      <c r="T24" s="133"/>
      <c r="U24" s="135" t="e">
        <f>T24/#REF!*100</f>
        <v>#REF!</v>
      </c>
    </row>
    <row r="25" spans="1:21">
      <c r="A25" s="51" t="s">
        <v>28</v>
      </c>
      <c r="B25" s="23" t="s">
        <v>90</v>
      </c>
      <c r="C25" s="48" t="s">
        <v>48</v>
      </c>
      <c r="D25" s="133"/>
      <c r="E25" s="139" t="e">
        <f>D25/#REF!*100</f>
        <v>#REF!</v>
      </c>
      <c r="F25" s="133"/>
      <c r="G25" s="135" t="e">
        <f>F25/#REF!*100</f>
        <v>#REF!</v>
      </c>
      <c r="H25" s="133"/>
      <c r="I25" s="135" t="e">
        <f>H25/#REF!*100</f>
        <v>#REF!</v>
      </c>
      <c r="J25" s="133"/>
      <c r="K25" s="135" t="e">
        <f>J25/#REF!*100</f>
        <v>#REF!</v>
      </c>
      <c r="L25" s="133"/>
      <c r="M25" s="135" t="e">
        <f>L25/#REF!*100</f>
        <v>#REF!</v>
      </c>
      <c r="N25" s="133"/>
      <c r="O25" s="135" t="e">
        <f>N25/#REF!*100</f>
        <v>#REF!</v>
      </c>
      <c r="P25" s="133"/>
      <c r="Q25" s="135" t="e">
        <f>P25/#REF!*100</f>
        <v>#REF!</v>
      </c>
      <c r="R25" s="133"/>
      <c r="S25" s="135" t="e">
        <f>R25/#REF!*100</f>
        <v>#REF!</v>
      </c>
      <c r="T25" s="133"/>
      <c r="U25" s="135" t="e">
        <f>T25/#REF!*100</f>
        <v>#REF!</v>
      </c>
    </row>
    <row r="26" spans="1:21" ht="31.5">
      <c r="A26" s="51" t="s">
        <v>49</v>
      </c>
      <c r="B26" s="72" t="s">
        <v>159</v>
      </c>
      <c r="C26" s="48" t="s">
        <v>36</v>
      </c>
      <c r="D26" s="133"/>
      <c r="E26" s="139" t="e">
        <f>D26/#REF!*100</f>
        <v>#REF!</v>
      </c>
      <c r="F26" s="133"/>
      <c r="G26" s="135" t="e">
        <f>F26/#REF!*100</f>
        <v>#REF!</v>
      </c>
      <c r="H26" s="133"/>
      <c r="I26" s="135" t="e">
        <f>H26/#REF!*100</f>
        <v>#REF!</v>
      </c>
      <c r="J26" s="133"/>
      <c r="K26" s="135" t="e">
        <f>J26/#REF!*100</f>
        <v>#REF!</v>
      </c>
      <c r="L26" s="133"/>
      <c r="M26" s="135" t="e">
        <f>L26/#REF!*100</f>
        <v>#REF!</v>
      </c>
      <c r="N26" s="133"/>
      <c r="O26" s="135" t="e">
        <f>N26/#REF!*100</f>
        <v>#REF!</v>
      </c>
      <c r="P26" s="133"/>
      <c r="Q26" s="135" t="e">
        <f>P26/#REF!*100</f>
        <v>#REF!</v>
      </c>
      <c r="R26" s="133"/>
      <c r="S26" s="135" t="e">
        <f>R26/#REF!*100</f>
        <v>#REF!</v>
      </c>
      <c r="T26" s="133"/>
      <c r="U26" s="135" t="e">
        <f>T26/#REF!*100</f>
        <v>#REF!</v>
      </c>
    </row>
    <row r="27" spans="1:21">
      <c r="A27" s="51" t="s">
        <v>134</v>
      </c>
      <c r="B27" s="23" t="s">
        <v>108</v>
      </c>
      <c r="C27" s="48" t="s">
        <v>157</v>
      </c>
      <c r="D27" s="133"/>
      <c r="E27" s="139" t="e">
        <f>D27/#REF!*100</f>
        <v>#REF!</v>
      </c>
      <c r="F27" s="133"/>
      <c r="G27" s="135" t="e">
        <f>F27/#REF!*100</f>
        <v>#REF!</v>
      </c>
      <c r="H27" s="133"/>
      <c r="I27" s="135" t="e">
        <f>H27/#REF!*100</f>
        <v>#REF!</v>
      </c>
      <c r="J27" s="133"/>
      <c r="K27" s="135" t="e">
        <f>J27/#REF!*100</f>
        <v>#REF!</v>
      </c>
      <c r="L27" s="133"/>
      <c r="M27" s="135" t="e">
        <f>L27/#REF!*100</f>
        <v>#REF!</v>
      </c>
      <c r="N27" s="133"/>
      <c r="O27" s="135" t="e">
        <f>N27/#REF!*100</f>
        <v>#REF!</v>
      </c>
      <c r="P27" s="133"/>
      <c r="Q27" s="135" t="e">
        <f>P27/#REF!*100</f>
        <v>#REF!</v>
      </c>
      <c r="R27" s="133"/>
      <c r="S27" s="135" t="e">
        <f>R27/#REF!*100</f>
        <v>#REF!</v>
      </c>
      <c r="T27" s="133"/>
      <c r="U27" s="135" t="e">
        <f>T27/#REF!*100</f>
        <v>#REF!</v>
      </c>
    </row>
    <row r="28" spans="1:21">
      <c r="A28" s="51" t="s">
        <v>185</v>
      </c>
      <c r="B28" s="23" t="s">
        <v>123</v>
      </c>
      <c r="C28" s="48" t="s">
        <v>128</v>
      </c>
      <c r="D28" s="133"/>
      <c r="E28" s="139" t="e">
        <f>D28/#REF!*100</f>
        <v>#REF!</v>
      </c>
      <c r="F28" s="133"/>
      <c r="G28" s="135" t="e">
        <f>F28/#REF!*100</f>
        <v>#REF!</v>
      </c>
      <c r="H28" s="133"/>
      <c r="I28" s="135" t="e">
        <f>H28/#REF!*100</f>
        <v>#REF!</v>
      </c>
      <c r="J28" s="133"/>
      <c r="K28" s="135" t="e">
        <f>J28/#REF!*100</f>
        <v>#REF!</v>
      </c>
      <c r="L28" s="133"/>
      <c r="M28" s="135" t="e">
        <f>L28/#REF!*100</f>
        <v>#REF!</v>
      </c>
      <c r="N28" s="133"/>
      <c r="O28" s="135" t="e">
        <f>N28/#REF!*100</f>
        <v>#REF!</v>
      </c>
      <c r="P28" s="133"/>
      <c r="Q28" s="135" t="e">
        <f>P28/#REF!*100</f>
        <v>#REF!</v>
      </c>
      <c r="R28" s="133"/>
      <c r="S28" s="135" t="e">
        <f>R28/#REF!*100</f>
        <v>#REF!</v>
      </c>
      <c r="T28" s="133"/>
      <c r="U28" s="135" t="e">
        <f>T28/#REF!*100</f>
        <v>#REF!</v>
      </c>
    </row>
    <row r="29" spans="1:21">
      <c r="A29" s="51" t="s">
        <v>186</v>
      </c>
      <c r="B29" s="23" t="s">
        <v>84</v>
      </c>
      <c r="C29" s="48" t="s">
        <v>73</v>
      </c>
      <c r="D29" s="133"/>
      <c r="E29" s="139" t="e">
        <f>D29/#REF!*100</f>
        <v>#REF!</v>
      </c>
      <c r="F29" s="133"/>
      <c r="G29" s="135" t="e">
        <f>F29/#REF!*100</f>
        <v>#REF!</v>
      </c>
      <c r="H29" s="133"/>
      <c r="I29" s="135" t="e">
        <f>H29/#REF!*100</f>
        <v>#REF!</v>
      </c>
      <c r="J29" s="133"/>
      <c r="K29" s="135" t="e">
        <f>J29/#REF!*100</f>
        <v>#REF!</v>
      </c>
      <c r="L29" s="133"/>
      <c r="M29" s="135" t="e">
        <f>L29/#REF!*100</f>
        <v>#REF!</v>
      </c>
      <c r="N29" s="133"/>
      <c r="O29" s="135" t="e">
        <f>N29/#REF!*100</f>
        <v>#REF!</v>
      </c>
      <c r="P29" s="133"/>
      <c r="Q29" s="135" t="e">
        <f>P29/#REF!*100</f>
        <v>#REF!</v>
      </c>
      <c r="R29" s="133"/>
      <c r="S29" s="135" t="e">
        <f>R29/#REF!*100</f>
        <v>#REF!</v>
      </c>
      <c r="T29" s="133"/>
      <c r="U29" s="135" t="e">
        <f>T29/#REF!*100</f>
        <v>#REF!</v>
      </c>
    </row>
    <row r="30" spans="1:21">
      <c r="A30" s="51" t="s">
        <v>187</v>
      </c>
      <c r="B30" s="23" t="s">
        <v>91</v>
      </c>
      <c r="C30" s="48" t="s">
        <v>96</v>
      </c>
      <c r="D30" s="133"/>
      <c r="E30" s="139" t="e">
        <f>D30/#REF!*100</f>
        <v>#REF!</v>
      </c>
      <c r="F30" s="133"/>
      <c r="G30" s="135" t="e">
        <f>F30/#REF!*100</f>
        <v>#REF!</v>
      </c>
      <c r="H30" s="133"/>
      <c r="I30" s="135" t="e">
        <f>H30/#REF!*100</f>
        <v>#REF!</v>
      </c>
      <c r="J30" s="133"/>
      <c r="K30" s="135" t="e">
        <f>J30/#REF!*100</f>
        <v>#REF!</v>
      </c>
      <c r="L30" s="133"/>
      <c r="M30" s="135" t="e">
        <f>L30/#REF!*100</f>
        <v>#REF!</v>
      </c>
      <c r="N30" s="133"/>
      <c r="O30" s="135" t="e">
        <f>N30/#REF!*100</f>
        <v>#REF!</v>
      </c>
      <c r="P30" s="133"/>
      <c r="Q30" s="135" t="e">
        <f>P30/#REF!*100</f>
        <v>#REF!</v>
      </c>
      <c r="R30" s="133"/>
      <c r="S30" s="135" t="e">
        <f>R30/#REF!*100</f>
        <v>#REF!</v>
      </c>
      <c r="T30" s="133"/>
      <c r="U30" s="135" t="e">
        <f>T30/#REF!*100</f>
        <v>#REF!</v>
      </c>
    </row>
    <row r="31" spans="1:21">
      <c r="A31" s="51" t="s">
        <v>188</v>
      </c>
      <c r="B31" s="23" t="s">
        <v>92</v>
      </c>
      <c r="C31" s="48" t="s">
        <v>97</v>
      </c>
      <c r="D31" s="133"/>
      <c r="E31" s="139" t="e">
        <f>D31/#REF!*100</f>
        <v>#REF!</v>
      </c>
      <c r="F31" s="133"/>
      <c r="G31" s="135" t="e">
        <f>F31/#REF!*100</f>
        <v>#REF!</v>
      </c>
      <c r="H31" s="133"/>
      <c r="I31" s="135" t="e">
        <f>H31/#REF!*100</f>
        <v>#REF!</v>
      </c>
      <c r="J31" s="133"/>
      <c r="K31" s="135" t="e">
        <f>J31/#REF!*100</f>
        <v>#REF!</v>
      </c>
      <c r="L31" s="133"/>
      <c r="M31" s="135" t="e">
        <f>L31/#REF!*100</f>
        <v>#REF!</v>
      </c>
      <c r="N31" s="133"/>
      <c r="O31" s="135" t="e">
        <f>N31/#REF!*100</f>
        <v>#REF!</v>
      </c>
      <c r="P31" s="133"/>
      <c r="Q31" s="135" t="e">
        <f>P31/#REF!*100</f>
        <v>#REF!</v>
      </c>
      <c r="R31" s="133"/>
      <c r="S31" s="135" t="e">
        <f>R31/#REF!*100</f>
        <v>#REF!</v>
      </c>
      <c r="T31" s="133"/>
      <c r="U31" s="135" t="e">
        <f>T31/#REF!*100</f>
        <v>#REF!</v>
      </c>
    </row>
    <row r="32" spans="1:21">
      <c r="A32" s="51" t="s">
        <v>189</v>
      </c>
      <c r="B32" s="23" t="s">
        <v>93</v>
      </c>
      <c r="C32" s="48" t="s">
        <v>101</v>
      </c>
      <c r="D32" s="133"/>
      <c r="E32" s="139" t="e">
        <f>D32/#REF!*100</f>
        <v>#REF!</v>
      </c>
      <c r="F32" s="133"/>
      <c r="G32" s="135" t="e">
        <f>F32/#REF!*100</f>
        <v>#REF!</v>
      </c>
      <c r="H32" s="133"/>
      <c r="I32" s="135" t="e">
        <f>H32/#REF!*100</f>
        <v>#REF!</v>
      </c>
      <c r="J32" s="133"/>
      <c r="K32" s="135" t="e">
        <f>J32/#REF!*100</f>
        <v>#REF!</v>
      </c>
      <c r="L32" s="133"/>
      <c r="M32" s="135" t="e">
        <f>L32/#REF!*100</f>
        <v>#REF!</v>
      </c>
      <c r="N32" s="133"/>
      <c r="O32" s="135" t="e">
        <f>N32/#REF!*100</f>
        <v>#REF!</v>
      </c>
      <c r="P32" s="133"/>
      <c r="Q32" s="135" t="e">
        <f>P32/#REF!*100</f>
        <v>#REF!</v>
      </c>
      <c r="R32" s="133"/>
      <c r="S32" s="135" t="e">
        <f>R32/#REF!*100</f>
        <v>#REF!</v>
      </c>
      <c r="T32" s="133"/>
      <c r="U32" s="135" t="e">
        <f>T32/#REF!*100</f>
        <v>#REF!</v>
      </c>
    </row>
    <row r="33" spans="1:21">
      <c r="A33" s="51" t="s">
        <v>190</v>
      </c>
      <c r="B33" s="23" t="s">
        <v>120</v>
      </c>
      <c r="C33" s="48" t="s">
        <v>98</v>
      </c>
      <c r="D33" s="133"/>
      <c r="E33" s="139" t="e">
        <f>D33/#REF!*100</f>
        <v>#REF!</v>
      </c>
      <c r="F33" s="133"/>
      <c r="G33" s="135" t="e">
        <f>F33/#REF!*100</f>
        <v>#REF!</v>
      </c>
      <c r="H33" s="133"/>
      <c r="I33" s="135" t="e">
        <f>H33/#REF!*100</f>
        <v>#REF!</v>
      </c>
      <c r="J33" s="133"/>
      <c r="K33" s="135" t="e">
        <f>J33/#REF!*100</f>
        <v>#REF!</v>
      </c>
      <c r="L33" s="133"/>
      <c r="M33" s="135" t="e">
        <f>L33/#REF!*100</f>
        <v>#REF!</v>
      </c>
      <c r="N33" s="133"/>
      <c r="O33" s="135" t="e">
        <f>N33/#REF!*100</f>
        <v>#REF!</v>
      </c>
      <c r="P33" s="133"/>
      <c r="Q33" s="135" t="e">
        <f>P33/#REF!*100</f>
        <v>#REF!</v>
      </c>
      <c r="R33" s="133"/>
      <c r="S33" s="135" t="e">
        <f>R33/#REF!*100</f>
        <v>#REF!</v>
      </c>
      <c r="T33" s="133"/>
      <c r="U33" s="135" t="e">
        <f>T33/#REF!*100</f>
        <v>#REF!</v>
      </c>
    </row>
    <row r="34" spans="1:21">
      <c r="A34" s="51" t="s">
        <v>191</v>
      </c>
      <c r="B34" s="23" t="s">
        <v>124</v>
      </c>
      <c r="C34" s="48" t="s">
        <v>121</v>
      </c>
      <c r="D34" s="133"/>
      <c r="E34" s="139" t="e">
        <f>D34/#REF!*100</f>
        <v>#REF!</v>
      </c>
      <c r="F34" s="133"/>
      <c r="G34" s="135" t="e">
        <f>F34/#REF!*100</f>
        <v>#REF!</v>
      </c>
      <c r="H34" s="133"/>
      <c r="I34" s="135" t="e">
        <f>H34/#REF!*100</f>
        <v>#REF!</v>
      </c>
      <c r="J34" s="133"/>
      <c r="K34" s="135" t="e">
        <f>J34/#REF!*100</f>
        <v>#REF!</v>
      </c>
      <c r="L34" s="133"/>
      <c r="M34" s="135" t="e">
        <f>L34/#REF!*100</f>
        <v>#REF!</v>
      </c>
      <c r="N34" s="133"/>
      <c r="O34" s="135" t="e">
        <f>N34/#REF!*100</f>
        <v>#REF!</v>
      </c>
      <c r="P34" s="133"/>
      <c r="Q34" s="135" t="e">
        <f>P34/#REF!*100</f>
        <v>#REF!</v>
      </c>
      <c r="R34" s="133"/>
      <c r="S34" s="135" t="e">
        <f>R34/#REF!*100</f>
        <v>#REF!</v>
      </c>
      <c r="T34" s="133"/>
      <c r="U34" s="135" t="e">
        <f>T34/#REF!*100</f>
        <v>#REF!</v>
      </c>
    </row>
    <row r="35" spans="1:21">
      <c r="A35" s="51" t="s">
        <v>192</v>
      </c>
      <c r="B35" s="23" t="s">
        <v>94</v>
      </c>
      <c r="C35" s="48" t="s">
        <v>99</v>
      </c>
      <c r="D35" s="133"/>
      <c r="E35" s="139" t="e">
        <f>D35/#REF!*100</f>
        <v>#REF!</v>
      </c>
      <c r="F35" s="133"/>
      <c r="G35" s="135" t="e">
        <f>F35/#REF!*100</f>
        <v>#REF!</v>
      </c>
      <c r="H35" s="133"/>
      <c r="I35" s="135" t="e">
        <f>H35/#REF!*100</f>
        <v>#REF!</v>
      </c>
      <c r="J35" s="133"/>
      <c r="K35" s="135" t="e">
        <f>J35/#REF!*100</f>
        <v>#REF!</v>
      </c>
      <c r="L35" s="133"/>
      <c r="M35" s="135" t="e">
        <f>L35/#REF!*100</f>
        <v>#REF!</v>
      </c>
      <c r="N35" s="133"/>
      <c r="O35" s="135" t="e">
        <f>N35/#REF!*100</f>
        <v>#REF!</v>
      </c>
      <c r="P35" s="133"/>
      <c r="Q35" s="135" t="e">
        <f>P35/#REF!*100</f>
        <v>#REF!</v>
      </c>
      <c r="R35" s="133"/>
      <c r="S35" s="135" t="e">
        <f>R35/#REF!*100</f>
        <v>#REF!</v>
      </c>
      <c r="T35" s="133"/>
      <c r="U35" s="135" t="e">
        <f>T35/#REF!*100</f>
        <v>#REF!</v>
      </c>
    </row>
    <row r="36" spans="1:21" ht="31.5">
      <c r="A36" s="51" t="s">
        <v>193</v>
      </c>
      <c r="B36" s="23" t="s">
        <v>95</v>
      </c>
      <c r="C36" s="48" t="s">
        <v>50</v>
      </c>
      <c r="D36" s="133"/>
      <c r="E36" s="139" t="e">
        <f>D36/#REF!*100</f>
        <v>#REF!</v>
      </c>
      <c r="F36" s="133"/>
      <c r="G36" s="135" t="e">
        <f>F36/#REF!*100</f>
        <v>#REF!</v>
      </c>
      <c r="H36" s="133"/>
      <c r="I36" s="135" t="e">
        <f>H36/#REF!*100</f>
        <v>#REF!</v>
      </c>
      <c r="J36" s="133"/>
      <c r="K36" s="135" t="e">
        <f>J36/#REF!*100</f>
        <v>#REF!</v>
      </c>
      <c r="L36" s="133"/>
      <c r="M36" s="135" t="e">
        <f>L36/#REF!*100</f>
        <v>#REF!</v>
      </c>
      <c r="N36" s="133"/>
      <c r="O36" s="135" t="e">
        <f>N36/#REF!*100</f>
        <v>#REF!</v>
      </c>
      <c r="P36" s="133"/>
      <c r="Q36" s="135" t="e">
        <f>P36/#REF!*100</f>
        <v>#REF!</v>
      </c>
      <c r="R36" s="133"/>
      <c r="S36" s="135" t="e">
        <f>R36/#REF!*100</f>
        <v>#REF!</v>
      </c>
      <c r="T36" s="133"/>
      <c r="U36" s="135" t="e">
        <f>T36/#REF!*100</f>
        <v>#REF!</v>
      </c>
    </row>
    <row r="37" spans="1:21" ht="30.75" customHeight="1">
      <c r="A37" s="51" t="s">
        <v>195</v>
      </c>
      <c r="B37" s="71" t="s">
        <v>102</v>
      </c>
      <c r="C37" s="55" t="s">
        <v>55</v>
      </c>
      <c r="D37" s="133"/>
      <c r="E37" s="139" t="e">
        <f>D37/#REF!*100</f>
        <v>#REF!</v>
      </c>
      <c r="F37" s="133"/>
      <c r="G37" s="135" t="e">
        <f>F37/#REF!*100</f>
        <v>#REF!</v>
      </c>
      <c r="H37" s="133"/>
      <c r="I37" s="135" t="e">
        <f>H37/#REF!*100</f>
        <v>#REF!</v>
      </c>
      <c r="J37" s="133"/>
      <c r="K37" s="135" t="e">
        <f>J37/#REF!*100</f>
        <v>#REF!</v>
      </c>
      <c r="L37" s="133"/>
      <c r="M37" s="135" t="e">
        <f>L37/#REF!*100</f>
        <v>#REF!</v>
      </c>
      <c r="N37" s="133"/>
      <c r="O37" s="135" t="e">
        <f>N37/#REF!*100</f>
        <v>#REF!</v>
      </c>
      <c r="P37" s="133"/>
      <c r="Q37" s="135" t="e">
        <f>P37/#REF!*100</f>
        <v>#REF!</v>
      </c>
      <c r="R37" s="133"/>
      <c r="S37" s="135" t="e">
        <f>R37/#REF!*100</f>
        <v>#REF!</v>
      </c>
      <c r="T37" s="133"/>
      <c r="U37" s="135" t="e">
        <f>T37/#REF!*100</f>
        <v>#REF!</v>
      </c>
    </row>
    <row r="38" spans="1:21">
      <c r="A38" s="51" t="s">
        <v>196</v>
      </c>
      <c r="B38" s="47" t="s">
        <v>162</v>
      </c>
      <c r="C38" s="55" t="s">
        <v>160</v>
      </c>
      <c r="D38" s="133"/>
      <c r="E38" s="139" t="e">
        <f>D38/#REF!*100</f>
        <v>#REF!</v>
      </c>
      <c r="F38" s="133"/>
      <c r="G38" s="135" t="e">
        <f>F38/#REF!*100</f>
        <v>#REF!</v>
      </c>
      <c r="H38" s="133"/>
      <c r="I38" s="135" t="e">
        <f>H38/#REF!*100</f>
        <v>#REF!</v>
      </c>
      <c r="J38" s="133"/>
      <c r="K38" s="135" t="e">
        <f>J38/#REF!*100</f>
        <v>#REF!</v>
      </c>
      <c r="L38" s="133"/>
      <c r="M38" s="135" t="e">
        <f>L38/#REF!*100</f>
        <v>#REF!</v>
      </c>
      <c r="N38" s="133"/>
      <c r="O38" s="135" t="e">
        <f>N38/#REF!*100</f>
        <v>#REF!</v>
      </c>
      <c r="P38" s="133"/>
      <c r="Q38" s="135" t="e">
        <f>P38/#REF!*100</f>
        <v>#REF!</v>
      </c>
      <c r="R38" s="133"/>
      <c r="S38" s="135" t="e">
        <f>R38/#REF!*100</f>
        <v>#REF!</v>
      </c>
      <c r="T38" s="133"/>
      <c r="U38" s="135" t="e">
        <f>T38/#REF!*100</f>
        <v>#REF!</v>
      </c>
    </row>
    <row r="39" spans="1:21">
      <c r="A39" s="51" t="s">
        <v>197</v>
      </c>
      <c r="B39" s="47" t="s">
        <v>163</v>
      </c>
      <c r="C39" s="55" t="s">
        <v>161</v>
      </c>
      <c r="D39" s="133"/>
      <c r="E39" s="139" t="e">
        <f>D39/#REF!*100</f>
        <v>#REF!</v>
      </c>
      <c r="F39" s="133"/>
      <c r="G39" s="135" t="e">
        <f>F39/#REF!*100</f>
        <v>#REF!</v>
      </c>
      <c r="H39" s="133"/>
      <c r="I39" s="135" t="e">
        <f>H39/#REF!*100</f>
        <v>#REF!</v>
      </c>
      <c r="J39" s="133"/>
      <c r="K39" s="135" t="e">
        <f>J39/#REF!*100</f>
        <v>#REF!</v>
      </c>
      <c r="L39" s="133"/>
      <c r="M39" s="135" t="e">
        <f>L39/#REF!*100</f>
        <v>#REF!</v>
      </c>
      <c r="N39" s="133"/>
      <c r="O39" s="135" t="e">
        <f>N39/#REF!*100</f>
        <v>#REF!</v>
      </c>
      <c r="P39" s="133"/>
      <c r="Q39" s="135" t="e">
        <f>P39/#REF!*100</f>
        <v>#REF!</v>
      </c>
      <c r="R39" s="133"/>
      <c r="S39" s="135" t="e">
        <f>R39/#REF!*100</f>
        <v>#REF!</v>
      </c>
      <c r="T39" s="133"/>
      <c r="U39" s="135" t="e">
        <f>T39/#REF!*100</f>
        <v>#REF!</v>
      </c>
    </row>
    <row r="40" spans="1:21">
      <c r="A40" s="51" t="s">
        <v>198</v>
      </c>
      <c r="B40" s="47" t="s">
        <v>158</v>
      </c>
      <c r="C40" s="55" t="s">
        <v>107</v>
      </c>
      <c r="D40" s="133"/>
      <c r="E40" s="139" t="e">
        <f>D40/#REF!*100</f>
        <v>#REF!</v>
      </c>
      <c r="F40" s="133"/>
      <c r="G40" s="135" t="e">
        <f>F40/#REF!*100</f>
        <v>#REF!</v>
      </c>
      <c r="H40" s="133"/>
      <c r="I40" s="135" t="e">
        <f>H40/#REF!*100</f>
        <v>#REF!</v>
      </c>
      <c r="J40" s="133"/>
      <c r="K40" s="135" t="e">
        <f>J40/#REF!*100</f>
        <v>#REF!</v>
      </c>
      <c r="L40" s="133"/>
      <c r="M40" s="135" t="e">
        <f>L40/#REF!*100</f>
        <v>#REF!</v>
      </c>
      <c r="N40" s="133"/>
      <c r="O40" s="135" t="e">
        <f>N40/#REF!*100</f>
        <v>#REF!</v>
      </c>
      <c r="P40" s="133"/>
      <c r="Q40" s="135" t="e">
        <f>P40/#REF!*100</f>
        <v>#REF!</v>
      </c>
      <c r="R40" s="133"/>
      <c r="S40" s="135" t="e">
        <f>R40/#REF!*100</f>
        <v>#REF!</v>
      </c>
      <c r="T40" s="133"/>
      <c r="U40" s="135" t="e">
        <f>T40/#REF!*100</f>
        <v>#REF!</v>
      </c>
    </row>
    <row r="41" spans="1:21">
      <c r="A41" s="51" t="s">
        <v>199</v>
      </c>
      <c r="B41" s="47" t="s">
        <v>165</v>
      </c>
      <c r="C41" s="55" t="s">
        <v>166</v>
      </c>
      <c r="D41" s="133"/>
      <c r="E41" s="139" t="e">
        <f>D41/#REF!*100</f>
        <v>#REF!</v>
      </c>
      <c r="F41" s="133"/>
      <c r="G41" s="135" t="e">
        <f>F41/#REF!*100</f>
        <v>#REF!</v>
      </c>
      <c r="H41" s="133"/>
      <c r="I41" s="135" t="e">
        <f>H41/#REF!*100</f>
        <v>#REF!</v>
      </c>
      <c r="J41" s="133"/>
      <c r="K41" s="135" t="e">
        <f>J41/#REF!*100</f>
        <v>#REF!</v>
      </c>
      <c r="L41" s="133"/>
      <c r="M41" s="135" t="e">
        <f>L41/#REF!*100</f>
        <v>#REF!</v>
      </c>
      <c r="N41" s="133"/>
      <c r="O41" s="135" t="e">
        <f>N41/#REF!*100</f>
        <v>#REF!</v>
      </c>
      <c r="P41" s="133"/>
      <c r="Q41" s="135" t="e">
        <f>P41/#REF!*100</f>
        <v>#REF!</v>
      </c>
      <c r="R41" s="133"/>
      <c r="S41" s="135" t="e">
        <f>R41/#REF!*100</f>
        <v>#REF!</v>
      </c>
      <c r="T41" s="133"/>
      <c r="U41" s="135" t="e">
        <f>T41/#REF!*100</f>
        <v>#REF!</v>
      </c>
    </row>
    <row r="42" spans="1:21">
      <c r="A42" s="51" t="s">
        <v>200</v>
      </c>
      <c r="B42" s="47" t="s">
        <v>164</v>
      </c>
      <c r="C42" s="55" t="s">
        <v>167</v>
      </c>
      <c r="D42" s="133"/>
      <c r="E42" s="139" t="e">
        <f>D42/#REF!*100</f>
        <v>#REF!</v>
      </c>
      <c r="F42" s="133"/>
      <c r="G42" s="135" t="e">
        <f>F42/#REF!*100</f>
        <v>#REF!</v>
      </c>
      <c r="H42" s="133"/>
      <c r="I42" s="135" t="e">
        <f>H42/#REF!*100</f>
        <v>#REF!</v>
      </c>
      <c r="J42" s="133"/>
      <c r="K42" s="135" t="e">
        <f>J42/#REF!*100</f>
        <v>#REF!</v>
      </c>
      <c r="L42" s="133"/>
      <c r="M42" s="135" t="e">
        <f>L42/#REF!*100</f>
        <v>#REF!</v>
      </c>
      <c r="N42" s="133"/>
      <c r="O42" s="135" t="e">
        <f>N42/#REF!*100</f>
        <v>#REF!</v>
      </c>
      <c r="P42" s="133"/>
      <c r="Q42" s="135" t="e">
        <f>P42/#REF!*100</f>
        <v>#REF!</v>
      </c>
      <c r="R42" s="133"/>
      <c r="S42" s="135" t="e">
        <f>R42/#REF!*100</f>
        <v>#REF!</v>
      </c>
      <c r="T42" s="133"/>
      <c r="U42" s="135" t="e">
        <f>T42/#REF!*100</f>
        <v>#REF!</v>
      </c>
    </row>
    <row r="43" spans="1:21">
      <c r="A43" s="51" t="s">
        <v>201</v>
      </c>
      <c r="B43" s="47" t="s">
        <v>77</v>
      </c>
      <c r="C43" s="55" t="s">
        <v>78</v>
      </c>
      <c r="D43" s="133"/>
      <c r="E43" s="139" t="e">
        <f>D43/#REF!*100</f>
        <v>#REF!</v>
      </c>
      <c r="F43" s="133"/>
      <c r="G43" s="135" t="e">
        <f>F43/#REF!*100</f>
        <v>#REF!</v>
      </c>
      <c r="H43" s="133"/>
      <c r="I43" s="135" t="e">
        <f>H43/#REF!*100</f>
        <v>#REF!</v>
      </c>
      <c r="J43" s="133"/>
      <c r="K43" s="135" t="e">
        <f>J43/#REF!*100</f>
        <v>#REF!</v>
      </c>
      <c r="L43" s="133"/>
      <c r="M43" s="135" t="e">
        <f>L43/#REF!*100</f>
        <v>#REF!</v>
      </c>
      <c r="N43" s="133"/>
      <c r="O43" s="135" t="e">
        <f>N43/#REF!*100</f>
        <v>#REF!</v>
      </c>
      <c r="P43" s="133"/>
      <c r="Q43" s="135" t="e">
        <f>P43/#REF!*100</f>
        <v>#REF!</v>
      </c>
      <c r="R43" s="133"/>
      <c r="S43" s="135" t="e">
        <f>R43/#REF!*100</f>
        <v>#REF!</v>
      </c>
      <c r="T43" s="133"/>
      <c r="U43" s="135" t="e">
        <f>T43/#REF!*100</f>
        <v>#REF!</v>
      </c>
    </row>
    <row r="44" spans="1:21" s="54" customFormat="1">
      <c r="A44" s="56">
        <v>3</v>
      </c>
      <c r="B44" s="57" t="s">
        <v>72</v>
      </c>
      <c r="C44" s="58" t="s">
        <v>85</v>
      </c>
      <c r="D44" s="136"/>
      <c r="E44" s="140" t="e">
        <f>D44/#REF!*100</f>
        <v>#REF!</v>
      </c>
      <c r="F44" s="136"/>
      <c r="G44" s="136" t="e">
        <f>F44/#REF!*100</f>
        <v>#REF!</v>
      </c>
      <c r="H44" s="136"/>
      <c r="I44" s="136" t="e">
        <f>H44/#REF!*100</f>
        <v>#REF!</v>
      </c>
      <c r="J44" s="136"/>
      <c r="K44" s="136" t="e">
        <f>J44/#REF!*100</f>
        <v>#REF!</v>
      </c>
      <c r="L44" s="136"/>
      <c r="M44" s="136" t="e">
        <f>L44/#REF!*100</f>
        <v>#REF!</v>
      </c>
      <c r="N44" s="136"/>
      <c r="O44" s="136" t="e">
        <f>N44/#REF!*100</f>
        <v>#REF!</v>
      </c>
      <c r="P44" s="136"/>
      <c r="Q44" s="136" t="e">
        <f>P44/#REF!*100</f>
        <v>#REF!</v>
      </c>
      <c r="R44" s="136"/>
      <c r="S44" s="136" t="e">
        <f>R44/#REF!*100</f>
        <v>#REF!</v>
      </c>
      <c r="T44" s="136"/>
      <c r="U44" s="136" t="e">
        <f>T44/#REF!*100</f>
        <v>#REF!</v>
      </c>
    </row>
    <row r="49" spans="16:20">
      <c r="P49" s="108"/>
      <c r="Q49" s="108"/>
      <c r="R49" s="108"/>
      <c r="S49" s="108"/>
      <c r="T49" s="108"/>
    </row>
    <row r="50" spans="16:20">
      <c r="P50" s="108"/>
      <c r="Q50" s="108"/>
      <c r="R50" s="108"/>
      <c r="S50" s="108"/>
      <c r="T50" s="108"/>
    </row>
    <row r="51" spans="16:20">
      <c r="P51" s="108"/>
      <c r="Q51" s="108"/>
      <c r="R51" s="108"/>
      <c r="S51" s="108"/>
      <c r="T51" s="108"/>
    </row>
    <row r="52" spans="16:20">
      <c r="P52" s="108"/>
      <c r="Q52" s="108"/>
      <c r="R52" s="108"/>
      <c r="S52" s="108"/>
      <c r="T52" s="108"/>
    </row>
  </sheetData>
  <mergeCells count="15">
    <mergeCell ref="A1:B1"/>
    <mergeCell ref="N4:O4"/>
    <mergeCell ref="P4:Q4"/>
    <mergeCell ref="L4:M4"/>
    <mergeCell ref="J4:K4"/>
    <mergeCell ref="T4:U4"/>
    <mergeCell ref="A3:U3"/>
    <mergeCell ref="A2:U2"/>
    <mergeCell ref="A4:A5"/>
    <mergeCell ref="B4:B5"/>
    <mergeCell ref="C4:C5"/>
    <mergeCell ref="D4:E4"/>
    <mergeCell ref="F4:G4"/>
    <mergeCell ref="H4:I4"/>
    <mergeCell ref="R4:S4"/>
  </mergeCells>
  <phoneticPr fontId="3" type="noConversion"/>
  <pageMargins left="0.69" right="0.16" top="0.57999999999999996" bottom="0.22" header="0.55000000000000004" footer="0.16"/>
  <pageSetup paperSize="8"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447"/>
  <sheetViews>
    <sheetView showZeros="0" zoomScaleNormal="100" workbookViewId="0">
      <pane xSplit="7" ySplit="3" topLeftCell="H442" activePane="bottomRight" state="frozenSplit"/>
      <selection activeCell="B1" sqref="B1"/>
      <selection pane="topRight" activeCell="K1" sqref="K1"/>
      <selection pane="bottomLeft" activeCell="B6" sqref="B6"/>
      <selection pane="bottomRight" activeCell="AI447" sqref="AI447"/>
    </sheetView>
  </sheetViews>
  <sheetFormatPr defaultRowHeight="15.75"/>
  <cols>
    <col min="1" max="1" width="7.28515625" style="412" customWidth="1"/>
    <col min="2" max="2" width="4.5703125" style="412" hidden="1" customWidth="1"/>
    <col min="3" max="3" width="42.42578125" style="465" customWidth="1"/>
    <col min="4" max="4" width="6" style="412" customWidth="1"/>
    <col min="5" max="5" width="8.7109375" style="466" customWidth="1"/>
    <col min="6" max="6" width="6.5703125" style="412" customWidth="1"/>
    <col min="7" max="7" width="9.85546875" style="468" customWidth="1"/>
    <col min="8" max="8" width="6.42578125" style="412" hidden="1" customWidth="1"/>
    <col min="9" max="9" width="7.42578125" style="412" hidden="1" customWidth="1"/>
    <col min="10" max="10" width="9.5703125" style="412" customWidth="1"/>
    <col min="11" max="11" width="8" style="412" customWidth="1"/>
    <col min="12" max="12" width="7.140625" style="412" customWidth="1"/>
    <col min="13" max="13" width="7" style="412" hidden="1" customWidth="1"/>
    <col min="14" max="14" width="7.7109375" style="412" hidden="1" customWidth="1"/>
    <col min="15" max="15" width="10.140625" style="412" hidden="1" customWidth="1"/>
    <col min="16" max="16" width="7.140625" style="412" hidden="1" customWidth="1"/>
    <col min="17" max="17" width="6.7109375" style="412" hidden="1" customWidth="1"/>
    <col min="18" max="23" width="5.7109375" style="412" hidden="1" customWidth="1"/>
    <col min="24" max="24" width="6.5703125" style="412" hidden="1" customWidth="1"/>
    <col min="25" max="30" width="5.7109375" style="412" hidden="1" customWidth="1"/>
    <col min="31" max="31" width="7" style="412" hidden="1" customWidth="1"/>
    <col min="32" max="32" width="4.85546875" style="412" hidden="1" customWidth="1"/>
    <col min="33" max="33" width="8.28515625" style="412" customWidth="1"/>
    <col min="34" max="34" width="11.28515625" style="412" customWidth="1"/>
    <col min="35" max="35" width="18.28515625" style="412" customWidth="1"/>
    <col min="36" max="36" width="5.7109375" style="396" hidden="1" customWidth="1"/>
    <col min="37" max="37" width="9.140625" style="412" hidden="1" customWidth="1"/>
    <col min="38" max="38" width="16" style="412" hidden="1" customWidth="1"/>
    <col min="39" max="39" width="6" style="412" hidden="1" customWidth="1"/>
    <col min="40" max="40" width="6.42578125" style="412" hidden="1" customWidth="1"/>
    <col min="41" max="41" width="18.85546875" style="396" hidden="1" customWidth="1"/>
    <col min="42" max="42" width="38.7109375" style="396" hidden="1" customWidth="1"/>
    <col min="43" max="44" width="9.140625" style="396" hidden="1" customWidth="1"/>
    <col min="45" max="45" width="6.140625" style="396" hidden="1" customWidth="1"/>
    <col min="46" max="46" width="0" style="412" hidden="1" customWidth="1"/>
    <col min="47" max="47" width="9.140625" style="412"/>
    <col min="48" max="16384" width="9.140625" style="396"/>
  </cols>
  <sheetData>
    <row r="1" spans="1:52" s="376" customFormat="1" ht="16.5" customHeight="1">
      <c r="A1" s="469" t="s">
        <v>70</v>
      </c>
      <c r="B1" s="370"/>
      <c r="C1" s="370"/>
      <c r="D1" s="371"/>
      <c r="E1" s="372"/>
      <c r="F1" s="373"/>
      <c r="G1" s="371"/>
      <c r="H1" s="372"/>
      <c r="I1" s="372"/>
      <c r="J1" s="372"/>
      <c r="K1" s="372"/>
      <c r="L1" s="372"/>
      <c r="M1" s="372"/>
      <c r="N1" s="372"/>
      <c r="O1" s="372"/>
      <c r="P1" s="372"/>
      <c r="Q1" s="372"/>
      <c r="R1" s="372"/>
      <c r="S1" s="372"/>
      <c r="T1" s="372"/>
      <c r="U1" s="372"/>
      <c r="V1" s="372"/>
      <c r="W1" s="372"/>
      <c r="X1" s="372"/>
      <c r="Y1" s="372"/>
      <c r="Z1" s="372"/>
      <c r="AA1" s="372"/>
      <c r="AB1" s="372"/>
      <c r="AC1" s="372"/>
      <c r="AD1" s="372"/>
      <c r="AE1" s="374"/>
      <c r="AF1" s="374"/>
      <c r="AG1" s="374"/>
      <c r="AH1" s="374"/>
      <c r="AI1" s="374"/>
      <c r="AJ1" s="374"/>
      <c r="AK1" s="374"/>
      <c r="AL1" s="371"/>
      <c r="AM1" s="371"/>
      <c r="AN1" s="375"/>
      <c r="AU1" s="377"/>
      <c r="AZ1" s="378"/>
    </row>
    <row r="2" spans="1:52" s="376" customFormat="1" ht="27" customHeight="1">
      <c r="A2" s="676" t="s">
        <v>1406</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c r="AI2" s="676"/>
      <c r="AJ2" s="676"/>
      <c r="AK2" s="676"/>
      <c r="AL2" s="676"/>
      <c r="AM2" s="676"/>
      <c r="AN2" s="379"/>
      <c r="AO2" s="379"/>
      <c r="AP2" s="379"/>
      <c r="AQ2" s="379"/>
      <c r="AR2" s="379"/>
      <c r="AS2" s="379"/>
      <c r="AT2" s="379"/>
      <c r="AU2" s="380"/>
      <c r="AV2" s="379"/>
      <c r="AW2" s="379"/>
      <c r="AX2" s="379"/>
      <c r="AY2" s="379"/>
      <c r="AZ2" s="379"/>
    </row>
    <row r="3" spans="1:52" s="384" customFormat="1" ht="128.25" customHeight="1">
      <c r="A3" s="381" t="s">
        <v>25</v>
      </c>
      <c r="B3" s="381" t="s">
        <v>25</v>
      </c>
      <c r="C3" s="383" t="s">
        <v>181</v>
      </c>
      <c r="D3" s="383" t="s">
        <v>861</v>
      </c>
      <c r="E3" s="383" t="s">
        <v>6</v>
      </c>
      <c r="F3" s="383" t="s">
        <v>5</v>
      </c>
      <c r="G3" s="383" t="s">
        <v>156</v>
      </c>
      <c r="H3" s="383" t="s">
        <v>80</v>
      </c>
      <c r="I3" s="383" t="s">
        <v>212</v>
      </c>
      <c r="J3" s="383" t="s">
        <v>82</v>
      </c>
      <c r="K3" s="383" t="s">
        <v>31</v>
      </c>
      <c r="L3" s="383" t="s">
        <v>32</v>
      </c>
      <c r="M3" s="383" t="s">
        <v>872</v>
      </c>
      <c r="N3" s="383" t="s">
        <v>873</v>
      </c>
      <c r="O3" s="383" t="s">
        <v>46</v>
      </c>
      <c r="P3" s="383" t="s">
        <v>74</v>
      </c>
      <c r="Q3" s="383" t="s">
        <v>52</v>
      </c>
      <c r="R3" s="383" t="s">
        <v>96</v>
      </c>
      <c r="S3" s="383" t="s">
        <v>97</v>
      </c>
      <c r="T3" s="383" t="s">
        <v>101</v>
      </c>
      <c r="U3" s="383" t="s">
        <v>54</v>
      </c>
      <c r="V3" s="383" t="s">
        <v>262</v>
      </c>
      <c r="W3" s="383" t="s">
        <v>411</v>
      </c>
      <c r="X3" s="383" t="s">
        <v>258</v>
      </c>
      <c r="Y3" s="383" t="s">
        <v>409</v>
      </c>
      <c r="Z3" s="383" t="s">
        <v>160</v>
      </c>
      <c r="AA3" s="383" t="s">
        <v>50</v>
      </c>
      <c r="AB3" s="383" t="s">
        <v>166</v>
      </c>
      <c r="AC3" s="383" t="s">
        <v>305</v>
      </c>
      <c r="AD3" s="383" t="s">
        <v>167</v>
      </c>
      <c r="AE3" s="383" t="s">
        <v>874</v>
      </c>
      <c r="AF3" s="383" t="s">
        <v>875</v>
      </c>
      <c r="AG3" s="383" t="s">
        <v>876</v>
      </c>
      <c r="AH3" s="383" t="s">
        <v>1</v>
      </c>
      <c r="AI3" s="383" t="s">
        <v>1407</v>
      </c>
      <c r="AJ3" s="383" t="s">
        <v>1408</v>
      </c>
      <c r="AK3" s="470" t="s">
        <v>864</v>
      </c>
      <c r="AL3" s="470"/>
      <c r="AM3" s="470" t="s">
        <v>1409</v>
      </c>
      <c r="AN3" s="470"/>
      <c r="AO3" s="470" t="s">
        <v>1410</v>
      </c>
      <c r="AP3" s="382" t="s">
        <v>1411</v>
      </c>
      <c r="AQ3" s="382"/>
      <c r="AR3" s="382"/>
      <c r="AS3" s="382"/>
      <c r="AT3" s="382"/>
      <c r="AU3" s="677" t="s">
        <v>1408</v>
      </c>
    </row>
    <row r="4" spans="1:52" s="420" customFormat="1" ht="63.75" customHeight="1">
      <c r="A4" s="471" t="s">
        <v>1173</v>
      </c>
      <c r="B4" s="472"/>
      <c r="C4" s="473" t="s">
        <v>1412</v>
      </c>
      <c r="D4" s="440"/>
      <c r="E4" s="474">
        <f>E5+E7</f>
        <v>3.8</v>
      </c>
      <c r="F4" s="474">
        <f t="shared" ref="F4:AG4" si="0">F5+F7</f>
        <v>0</v>
      </c>
      <c r="G4" s="474">
        <f t="shared" si="0"/>
        <v>3.8</v>
      </c>
      <c r="H4" s="474">
        <f t="shared" si="0"/>
        <v>3.2</v>
      </c>
      <c r="I4" s="474">
        <f t="shared" si="0"/>
        <v>0</v>
      </c>
      <c r="J4" s="474">
        <f t="shared" si="0"/>
        <v>3.2</v>
      </c>
      <c r="K4" s="474">
        <f t="shared" si="0"/>
        <v>0</v>
      </c>
      <c r="L4" s="474">
        <f t="shared" si="0"/>
        <v>0</v>
      </c>
      <c r="M4" s="474">
        <f t="shared" si="0"/>
        <v>0</v>
      </c>
      <c r="N4" s="474">
        <f t="shared" si="0"/>
        <v>0.6</v>
      </c>
      <c r="O4" s="474">
        <f t="shared" si="0"/>
        <v>0</v>
      </c>
      <c r="P4" s="474">
        <f t="shared" si="0"/>
        <v>0</v>
      </c>
      <c r="Q4" s="474">
        <f t="shared" si="0"/>
        <v>0</v>
      </c>
      <c r="R4" s="474">
        <f t="shared" si="0"/>
        <v>0</v>
      </c>
      <c r="S4" s="474">
        <f t="shared" si="0"/>
        <v>0</v>
      </c>
      <c r="T4" s="474">
        <f t="shared" si="0"/>
        <v>0</v>
      </c>
      <c r="U4" s="474">
        <f t="shared" si="0"/>
        <v>0</v>
      </c>
      <c r="V4" s="474">
        <f t="shared" si="0"/>
        <v>0</v>
      </c>
      <c r="W4" s="474">
        <f t="shared" si="0"/>
        <v>0</v>
      </c>
      <c r="X4" s="474">
        <f t="shared" si="0"/>
        <v>0</v>
      </c>
      <c r="Y4" s="474">
        <f t="shared" si="0"/>
        <v>0</v>
      </c>
      <c r="Z4" s="474">
        <f t="shared" si="0"/>
        <v>0</v>
      </c>
      <c r="AA4" s="474">
        <f t="shared" si="0"/>
        <v>0</v>
      </c>
      <c r="AB4" s="474">
        <f t="shared" si="0"/>
        <v>0</v>
      </c>
      <c r="AC4" s="474">
        <f t="shared" si="0"/>
        <v>0</v>
      </c>
      <c r="AD4" s="474">
        <f t="shared" si="0"/>
        <v>0</v>
      </c>
      <c r="AE4" s="474">
        <f t="shared" si="0"/>
        <v>0</v>
      </c>
      <c r="AF4" s="474">
        <f t="shared" si="0"/>
        <v>0</v>
      </c>
      <c r="AG4" s="474">
        <f t="shared" si="0"/>
        <v>0.6</v>
      </c>
      <c r="AH4" s="440"/>
      <c r="AI4" s="440"/>
      <c r="AJ4" s="440"/>
      <c r="AK4" s="475"/>
      <c r="AL4" s="475"/>
      <c r="AM4" s="475"/>
      <c r="AN4" s="475"/>
      <c r="AO4" s="476"/>
      <c r="AP4" s="477"/>
      <c r="AQ4" s="477"/>
      <c r="AR4" s="477"/>
      <c r="AS4" s="415"/>
      <c r="AT4" s="415"/>
      <c r="AU4" s="677"/>
    </row>
    <row r="5" spans="1:52" s="384" customFormat="1">
      <c r="A5" s="381" t="s">
        <v>10</v>
      </c>
      <c r="B5" s="385"/>
      <c r="C5" s="478" t="s">
        <v>23</v>
      </c>
      <c r="D5" s="383"/>
      <c r="E5" s="386">
        <f>E6</f>
        <v>0.8</v>
      </c>
      <c r="F5" s="386">
        <f t="shared" ref="F5:AG5" si="1">F6</f>
        <v>0</v>
      </c>
      <c r="G5" s="386">
        <f t="shared" si="1"/>
        <v>0.8</v>
      </c>
      <c r="H5" s="386">
        <f t="shared" si="1"/>
        <v>0.2</v>
      </c>
      <c r="I5" s="386">
        <f t="shared" si="1"/>
        <v>0</v>
      </c>
      <c r="J5" s="386">
        <f t="shared" si="1"/>
        <v>0.2</v>
      </c>
      <c r="K5" s="386">
        <f t="shared" si="1"/>
        <v>0</v>
      </c>
      <c r="L5" s="386">
        <f t="shared" si="1"/>
        <v>0</v>
      </c>
      <c r="M5" s="386">
        <f t="shared" si="1"/>
        <v>0</v>
      </c>
      <c r="N5" s="386">
        <f t="shared" si="1"/>
        <v>0.6</v>
      </c>
      <c r="O5" s="386">
        <f t="shared" si="1"/>
        <v>0</v>
      </c>
      <c r="P5" s="386">
        <f t="shared" si="1"/>
        <v>0</v>
      </c>
      <c r="Q5" s="386">
        <f t="shared" si="1"/>
        <v>0</v>
      </c>
      <c r="R5" s="386">
        <f t="shared" si="1"/>
        <v>0</v>
      </c>
      <c r="S5" s="386">
        <f t="shared" si="1"/>
        <v>0</v>
      </c>
      <c r="T5" s="386">
        <f t="shared" si="1"/>
        <v>0</v>
      </c>
      <c r="U5" s="386">
        <f t="shared" si="1"/>
        <v>0</v>
      </c>
      <c r="V5" s="386">
        <f t="shared" si="1"/>
        <v>0</v>
      </c>
      <c r="W5" s="386">
        <f t="shared" si="1"/>
        <v>0</v>
      </c>
      <c r="X5" s="386">
        <f t="shared" si="1"/>
        <v>0</v>
      </c>
      <c r="Y5" s="386">
        <f t="shared" si="1"/>
        <v>0</v>
      </c>
      <c r="Z5" s="386">
        <f t="shared" si="1"/>
        <v>0</v>
      </c>
      <c r="AA5" s="386">
        <f t="shared" si="1"/>
        <v>0</v>
      </c>
      <c r="AB5" s="386">
        <f t="shared" si="1"/>
        <v>0</v>
      </c>
      <c r="AC5" s="386">
        <f t="shared" si="1"/>
        <v>0</v>
      </c>
      <c r="AD5" s="386">
        <f t="shared" si="1"/>
        <v>0</v>
      </c>
      <c r="AE5" s="386">
        <f t="shared" si="1"/>
        <v>0</v>
      </c>
      <c r="AF5" s="386">
        <f t="shared" si="1"/>
        <v>0</v>
      </c>
      <c r="AG5" s="386">
        <f t="shared" si="1"/>
        <v>0.6</v>
      </c>
      <c r="AH5" s="383"/>
      <c r="AI5" s="383"/>
      <c r="AJ5" s="383"/>
      <c r="AK5" s="470"/>
      <c r="AL5" s="470"/>
      <c r="AM5" s="470"/>
      <c r="AN5" s="470"/>
      <c r="AO5" s="479"/>
      <c r="AP5" s="387"/>
      <c r="AQ5" s="387"/>
      <c r="AR5" s="387"/>
      <c r="AS5" s="382"/>
      <c r="AT5" s="382"/>
      <c r="AU5" s="382"/>
    </row>
    <row r="6" spans="1:52" ht="36.75" customHeight="1">
      <c r="A6" s="388">
        <v>1</v>
      </c>
      <c r="B6" s="389">
        <v>155</v>
      </c>
      <c r="C6" s="390" t="s">
        <v>1413</v>
      </c>
      <c r="D6" s="389" t="s">
        <v>35</v>
      </c>
      <c r="E6" s="391">
        <v>0.8</v>
      </c>
      <c r="F6" s="389"/>
      <c r="G6" s="391">
        <v>0.8</v>
      </c>
      <c r="H6" s="389">
        <v>0.2</v>
      </c>
      <c r="I6" s="389"/>
      <c r="J6" s="392">
        <f>H6+I6</f>
        <v>0.2</v>
      </c>
      <c r="K6" s="389"/>
      <c r="L6" s="389"/>
      <c r="M6" s="389"/>
      <c r="N6" s="389">
        <v>0.6</v>
      </c>
      <c r="O6" s="389"/>
      <c r="P6" s="389"/>
      <c r="Q6" s="389"/>
      <c r="R6" s="389"/>
      <c r="S6" s="389"/>
      <c r="T6" s="389"/>
      <c r="U6" s="389"/>
      <c r="V6" s="389"/>
      <c r="W6" s="389"/>
      <c r="X6" s="389"/>
      <c r="Y6" s="389"/>
      <c r="Z6" s="389"/>
      <c r="AA6" s="389"/>
      <c r="AB6" s="389"/>
      <c r="AC6" s="389"/>
      <c r="AD6" s="389"/>
      <c r="AE6" s="389"/>
      <c r="AF6" s="389"/>
      <c r="AG6" s="393">
        <f t="shared" ref="AG6:AG69" si="2">SUM(M6:AF6)</f>
        <v>0.6</v>
      </c>
      <c r="AH6" s="389" t="s">
        <v>239</v>
      </c>
      <c r="AI6" s="394" t="s">
        <v>1414</v>
      </c>
      <c r="AJ6" s="389">
        <v>502</v>
      </c>
      <c r="AK6" s="389" t="s">
        <v>1415</v>
      </c>
      <c r="AL6" s="389" t="s">
        <v>1416</v>
      </c>
      <c r="AM6" s="389">
        <v>5</v>
      </c>
      <c r="AN6" s="389" t="s">
        <v>1417</v>
      </c>
      <c r="AO6" s="389" t="s">
        <v>1418</v>
      </c>
      <c r="AP6" s="395"/>
      <c r="AQ6" s="389">
        <v>502</v>
      </c>
      <c r="AR6" s="389" t="s">
        <v>1417</v>
      </c>
      <c r="AS6" s="395" t="s">
        <v>1419</v>
      </c>
      <c r="AT6" s="388">
        <v>1</v>
      </c>
      <c r="AU6" s="388">
        <v>1</v>
      </c>
    </row>
    <row r="7" spans="1:52" s="384" customFormat="1" ht="15.75" customHeight="1">
      <c r="A7" s="382">
        <v>1.2</v>
      </c>
      <c r="B7" s="383"/>
      <c r="C7" s="397" t="s">
        <v>22</v>
      </c>
      <c r="D7" s="383"/>
      <c r="E7" s="398">
        <f>E8</f>
        <v>3</v>
      </c>
      <c r="F7" s="398">
        <f t="shared" ref="F7:AG7" si="3">F8</f>
        <v>0</v>
      </c>
      <c r="G7" s="398">
        <f t="shared" si="3"/>
        <v>3</v>
      </c>
      <c r="H7" s="398">
        <f t="shared" si="3"/>
        <v>3</v>
      </c>
      <c r="I7" s="398">
        <f t="shared" si="3"/>
        <v>0</v>
      </c>
      <c r="J7" s="398">
        <f t="shared" si="3"/>
        <v>3</v>
      </c>
      <c r="K7" s="398">
        <f t="shared" si="3"/>
        <v>0</v>
      </c>
      <c r="L7" s="398">
        <f t="shared" si="3"/>
        <v>0</v>
      </c>
      <c r="M7" s="398">
        <f t="shared" si="3"/>
        <v>0</v>
      </c>
      <c r="N7" s="398">
        <f t="shared" si="3"/>
        <v>0</v>
      </c>
      <c r="O7" s="398">
        <f t="shared" si="3"/>
        <v>0</v>
      </c>
      <c r="P7" s="398">
        <f t="shared" si="3"/>
        <v>0</v>
      </c>
      <c r="Q7" s="398">
        <f t="shared" si="3"/>
        <v>0</v>
      </c>
      <c r="R7" s="398">
        <f t="shared" si="3"/>
        <v>0</v>
      </c>
      <c r="S7" s="398">
        <f t="shared" si="3"/>
        <v>0</v>
      </c>
      <c r="T7" s="398">
        <f t="shared" si="3"/>
        <v>0</v>
      </c>
      <c r="U7" s="398">
        <f t="shared" si="3"/>
        <v>0</v>
      </c>
      <c r="V7" s="398">
        <f t="shared" si="3"/>
        <v>0</v>
      </c>
      <c r="W7" s="398">
        <f t="shared" si="3"/>
        <v>0</v>
      </c>
      <c r="X7" s="398">
        <f t="shared" si="3"/>
        <v>0</v>
      </c>
      <c r="Y7" s="398">
        <f t="shared" si="3"/>
        <v>0</v>
      </c>
      <c r="Z7" s="398">
        <f t="shared" si="3"/>
        <v>0</v>
      </c>
      <c r="AA7" s="398">
        <f t="shared" si="3"/>
        <v>0</v>
      </c>
      <c r="AB7" s="398">
        <f t="shared" si="3"/>
        <v>0</v>
      </c>
      <c r="AC7" s="398">
        <f t="shared" si="3"/>
        <v>0</v>
      </c>
      <c r="AD7" s="398">
        <f t="shared" si="3"/>
        <v>0</v>
      </c>
      <c r="AE7" s="398">
        <f t="shared" si="3"/>
        <v>0</v>
      </c>
      <c r="AF7" s="398">
        <f t="shared" si="3"/>
        <v>0</v>
      </c>
      <c r="AG7" s="398">
        <f t="shared" si="3"/>
        <v>0</v>
      </c>
      <c r="AH7" s="383"/>
      <c r="AI7" s="399"/>
      <c r="AJ7" s="383"/>
      <c r="AK7" s="383"/>
      <c r="AL7" s="383"/>
      <c r="AM7" s="383"/>
      <c r="AN7" s="383"/>
      <c r="AO7" s="383"/>
      <c r="AP7" s="400"/>
      <c r="AQ7" s="383"/>
      <c r="AR7" s="383"/>
      <c r="AS7" s="400"/>
      <c r="AT7" s="382"/>
      <c r="AU7" s="382"/>
    </row>
    <row r="8" spans="1:52" ht="38.25" customHeight="1">
      <c r="A8" s="388">
        <v>1</v>
      </c>
      <c r="B8" s="388"/>
      <c r="C8" s="390" t="s">
        <v>1420</v>
      </c>
      <c r="D8" s="389" t="s">
        <v>34</v>
      </c>
      <c r="E8" s="401">
        <v>3</v>
      </c>
      <c r="F8" s="389"/>
      <c r="G8" s="401">
        <v>3</v>
      </c>
      <c r="H8" s="389">
        <v>3</v>
      </c>
      <c r="I8" s="389"/>
      <c r="J8" s="392">
        <f>H8+I8</f>
        <v>3</v>
      </c>
      <c r="K8" s="389"/>
      <c r="L8" s="389"/>
      <c r="M8" s="389"/>
      <c r="N8" s="389"/>
      <c r="O8" s="389"/>
      <c r="P8" s="389"/>
      <c r="Q8" s="389"/>
      <c r="R8" s="389"/>
      <c r="S8" s="389"/>
      <c r="T8" s="389"/>
      <c r="U8" s="389"/>
      <c r="V8" s="389"/>
      <c r="W8" s="389"/>
      <c r="X8" s="389"/>
      <c r="Y8" s="389"/>
      <c r="Z8" s="389"/>
      <c r="AA8" s="389"/>
      <c r="AB8" s="389"/>
      <c r="AC8" s="389"/>
      <c r="AD8" s="389"/>
      <c r="AE8" s="389"/>
      <c r="AF8" s="389"/>
      <c r="AG8" s="393">
        <f t="shared" si="2"/>
        <v>0</v>
      </c>
      <c r="AH8" s="389" t="s">
        <v>247</v>
      </c>
      <c r="AI8" s="389" t="s">
        <v>1421</v>
      </c>
      <c r="AJ8" s="395"/>
      <c r="AK8" s="389"/>
      <c r="AL8" s="389"/>
      <c r="AM8" s="389"/>
      <c r="AN8" s="389"/>
      <c r="AO8" s="395"/>
      <c r="AP8" s="395"/>
      <c r="AQ8" s="395"/>
      <c r="AR8" s="395"/>
      <c r="AS8" s="395"/>
      <c r="AT8" s="388">
        <v>1</v>
      </c>
      <c r="AU8" s="388">
        <v>2</v>
      </c>
    </row>
    <row r="9" spans="1:52" s="420" customFormat="1" ht="47.25" customHeight="1">
      <c r="A9" s="415" t="s">
        <v>1073</v>
      </c>
      <c r="B9" s="415"/>
      <c r="C9" s="473" t="s">
        <v>1422</v>
      </c>
      <c r="D9" s="440"/>
      <c r="E9" s="418">
        <f>E10+E50+E53+E163+E166+E169+E174+E176</f>
        <v>87.039999999999992</v>
      </c>
      <c r="F9" s="418">
        <f t="shared" ref="F9:AG9" si="4">F10+F50+F53+F163+F166+F169+F174+F176</f>
        <v>8.41</v>
      </c>
      <c r="G9" s="418">
        <f t="shared" si="4"/>
        <v>78.63</v>
      </c>
      <c r="H9" s="418">
        <f t="shared" si="4"/>
        <v>47.004999999999995</v>
      </c>
      <c r="I9" s="418">
        <f t="shared" si="4"/>
        <v>4.6349999999999998</v>
      </c>
      <c r="J9" s="418">
        <f t="shared" si="4"/>
        <v>51.689999999999991</v>
      </c>
      <c r="K9" s="418">
        <f t="shared" si="4"/>
        <v>0.35</v>
      </c>
      <c r="L9" s="418">
        <f t="shared" si="4"/>
        <v>0</v>
      </c>
      <c r="M9" s="418">
        <f t="shared" si="4"/>
        <v>1.18</v>
      </c>
      <c r="N9" s="418">
        <f t="shared" si="4"/>
        <v>7.69</v>
      </c>
      <c r="O9" s="418">
        <f t="shared" si="4"/>
        <v>3.22</v>
      </c>
      <c r="P9" s="418">
        <f t="shared" si="4"/>
        <v>4.13</v>
      </c>
      <c r="Q9" s="418">
        <f t="shared" si="4"/>
        <v>0</v>
      </c>
      <c r="R9" s="418">
        <f t="shared" si="4"/>
        <v>2.0499999999999998</v>
      </c>
      <c r="S9" s="418">
        <f t="shared" si="4"/>
        <v>0</v>
      </c>
      <c r="T9" s="418">
        <f t="shared" si="4"/>
        <v>0.3</v>
      </c>
      <c r="U9" s="418">
        <f t="shared" si="4"/>
        <v>0</v>
      </c>
      <c r="V9" s="418">
        <f t="shared" si="4"/>
        <v>0.06</v>
      </c>
      <c r="W9" s="418">
        <f t="shared" si="4"/>
        <v>0.2</v>
      </c>
      <c r="X9" s="418">
        <f t="shared" si="4"/>
        <v>0.15</v>
      </c>
      <c r="Y9" s="418">
        <f t="shared" si="4"/>
        <v>0.33</v>
      </c>
      <c r="Z9" s="418">
        <f t="shared" si="4"/>
        <v>1.6300000000000003</v>
      </c>
      <c r="AA9" s="418">
        <f t="shared" si="4"/>
        <v>0</v>
      </c>
      <c r="AB9" s="418">
        <f t="shared" si="4"/>
        <v>0</v>
      </c>
      <c r="AC9" s="418">
        <f t="shared" si="4"/>
        <v>0</v>
      </c>
      <c r="AD9" s="418">
        <f t="shared" si="4"/>
        <v>1.2</v>
      </c>
      <c r="AE9" s="418">
        <f t="shared" si="4"/>
        <v>4.0600000000000005</v>
      </c>
      <c r="AF9" s="418">
        <f t="shared" si="4"/>
        <v>0.33</v>
      </c>
      <c r="AG9" s="418">
        <f t="shared" si="4"/>
        <v>26.59</v>
      </c>
      <c r="AH9" s="440"/>
      <c r="AI9" s="440"/>
      <c r="AJ9" s="450"/>
      <c r="AK9" s="440"/>
      <c r="AL9" s="440"/>
      <c r="AM9" s="440"/>
      <c r="AN9" s="440"/>
      <c r="AO9" s="450"/>
      <c r="AP9" s="450"/>
      <c r="AQ9" s="450"/>
      <c r="AR9" s="450"/>
      <c r="AS9" s="450"/>
      <c r="AT9" s="415"/>
      <c r="AU9" s="415"/>
    </row>
    <row r="10" spans="1:52" s="384" customFormat="1" ht="36" customHeight="1">
      <c r="A10" s="382">
        <v>2.1</v>
      </c>
      <c r="B10" s="382"/>
      <c r="C10" s="478" t="s">
        <v>135</v>
      </c>
      <c r="D10" s="383"/>
      <c r="E10" s="398">
        <f>E11+E13+E20+E27+E39+E46</f>
        <v>40.650000000000006</v>
      </c>
      <c r="F10" s="398">
        <f t="shared" ref="F10:AG10" si="5">F11+F13+F20+F27+F39+F46</f>
        <v>6.31</v>
      </c>
      <c r="G10" s="398">
        <f t="shared" si="5"/>
        <v>34.340000000000003</v>
      </c>
      <c r="H10" s="398">
        <f t="shared" si="5"/>
        <v>19.765000000000001</v>
      </c>
      <c r="I10" s="398">
        <f t="shared" si="5"/>
        <v>2.0949999999999998</v>
      </c>
      <c r="J10" s="398">
        <f t="shared" si="5"/>
        <v>21.86</v>
      </c>
      <c r="K10" s="398">
        <f t="shared" si="5"/>
        <v>0</v>
      </c>
      <c r="L10" s="398">
        <f t="shared" si="5"/>
        <v>0</v>
      </c>
      <c r="M10" s="398">
        <f t="shared" si="5"/>
        <v>0</v>
      </c>
      <c r="N10" s="398">
        <f t="shared" si="5"/>
        <v>1.2</v>
      </c>
      <c r="O10" s="398">
        <f t="shared" si="5"/>
        <v>1.9300000000000002</v>
      </c>
      <c r="P10" s="398">
        <f t="shared" si="5"/>
        <v>3.5</v>
      </c>
      <c r="Q10" s="398">
        <f t="shared" si="5"/>
        <v>0</v>
      </c>
      <c r="R10" s="398">
        <f t="shared" si="5"/>
        <v>1.9</v>
      </c>
      <c r="S10" s="398">
        <f t="shared" si="5"/>
        <v>0</v>
      </c>
      <c r="T10" s="398">
        <f t="shared" si="5"/>
        <v>0.3</v>
      </c>
      <c r="U10" s="398">
        <f t="shared" si="5"/>
        <v>0</v>
      </c>
      <c r="V10" s="398">
        <f t="shared" si="5"/>
        <v>0</v>
      </c>
      <c r="W10" s="398">
        <f t="shared" si="5"/>
        <v>0.2</v>
      </c>
      <c r="X10" s="398">
        <f t="shared" si="5"/>
        <v>0</v>
      </c>
      <c r="Y10" s="398">
        <f t="shared" si="5"/>
        <v>0</v>
      </c>
      <c r="Z10" s="398">
        <f t="shared" si="5"/>
        <v>0</v>
      </c>
      <c r="AA10" s="398">
        <f t="shared" si="5"/>
        <v>0</v>
      </c>
      <c r="AB10" s="398">
        <f t="shared" si="5"/>
        <v>0</v>
      </c>
      <c r="AC10" s="398">
        <f t="shared" si="5"/>
        <v>0</v>
      </c>
      <c r="AD10" s="398">
        <f t="shared" si="5"/>
        <v>1</v>
      </c>
      <c r="AE10" s="398">
        <f t="shared" si="5"/>
        <v>2.12</v>
      </c>
      <c r="AF10" s="398">
        <f t="shared" si="5"/>
        <v>0.33</v>
      </c>
      <c r="AG10" s="398">
        <f t="shared" si="5"/>
        <v>12.48</v>
      </c>
      <c r="AH10" s="383"/>
      <c r="AI10" s="383"/>
      <c r="AJ10" s="400"/>
      <c r="AK10" s="383"/>
      <c r="AL10" s="383"/>
      <c r="AM10" s="383"/>
      <c r="AN10" s="383"/>
      <c r="AO10" s="400"/>
      <c r="AP10" s="400"/>
      <c r="AQ10" s="400"/>
      <c r="AR10" s="400"/>
      <c r="AS10" s="400"/>
      <c r="AT10" s="382"/>
      <c r="AU10" s="382"/>
    </row>
    <row r="11" spans="1:52" s="384" customFormat="1" ht="15.75" customHeight="1">
      <c r="A11" s="382" t="s">
        <v>1423</v>
      </c>
      <c r="B11" s="382"/>
      <c r="C11" s="478" t="s">
        <v>1424</v>
      </c>
      <c r="D11" s="383"/>
      <c r="E11" s="398">
        <f>E12</f>
        <v>0.31000000000000005</v>
      </c>
      <c r="F11" s="398">
        <f t="shared" ref="F11:AG11" si="6">F12</f>
        <v>0.17</v>
      </c>
      <c r="G11" s="398">
        <f t="shared" si="6"/>
        <v>0.14000000000000001</v>
      </c>
      <c r="H11" s="398">
        <f t="shared" si="6"/>
        <v>0</v>
      </c>
      <c r="I11" s="398">
        <f t="shared" si="6"/>
        <v>0.14000000000000001</v>
      </c>
      <c r="J11" s="398">
        <f t="shared" si="6"/>
        <v>0.14000000000000001</v>
      </c>
      <c r="K11" s="398">
        <f t="shared" si="6"/>
        <v>0</v>
      </c>
      <c r="L11" s="398">
        <f t="shared" si="6"/>
        <v>0</v>
      </c>
      <c r="M11" s="398">
        <f t="shared" si="6"/>
        <v>0</v>
      </c>
      <c r="N11" s="398">
        <f t="shared" si="6"/>
        <v>0</v>
      </c>
      <c r="O11" s="398">
        <f t="shared" si="6"/>
        <v>0</v>
      </c>
      <c r="P11" s="398">
        <f t="shared" si="6"/>
        <v>0</v>
      </c>
      <c r="Q11" s="398">
        <f t="shared" si="6"/>
        <v>0</v>
      </c>
      <c r="R11" s="398">
        <f t="shared" si="6"/>
        <v>0</v>
      </c>
      <c r="S11" s="398">
        <f t="shared" si="6"/>
        <v>0</v>
      </c>
      <c r="T11" s="398">
        <f t="shared" si="6"/>
        <v>0</v>
      </c>
      <c r="U11" s="398">
        <f t="shared" si="6"/>
        <v>0</v>
      </c>
      <c r="V11" s="398">
        <f t="shared" si="6"/>
        <v>0</v>
      </c>
      <c r="W11" s="398">
        <f t="shared" si="6"/>
        <v>0</v>
      </c>
      <c r="X11" s="398">
        <f t="shared" si="6"/>
        <v>0</v>
      </c>
      <c r="Y11" s="398">
        <f t="shared" si="6"/>
        <v>0</v>
      </c>
      <c r="Z11" s="398">
        <f t="shared" si="6"/>
        <v>0</v>
      </c>
      <c r="AA11" s="398">
        <f t="shared" si="6"/>
        <v>0</v>
      </c>
      <c r="AB11" s="398">
        <f t="shared" si="6"/>
        <v>0</v>
      </c>
      <c r="AC11" s="398">
        <f t="shared" si="6"/>
        <v>0</v>
      </c>
      <c r="AD11" s="398">
        <f t="shared" si="6"/>
        <v>0</v>
      </c>
      <c r="AE11" s="398">
        <f t="shared" si="6"/>
        <v>0</v>
      </c>
      <c r="AF11" s="398">
        <f t="shared" si="6"/>
        <v>0</v>
      </c>
      <c r="AG11" s="398">
        <f t="shared" si="6"/>
        <v>0</v>
      </c>
      <c r="AH11" s="383"/>
      <c r="AI11" s="383"/>
      <c r="AJ11" s="400"/>
      <c r="AK11" s="383"/>
      <c r="AL11" s="383"/>
      <c r="AM11" s="383"/>
      <c r="AN11" s="383"/>
      <c r="AO11" s="400"/>
      <c r="AP11" s="400"/>
      <c r="AQ11" s="400"/>
      <c r="AR11" s="400"/>
      <c r="AS11" s="400"/>
      <c r="AT11" s="382"/>
      <c r="AU11" s="382"/>
    </row>
    <row r="12" spans="1:52" ht="34.5" customHeight="1">
      <c r="A12" s="388">
        <v>1</v>
      </c>
      <c r="B12" s="389">
        <v>198</v>
      </c>
      <c r="C12" s="402" t="s">
        <v>1425</v>
      </c>
      <c r="D12" s="389" t="s">
        <v>411</v>
      </c>
      <c r="E12" s="391">
        <v>0.31000000000000005</v>
      </c>
      <c r="F12" s="389">
        <v>0.17</v>
      </c>
      <c r="G12" s="391">
        <v>0.14000000000000001</v>
      </c>
      <c r="H12" s="389"/>
      <c r="I12" s="389">
        <v>0.14000000000000001</v>
      </c>
      <c r="J12" s="392">
        <f>H12+I12</f>
        <v>0.14000000000000001</v>
      </c>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93">
        <f t="shared" si="2"/>
        <v>0</v>
      </c>
      <c r="AH12" s="403" t="s">
        <v>242</v>
      </c>
      <c r="AI12" s="394" t="s">
        <v>1426</v>
      </c>
      <c r="AJ12" s="389">
        <v>413</v>
      </c>
      <c r="AK12" s="389" t="s">
        <v>1415</v>
      </c>
      <c r="AL12" s="389" t="s">
        <v>1427</v>
      </c>
      <c r="AM12" s="389"/>
      <c r="AN12" s="389" t="s">
        <v>1417</v>
      </c>
      <c r="AO12" s="389" t="s">
        <v>1418</v>
      </c>
      <c r="AP12" s="395"/>
      <c r="AQ12" s="389">
        <v>413</v>
      </c>
      <c r="AR12" s="389" t="s">
        <v>1417</v>
      </c>
      <c r="AS12" s="389" t="s">
        <v>1428</v>
      </c>
      <c r="AT12" s="388">
        <v>2</v>
      </c>
      <c r="AU12" s="388">
        <v>3</v>
      </c>
    </row>
    <row r="13" spans="1:52" s="384" customFormat="1" ht="15.75" customHeight="1">
      <c r="A13" s="382" t="s">
        <v>1429</v>
      </c>
      <c r="B13" s="383"/>
      <c r="C13" s="404" t="s">
        <v>1430</v>
      </c>
      <c r="D13" s="383"/>
      <c r="E13" s="398">
        <f>SUM(E14:E19)</f>
        <v>4.5600000000000005</v>
      </c>
      <c r="F13" s="398">
        <f t="shared" ref="F13:AG13" si="7">SUM(F14:F19)</f>
        <v>1.76</v>
      </c>
      <c r="G13" s="398">
        <f t="shared" si="7"/>
        <v>2.8</v>
      </c>
      <c r="H13" s="398">
        <f t="shared" si="7"/>
        <v>1.95</v>
      </c>
      <c r="I13" s="398">
        <f t="shared" si="7"/>
        <v>0.15</v>
      </c>
      <c r="J13" s="398">
        <f t="shared" si="7"/>
        <v>2.1</v>
      </c>
      <c r="K13" s="398">
        <f t="shared" si="7"/>
        <v>0</v>
      </c>
      <c r="L13" s="398">
        <f t="shared" si="7"/>
        <v>0</v>
      </c>
      <c r="M13" s="398">
        <f t="shared" si="7"/>
        <v>0</v>
      </c>
      <c r="N13" s="398">
        <f t="shared" si="7"/>
        <v>0.5</v>
      </c>
      <c r="O13" s="398">
        <f t="shared" si="7"/>
        <v>0</v>
      </c>
      <c r="P13" s="398">
        <f t="shared" si="7"/>
        <v>0</v>
      </c>
      <c r="Q13" s="398">
        <f t="shared" si="7"/>
        <v>0</v>
      </c>
      <c r="R13" s="398">
        <f t="shared" si="7"/>
        <v>0</v>
      </c>
      <c r="S13" s="398">
        <f t="shared" si="7"/>
        <v>0</v>
      </c>
      <c r="T13" s="398">
        <f t="shared" si="7"/>
        <v>0</v>
      </c>
      <c r="U13" s="398">
        <f t="shared" si="7"/>
        <v>0</v>
      </c>
      <c r="V13" s="398">
        <f t="shared" si="7"/>
        <v>0</v>
      </c>
      <c r="W13" s="398">
        <f t="shared" si="7"/>
        <v>0.2</v>
      </c>
      <c r="X13" s="398">
        <f t="shared" si="7"/>
        <v>0</v>
      </c>
      <c r="Y13" s="398">
        <f t="shared" si="7"/>
        <v>0</v>
      </c>
      <c r="Z13" s="398">
        <f t="shared" si="7"/>
        <v>0</v>
      </c>
      <c r="AA13" s="398">
        <f t="shared" si="7"/>
        <v>0</v>
      </c>
      <c r="AB13" s="398">
        <f t="shared" si="7"/>
        <v>0</v>
      </c>
      <c r="AC13" s="398">
        <f t="shared" si="7"/>
        <v>0</v>
      </c>
      <c r="AD13" s="398">
        <f t="shared" si="7"/>
        <v>0</v>
      </c>
      <c r="AE13" s="398">
        <f t="shared" si="7"/>
        <v>0</v>
      </c>
      <c r="AF13" s="398">
        <f t="shared" si="7"/>
        <v>0</v>
      </c>
      <c r="AG13" s="398">
        <f t="shared" si="7"/>
        <v>0.7</v>
      </c>
      <c r="AH13" s="405"/>
      <c r="AI13" s="399"/>
      <c r="AJ13" s="383"/>
      <c r="AK13" s="383"/>
      <c r="AL13" s="383"/>
      <c r="AM13" s="383"/>
      <c r="AN13" s="383"/>
      <c r="AO13" s="383"/>
      <c r="AP13" s="400"/>
      <c r="AQ13" s="383"/>
      <c r="AR13" s="383"/>
      <c r="AS13" s="383"/>
      <c r="AT13" s="382"/>
      <c r="AU13" s="382"/>
    </row>
    <row r="14" spans="1:52" ht="31.5" customHeight="1">
      <c r="A14" s="388">
        <v>1</v>
      </c>
      <c r="B14" s="389">
        <v>219</v>
      </c>
      <c r="C14" s="390" t="s">
        <v>1431</v>
      </c>
      <c r="D14" s="389" t="s">
        <v>258</v>
      </c>
      <c r="E14" s="391">
        <v>1.4700000000000002</v>
      </c>
      <c r="F14" s="389">
        <v>0.8</v>
      </c>
      <c r="G14" s="391">
        <v>0.67</v>
      </c>
      <c r="H14" s="393">
        <v>0.67</v>
      </c>
      <c r="I14" s="393"/>
      <c r="J14" s="392">
        <f t="shared" ref="J14:J19" si="8">H14+I14</f>
        <v>0.67</v>
      </c>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f t="shared" si="2"/>
        <v>0</v>
      </c>
      <c r="AH14" s="389" t="s">
        <v>243</v>
      </c>
      <c r="AI14" s="394" t="s">
        <v>1055</v>
      </c>
      <c r="AJ14" s="389">
        <v>298</v>
      </c>
      <c r="AK14" s="389"/>
      <c r="AL14" s="389"/>
      <c r="AM14" s="389"/>
      <c r="AN14" s="389" t="s">
        <v>1432</v>
      </c>
      <c r="AO14" s="395" t="s">
        <v>1433</v>
      </c>
      <c r="AP14" s="395"/>
      <c r="AQ14" s="395"/>
      <c r="AR14" s="395"/>
      <c r="AS14" s="395" t="s">
        <v>1434</v>
      </c>
      <c r="AT14" s="388">
        <v>2</v>
      </c>
      <c r="AU14" s="388">
        <v>4</v>
      </c>
    </row>
    <row r="15" spans="1:52" ht="34.5" customHeight="1">
      <c r="A15" s="388">
        <v>2</v>
      </c>
      <c r="B15" s="389">
        <v>218</v>
      </c>
      <c r="C15" s="402" t="s">
        <v>334</v>
      </c>
      <c r="D15" s="389" t="s">
        <v>258</v>
      </c>
      <c r="E15" s="391">
        <v>0.97</v>
      </c>
      <c r="F15" s="389">
        <v>0.47</v>
      </c>
      <c r="G15" s="391">
        <v>0.5</v>
      </c>
      <c r="H15" s="389"/>
      <c r="I15" s="389"/>
      <c r="J15" s="392">
        <f t="shared" si="8"/>
        <v>0</v>
      </c>
      <c r="K15" s="389"/>
      <c r="L15" s="389"/>
      <c r="M15" s="389"/>
      <c r="N15" s="389">
        <v>0.5</v>
      </c>
      <c r="O15" s="389"/>
      <c r="P15" s="389"/>
      <c r="Q15" s="389"/>
      <c r="R15" s="389"/>
      <c r="S15" s="389"/>
      <c r="T15" s="389"/>
      <c r="U15" s="389"/>
      <c r="V15" s="389"/>
      <c r="W15" s="389"/>
      <c r="X15" s="389"/>
      <c r="Y15" s="389"/>
      <c r="Z15" s="389"/>
      <c r="AA15" s="389"/>
      <c r="AB15" s="389"/>
      <c r="AC15" s="389"/>
      <c r="AD15" s="389"/>
      <c r="AE15" s="389"/>
      <c r="AF15" s="389"/>
      <c r="AG15" s="393">
        <f t="shared" si="2"/>
        <v>0.5</v>
      </c>
      <c r="AH15" s="406" t="s">
        <v>243</v>
      </c>
      <c r="AI15" s="394" t="s">
        <v>1201</v>
      </c>
      <c r="AJ15" s="389">
        <v>299</v>
      </c>
      <c r="AK15" s="389" t="s">
        <v>1415</v>
      </c>
      <c r="AL15" s="389" t="s">
        <v>1435</v>
      </c>
      <c r="AM15" s="389"/>
      <c r="AN15" s="389" t="s">
        <v>1432</v>
      </c>
      <c r="AO15" s="395" t="s">
        <v>1433</v>
      </c>
      <c r="AP15" s="395"/>
      <c r="AQ15" s="395"/>
      <c r="AR15" s="395"/>
      <c r="AS15" s="395" t="s">
        <v>1434</v>
      </c>
      <c r="AT15" s="388">
        <v>2</v>
      </c>
      <c r="AU15" s="388">
        <v>5</v>
      </c>
    </row>
    <row r="16" spans="1:52" ht="40.5" customHeight="1">
      <c r="A16" s="388">
        <v>3</v>
      </c>
      <c r="B16" s="389">
        <v>199</v>
      </c>
      <c r="C16" s="402" t="s">
        <v>1216</v>
      </c>
      <c r="D16" s="394" t="s">
        <v>258</v>
      </c>
      <c r="E16" s="391">
        <v>0.44999999999999996</v>
      </c>
      <c r="F16" s="394">
        <v>0.3</v>
      </c>
      <c r="G16" s="391">
        <v>0.15</v>
      </c>
      <c r="H16" s="393"/>
      <c r="I16" s="393">
        <v>0.15</v>
      </c>
      <c r="J16" s="392">
        <f t="shared" si="8"/>
        <v>0.15</v>
      </c>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f t="shared" si="2"/>
        <v>0</v>
      </c>
      <c r="AH16" s="403" t="s">
        <v>242</v>
      </c>
      <c r="AI16" s="394" t="s">
        <v>1426</v>
      </c>
      <c r="AJ16" s="389">
        <v>412</v>
      </c>
      <c r="AK16" s="389" t="s">
        <v>1415</v>
      </c>
      <c r="AL16" s="389" t="s">
        <v>1427</v>
      </c>
      <c r="AM16" s="389"/>
      <c r="AN16" s="389" t="s">
        <v>1417</v>
      </c>
      <c r="AO16" s="389" t="s">
        <v>1418</v>
      </c>
      <c r="AP16" s="395"/>
      <c r="AQ16" s="389">
        <v>412</v>
      </c>
      <c r="AR16" s="389" t="s">
        <v>1417</v>
      </c>
      <c r="AS16" s="389" t="s">
        <v>1436</v>
      </c>
      <c r="AT16" s="388">
        <v>2</v>
      </c>
      <c r="AU16" s="388">
        <v>6</v>
      </c>
    </row>
    <row r="17" spans="1:52" ht="28.5" customHeight="1">
      <c r="A17" s="388">
        <v>4</v>
      </c>
      <c r="B17" s="389">
        <v>49</v>
      </c>
      <c r="C17" s="402" t="s">
        <v>334</v>
      </c>
      <c r="D17" s="394" t="s">
        <v>258</v>
      </c>
      <c r="E17" s="391">
        <v>0.27</v>
      </c>
      <c r="F17" s="394">
        <v>0.19</v>
      </c>
      <c r="G17" s="391">
        <v>0.08</v>
      </c>
      <c r="H17" s="393">
        <v>0.08</v>
      </c>
      <c r="I17" s="393"/>
      <c r="J17" s="392">
        <f t="shared" si="8"/>
        <v>0.08</v>
      </c>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f t="shared" si="2"/>
        <v>0</v>
      </c>
      <c r="AH17" s="394" t="s">
        <v>231</v>
      </c>
      <c r="AI17" s="394" t="s">
        <v>1057</v>
      </c>
      <c r="AJ17" s="389">
        <v>296</v>
      </c>
      <c r="AK17" s="389" t="s">
        <v>1415</v>
      </c>
      <c r="AL17" s="389" t="s">
        <v>1437</v>
      </c>
      <c r="AM17" s="389">
        <v>1</v>
      </c>
      <c r="AN17" s="389" t="s">
        <v>1432</v>
      </c>
      <c r="AO17" s="395" t="s">
        <v>1433</v>
      </c>
      <c r="AP17" s="395"/>
      <c r="AQ17" s="395"/>
      <c r="AR17" s="395"/>
      <c r="AS17" s="395" t="s">
        <v>1436</v>
      </c>
      <c r="AT17" s="388">
        <v>2</v>
      </c>
      <c r="AU17" s="388">
        <v>7</v>
      </c>
      <c r="AV17" s="384"/>
      <c r="AW17" s="384"/>
      <c r="AX17" s="384"/>
      <c r="AY17" s="384"/>
      <c r="AZ17" s="384"/>
    </row>
    <row r="18" spans="1:52" ht="33" customHeight="1">
      <c r="A18" s="388">
        <v>5</v>
      </c>
      <c r="B18" s="389">
        <v>396</v>
      </c>
      <c r="C18" s="390" t="s">
        <v>334</v>
      </c>
      <c r="D18" s="389" t="s">
        <v>258</v>
      </c>
      <c r="E18" s="391">
        <v>0.2</v>
      </c>
      <c r="F18" s="389"/>
      <c r="G18" s="391">
        <v>0.2</v>
      </c>
      <c r="H18" s="389"/>
      <c r="I18" s="389"/>
      <c r="J18" s="392">
        <f t="shared" si="8"/>
        <v>0</v>
      </c>
      <c r="K18" s="389"/>
      <c r="L18" s="389"/>
      <c r="M18" s="389"/>
      <c r="N18" s="389"/>
      <c r="O18" s="389"/>
      <c r="P18" s="389"/>
      <c r="Q18" s="389"/>
      <c r="R18" s="389"/>
      <c r="S18" s="389"/>
      <c r="T18" s="389"/>
      <c r="U18" s="389"/>
      <c r="V18" s="389"/>
      <c r="W18" s="389">
        <v>0.2</v>
      </c>
      <c r="X18" s="389"/>
      <c r="Y18" s="389"/>
      <c r="Z18" s="389"/>
      <c r="AA18" s="389"/>
      <c r="AB18" s="389"/>
      <c r="AC18" s="389"/>
      <c r="AD18" s="389"/>
      <c r="AE18" s="389"/>
      <c r="AF18" s="389"/>
      <c r="AG18" s="393">
        <f t="shared" si="2"/>
        <v>0.2</v>
      </c>
      <c r="AH18" s="389" t="s">
        <v>254</v>
      </c>
      <c r="AI18" s="394" t="s">
        <v>1438</v>
      </c>
      <c r="AJ18" s="389"/>
      <c r="AK18" s="389" t="s">
        <v>1439</v>
      </c>
      <c r="AL18" s="389" t="s">
        <v>1439</v>
      </c>
      <c r="AM18" s="389">
        <v>7</v>
      </c>
      <c r="AN18" s="389"/>
      <c r="AO18" s="390"/>
      <c r="AP18" s="389"/>
      <c r="AQ18" s="389"/>
      <c r="AR18" s="395"/>
      <c r="AS18" s="389" t="s">
        <v>1434</v>
      </c>
      <c r="AT18" s="388">
        <v>2</v>
      </c>
      <c r="AU18" s="388">
        <v>8</v>
      </c>
    </row>
    <row r="19" spans="1:52" ht="37.5" customHeight="1">
      <c r="A19" s="388">
        <v>6</v>
      </c>
      <c r="B19" s="389">
        <v>402</v>
      </c>
      <c r="C19" s="390" t="s">
        <v>1440</v>
      </c>
      <c r="D19" s="389" t="s">
        <v>258</v>
      </c>
      <c r="E19" s="391">
        <v>1.2</v>
      </c>
      <c r="F19" s="395"/>
      <c r="G19" s="391">
        <v>1.2</v>
      </c>
      <c r="H19" s="393">
        <v>1.2</v>
      </c>
      <c r="I19" s="393"/>
      <c r="J19" s="392">
        <f t="shared" si="8"/>
        <v>1.2</v>
      </c>
      <c r="K19" s="393"/>
      <c r="L19" s="393"/>
      <c r="M19" s="393"/>
      <c r="N19" s="393"/>
      <c r="O19" s="393"/>
      <c r="P19" s="393"/>
      <c r="Q19" s="393"/>
      <c r="R19" s="393"/>
      <c r="S19" s="393"/>
      <c r="T19" s="393"/>
      <c r="U19" s="393"/>
      <c r="V19" s="393"/>
      <c r="W19" s="393"/>
      <c r="X19" s="393"/>
      <c r="Y19" s="393"/>
      <c r="Z19" s="393"/>
      <c r="AA19" s="393"/>
      <c r="AB19" s="393"/>
      <c r="AC19" s="393"/>
      <c r="AD19" s="393"/>
      <c r="AE19" s="407"/>
      <c r="AF19" s="393"/>
      <c r="AG19" s="393">
        <f t="shared" si="2"/>
        <v>0</v>
      </c>
      <c r="AH19" s="389" t="s">
        <v>808</v>
      </c>
      <c r="AI19" s="394" t="s">
        <v>1441</v>
      </c>
      <c r="AJ19" s="389"/>
      <c r="AK19" s="389" t="s">
        <v>1439</v>
      </c>
      <c r="AL19" s="389"/>
      <c r="AM19" s="389">
        <v>7</v>
      </c>
      <c r="AN19" s="389"/>
      <c r="AO19" s="395"/>
      <c r="AP19" s="395"/>
      <c r="AQ19" s="395"/>
      <c r="AR19" s="395"/>
      <c r="AS19" s="395" t="s">
        <v>1436</v>
      </c>
      <c r="AT19" s="388">
        <v>2</v>
      </c>
      <c r="AU19" s="388">
        <v>9</v>
      </c>
    </row>
    <row r="20" spans="1:52" s="384" customFormat="1" ht="15.75" customHeight="1">
      <c r="A20" s="382" t="s">
        <v>1442</v>
      </c>
      <c r="B20" s="383"/>
      <c r="C20" s="397" t="s">
        <v>1443</v>
      </c>
      <c r="D20" s="383"/>
      <c r="E20" s="398">
        <f>SUM(E21:E26)</f>
        <v>5.75</v>
      </c>
      <c r="F20" s="398">
        <f t="shared" ref="F20:AG20" si="9">SUM(F21:F26)</f>
        <v>0.53</v>
      </c>
      <c r="G20" s="398">
        <f t="shared" si="9"/>
        <v>5.22</v>
      </c>
      <c r="H20" s="398">
        <f t="shared" si="9"/>
        <v>2.3899999999999997</v>
      </c>
      <c r="I20" s="398">
        <f t="shared" si="9"/>
        <v>1.8</v>
      </c>
      <c r="J20" s="398">
        <f t="shared" si="9"/>
        <v>4.1899999999999995</v>
      </c>
      <c r="K20" s="398">
        <f t="shared" si="9"/>
        <v>0</v>
      </c>
      <c r="L20" s="398">
        <f t="shared" si="9"/>
        <v>0</v>
      </c>
      <c r="M20" s="398">
        <f t="shared" si="9"/>
        <v>0</v>
      </c>
      <c r="N20" s="398">
        <f t="shared" si="9"/>
        <v>0</v>
      </c>
      <c r="O20" s="398">
        <f t="shared" si="9"/>
        <v>0</v>
      </c>
      <c r="P20" s="398">
        <f t="shared" si="9"/>
        <v>0</v>
      </c>
      <c r="Q20" s="398">
        <f t="shared" si="9"/>
        <v>0</v>
      </c>
      <c r="R20" s="398">
        <f t="shared" si="9"/>
        <v>0</v>
      </c>
      <c r="S20" s="398">
        <f t="shared" si="9"/>
        <v>0</v>
      </c>
      <c r="T20" s="398">
        <f t="shared" si="9"/>
        <v>0</v>
      </c>
      <c r="U20" s="398">
        <f t="shared" si="9"/>
        <v>0</v>
      </c>
      <c r="V20" s="398">
        <f t="shared" si="9"/>
        <v>0</v>
      </c>
      <c r="W20" s="398">
        <f t="shared" si="9"/>
        <v>0</v>
      </c>
      <c r="X20" s="398">
        <f t="shared" si="9"/>
        <v>0</v>
      </c>
      <c r="Y20" s="398">
        <f t="shared" si="9"/>
        <v>0</v>
      </c>
      <c r="Z20" s="398">
        <f t="shared" si="9"/>
        <v>0</v>
      </c>
      <c r="AA20" s="398">
        <f t="shared" si="9"/>
        <v>0</v>
      </c>
      <c r="AB20" s="398">
        <f t="shared" si="9"/>
        <v>0</v>
      </c>
      <c r="AC20" s="398">
        <f t="shared" si="9"/>
        <v>0</v>
      </c>
      <c r="AD20" s="398">
        <f t="shared" si="9"/>
        <v>0</v>
      </c>
      <c r="AE20" s="398">
        <f t="shared" si="9"/>
        <v>0.7</v>
      </c>
      <c r="AF20" s="398">
        <f t="shared" si="9"/>
        <v>0.33</v>
      </c>
      <c r="AG20" s="398">
        <f t="shared" si="9"/>
        <v>1.03</v>
      </c>
      <c r="AH20" s="383"/>
      <c r="AI20" s="399"/>
      <c r="AJ20" s="383"/>
      <c r="AK20" s="383"/>
      <c r="AL20" s="383"/>
      <c r="AM20" s="383"/>
      <c r="AN20" s="383"/>
      <c r="AO20" s="400"/>
      <c r="AP20" s="400"/>
      <c r="AQ20" s="400"/>
      <c r="AR20" s="400"/>
      <c r="AS20" s="400"/>
      <c r="AT20" s="382"/>
      <c r="AU20" s="382"/>
    </row>
    <row r="21" spans="1:52" ht="31.5" customHeight="1">
      <c r="A21" s="388">
        <v>1</v>
      </c>
      <c r="B21" s="389">
        <v>280</v>
      </c>
      <c r="C21" s="402" t="s">
        <v>1444</v>
      </c>
      <c r="D21" s="389" t="s">
        <v>409</v>
      </c>
      <c r="E21" s="391">
        <v>0.36</v>
      </c>
      <c r="F21" s="395"/>
      <c r="G21" s="391">
        <v>0.36</v>
      </c>
      <c r="H21" s="389">
        <v>0.36</v>
      </c>
      <c r="I21" s="389"/>
      <c r="J21" s="392">
        <f t="shared" ref="J21:J26" si="10">H21+I21</f>
        <v>0.36</v>
      </c>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93">
        <f t="shared" si="2"/>
        <v>0</v>
      </c>
      <c r="AH21" s="394" t="s">
        <v>247</v>
      </c>
      <c r="AI21" s="394" t="s">
        <v>1208</v>
      </c>
      <c r="AJ21" s="389">
        <v>308</v>
      </c>
      <c r="AK21" s="389" t="s">
        <v>1415</v>
      </c>
      <c r="AL21" s="389" t="s">
        <v>1445</v>
      </c>
      <c r="AM21" s="389">
        <v>1</v>
      </c>
      <c r="AN21" s="389" t="s">
        <v>1432</v>
      </c>
      <c r="AO21" s="395" t="s">
        <v>1433</v>
      </c>
      <c r="AP21" s="395"/>
      <c r="AQ21" s="395"/>
      <c r="AR21" s="395"/>
      <c r="AS21" s="395" t="s">
        <v>1434</v>
      </c>
      <c r="AT21" s="388">
        <v>2</v>
      </c>
      <c r="AU21" s="388">
        <v>10</v>
      </c>
    </row>
    <row r="22" spans="1:52" ht="33" customHeight="1">
      <c r="A22" s="388">
        <v>2</v>
      </c>
      <c r="B22" s="389">
        <v>269</v>
      </c>
      <c r="C22" s="402" t="s">
        <v>1051</v>
      </c>
      <c r="D22" s="389" t="s">
        <v>409</v>
      </c>
      <c r="E22" s="391">
        <v>1.36</v>
      </c>
      <c r="F22" s="390"/>
      <c r="G22" s="391">
        <v>1.36</v>
      </c>
      <c r="H22" s="393">
        <v>0.33</v>
      </c>
      <c r="I22" s="393"/>
      <c r="J22" s="392">
        <f t="shared" si="10"/>
        <v>0.33</v>
      </c>
      <c r="K22" s="393"/>
      <c r="L22" s="393"/>
      <c r="M22" s="393"/>
      <c r="N22" s="393"/>
      <c r="O22" s="393"/>
      <c r="P22" s="393"/>
      <c r="Q22" s="393"/>
      <c r="R22" s="393"/>
      <c r="S22" s="393"/>
      <c r="T22" s="393"/>
      <c r="U22" s="393"/>
      <c r="V22" s="393"/>
      <c r="W22" s="393"/>
      <c r="X22" s="393"/>
      <c r="Y22" s="393"/>
      <c r="Z22" s="393"/>
      <c r="AA22" s="393"/>
      <c r="AB22" s="393"/>
      <c r="AC22" s="393"/>
      <c r="AD22" s="393"/>
      <c r="AE22" s="393">
        <v>0.7</v>
      </c>
      <c r="AF22" s="393">
        <v>0.33</v>
      </c>
      <c r="AG22" s="393">
        <f t="shared" si="2"/>
        <v>1.03</v>
      </c>
      <c r="AH22" s="389" t="s">
        <v>246</v>
      </c>
      <c r="AI22" s="394" t="s">
        <v>1446</v>
      </c>
      <c r="AJ22" s="389">
        <v>307</v>
      </c>
      <c r="AK22" s="389" t="s">
        <v>1447</v>
      </c>
      <c r="AL22" s="389"/>
      <c r="AM22" s="389"/>
      <c r="AN22" s="389" t="s">
        <v>1432</v>
      </c>
      <c r="AO22" s="395" t="s">
        <v>1433</v>
      </c>
      <c r="AP22" s="395"/>
      <c r="AQ22" s="395"/>
      <c r="AR22" s="395"/>
      <c r="AS22" s="395" t="s">
        <v>1434</v>
      </c>
      <c r="AT22" s="388">
        <v>2</v>
      </c>
      <c r="AU22" s="388">
        <v>11</v>
      </c>
    </row>
    <row r="23" spans="1:52" ht="33.75" customHeight="1">
      <c r="A23" s="388">
        <v>3</v>
      </c>
      <c r="B23" s="389">
        <v>159</v>
      </c>
      <c r="C23" s="402" t="s">
        <v>1051</v>
      </c>
      <c r="D23" s="389" t="s">
        <v>409</v>
      </c>
      <c r="E23" s="391">
        <v>0.5</v>
      </c>
      <c r="F23" s="395"/>
      <c r="G23" s="391">
        <v>0.5</v>
      </c>
      <c r="H23" s="389"/>
      <c r="I23" s="389">
        <v>0.5</v>
      </c>
      <c r="J23" s="392">
        <f t="shared" si="10"/>
        <v>0.5</v>
      </c>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93">
        <f t="shared" si="2"/>
        <v>0</v>
      </c>
      <c r="AH23" s="408" t="s">
        <v>240</v>
      </c>
      <c r="AI23" s="394" t="s">
        <v>1214</v>
      </c>
      <c r="AJ23" s="389">
        <v>305</v>
      </c>
      <c r="AK23" s="389" t="s">
        <v>1415</v>
      </c>
      <c r="AL23" s="389" t="s">
        <v>1435</v>
      </c>
      <c r="AM23" s="389">
        <v>1</v>
      </c>
      <c r="AN23" s="389" t="s">
        <v>1432</v>
      </c>
      <c r="AO23" s="395" t="s">
        <v>1433</v>
      </c>
      <c r="AP23" s="395"/>
      <c r="AQ23" s="395"/>
      <c r="AR23" s="395"/>
      <c r="AS23" s="395" t="s">
        <v>1434</v>
      </c>
      <c r="AT23" s="388">
        <v>2</v>
      </c>
      <c r="AU23" s="388">
        <v>12</v>
      </c>
    </row>
    <row r="24" spans="1:52" ht="27.75" customHeight="1">
      <c r="A24" s="388">
        <v>4</v>
      </c>
      <c r="B24" s="389">
        <v>131</v>
      </c>
      <c r="C24" s="409" t="s">
        <v>1051</v>
      </c>
      <c r="D24" s="389" t="s">
        <v>409</v>
      </c>
      <c r="E24" s="391">
        <v>1</v>
      </c>
      <c r="F24" s="395"/>
      <c r="G24" s="391">
        <v>1</v>
      </c>
      <c r="H24" s="410">
        <v>1</v>
      </c>
      <c r="I24" s="389"/>
      <c r="J24" s="392">
        <f t="shared" si="10"/>
        <v>1</v>
      </c>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93">
        <f t="shared" si="2"/>
        <v>0</v>
      </c>
      <c r="AH24" s="394" t="s">
        <v>238</v>
      </c>
      <c r="AI24" s="394" t="s">
        <v>1123</v>
      </c>
      <c r="AJ24" s="389">
        <v>304</v>
      </c>
      <c r="AK24" s="389" t="s">
        <v>1415</v>
      </c>
      <c r="AL24" s="389" t="s">
        <v>1435</v>
      </c>
      <c r="AM24" s="389"/>
      <c r="AN24" s="389" t="s">
        <v>1432</v>
      </c>
      <c r="AO24" s="395" t="s">
        <v>1433</v>
      </c>
      <c r="AP24" s="395"/>
      <c r="AQ24" s="395"/>
      <c r="AR24" s="395"/>
      <c r="AS24" s="395" t="s">
        <v>1434</v>
      </c>
      <c r="AT24" s="388">
        <v>2</v>
      </c>
      <c r="AU24" s="388">
        <v>13</v>
      </c>
    </row>
    <row r="25" spans="1:52" ht="27" customHeight="1">
      <c r="A25" s="388">
        <v>5</v>
      </c>
      <c r="B25" s="389"/>
      <c r="C25" s="390" t="s">
        <v>1448</v>
      </c>
      <c r="D25" s="389" t="s">
        <v>409</v>
      </c>
      <c r="E25" s="391">
        <v>1.23</v>
      </c>
      <c r="F25" s="389">
        <v>0.53</v>
      </c>
      <c r="G25" s="391">
        <v>0.7</v>
      </c>
      <c r="H25" s="389">
        <v>0.7</v>
      </c>
      <c r="I25" s="389"/>
      <c r="J25" s="392">
        <f t="shared" si="10"/>
        <v>0.7</v>
      </c>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93">
        <f t="shared" si="2"/>
        <v>0</v>
      </c>
      <c r="AH25" s="389" t="s">
        <v>244</v>
      </c>
      <c r="AI25" s="389" t="s">
        <v>1449</v>
      </c>
      <c r="AJ25" s="395"/>
      <c r="AK25" s="389" t="s">
        <v>1439</v>
      </c>
      <c r="AL25" s="389"/>
      <c r="AM25" s="389"/>
      <c r="AN25" s="389"/>
      <c r="AO25" s="395"/>
      <c r="AP25" s="395"/>
      <c r="AQ25" s="395"/>
      <c r="AR25" s="395"/>
      <c r="AS25" s="395" t="s">
        <v>1434</v>
      </c>
      <c r="AT25" s="388">
        <v>2</v>
      </c>
      <c r="AU25" s="388">
        <v>14</v>
      </c>
    </row>
    <row r="26" spans="1:52" ht="30" customHeight="1">
      <c r="A26" s="388">
        <v>6</v>
      </c>
      <c r="B26" s="389">
        <v>335</v>
      </c>
      <c r="C26" s="390" t="s">
        <v>1450</v>
      </c>
      <c r="D26" s="389" t="s">
        <v>409</v>
      </c>
      <c r="E26" s="391">
        <v>1.3</v>
      </c>
      <c r="F26" s="389"/>
      <c r="G26" s="391">
        <v>1.3</v>
      </c>
      <c r="H26" s="393"/>
      <c r="I26" s="393">
        <v>1.3</v>
      </c>
      <c r="J26" s="392">
        <f t="shared" si="10"/>
        <v>1.3</v>
      </c>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f t="shared" si="2"/>
        <v>0</v>
      </c>
      <c r="AH26" s="389" t="s">
        <v>250</v>
      </c>
      <c r="AI26" s="389" t="s">
        <v>1451</v>
      </c>
      <c r="AJ26" s="389"/>
      <c r="AK26" s="389" t="s">
        <v>1439</v>
      </c>
      <c r="AL26" s="389"/>
      <c r="AM26" s="389">
        <v>17</v>
      </c>
      <c r="AN26" s="389"/>
      <c r="AO26" s="389"/>
      <c r="AP26" s="395"/>
      <c r="AQ26" s="389"/>
      <c r="AR26" s="389"/>
      <c r="AS26" s="389" t="s">
        <v>1434</v>
      </c>
      <c r="AT26" s="388">
        <v>2</v>
      </c>
      <c r="AU26" s="388">
        <v>15</v>
      </c>
    </row>
    <row r="27" spans="1:52" s="384" customFormat="1" ht="15.75" customHeight="1">
      <c r="A27" s="382" t="s">
        <v>1452</v>
      </c>
      <c r="B27" s="383"/>
      <c r="C27" s="397" t="s">
        <v>1049</v>
      </c>
      <c r="D27" s="383"/>
      <c r="E27" s="398">
        <f>SUM(E28:E38)</f>
        <v>11.670000000000002</v>
      </c>
      <c r="F27" s="398">
        <f t="shared" ref="F27:AG27" si="11">SUM(F28:F38)</f>
        <v>1.92</v>
      </c>
      <c r="G27" s="398">
        <f t="shared" si="11"/>
        <v>9.75</v>
      </c>
      <c r="H27" s="398">
        <f t="shared" si="11"/>
        <v>6.4</v>
      </c>
      <c r="I27" s="398">
        <f t="shared" si="11"/>
        <v>0</v>
      </c>
      <c r="J27" s="398">
        <f t="shared" si="11"/>
        <v>6.4</v>
      </c>
      <c r="K27" s="398">
        <f t="shared" si="11"/>
        <v>0</v>
      </c>
      <c r="L27" s="398">
        <f t="shared" si="11"/>
        <v>0</v>
      </c>
      <c r="M27" s="398">
        <f t="shared" si="11"/>
        <v>0</v>
      </c>
      <c r="N27" s="398">
        <f t="shared" si="11"/>
        <v>0.4</v>
      </c>
      <c r="O27" s="398">
        <f t="shared" si="11"/>
        <v>1.35</v>
      </c>
      <c r="P27" s="398">
        <f t="shared" si="11"/>
        <v>0</v>
      </c>
      <c r="Q27" s="398">
        <f t="shared" si="11"/>
        <v>0</v>
      </c>
      <c r="R27" s="398">
        <f t="shared" si="11"/>
        <v>0.7</v>
      </c>
      <c r="S27" s="398">
        <f t="shared" si="11"/>
        <v>0</v>
      </c>
      <c r="T27" s="398">
        <f t="shared" si="11"/>
        <v>0</v>
      </c>
      <c r="U27" s="398">
        <f t="shared" si="11"/>
        <v>0</v>
      </c>
      <c r="V27" s="398">
        <f t="shared" si="11"/>
        <v>0</v>
      </c>
      <c r="W27" s="398">
        <f t="shared" si="11"/>
        <v>0</v>
      </c>
      <c r="X27" s="398">
        <f t="shared" si="11"/>
        <v>0</v>
      </c>
      <c r="Y27" s="398">
        <f t="shared" si="11"/>
        <v>0</v>
      </c>
      <c r="Z27" s="398">
        <f t="shared" si="11"/>
        <v>0</v>
      </c>
      <c r="AA27" s="398">
        <f t="shared" si="11"/>
        <v>0</v>
      </c>
      <c r="AB27" s="398">
        <f t="shared" si="11"/>
        <v>0</v>
      </c>
      <c r="AC27" s="398">
        <f t="shared" si="11"/>
        <v>0</v>
      </c>
      <c r="AD27" s="398">
        <f t="shared" si="11"/>
        <v>0</v>
      </c>
      <c r="AE27" s="398">
        <f t="shared" si="11"/>
        <v>0.9</v>
      </c>
      <c r="AF27" s="398">
        <f t="shared" si="11"/>
        <v>0</v>
      </c>
      <c r="AG27" s="398">
        <f t="shared" si="11"/>
        <v>3.35</v>
      </c>
      <c r="AH27" s="383"/>
      <c r="AI27" s="383"/>
      <c r="AJ27" s="383"/>
      <c r="AK27" s="383"/>
      <c r="AL27" s="383"/>
      <c r="AM27" s="383"/>
      <c r="AN27" s="383"/>
      <c r="AO27" s="383"/>
      <c r="AP27" s="400"/>
      <c r="AQ27" s="383"/>
      <c r="AR27" s="383"/>
      <c r="AS27" s="383"/>
      <c r="AT27" s="382"/>
      <c r="AU27" s="382"/>
    </row>
    <row r="28" spans="1:52" ht="27" customHeight="1">
      <c r="A28" s="388">
        <v>1</v>
      </c>
      <c r="B28" s="389">
        <v>397</v>
      </c>
      <c r="C28" s="390" t="s">
        <v>810</v>
      </c>
      <c r="D28" s="389" t="s">
        <v>262</v>
      </c>
      <c r="E28" s="391">
        <v>1.5</v>
      </c>
      <c r="F28" s="395"/>
      <c r="G28" s="391">
        <v>1.5</v>
      </c>
      <c r="H28" s="407">
        <v>1.5</v>
      </c>
      <c r="I28" s="393"/>
      <c r="J28" s="392">
        <f t="shared" ref="J28:J37" si="12">H28+I28</f>
        <v>1.5</v>
      </c>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f t="shared" si="2"/>
        <v>0</v>
      </c>
      <c r="AH28" s="389" t="s">
        <v>808</v>
      </c>
      <c r="AI28" s="394" t="s">
        <v>1018</v>
      </c>
      <c r="AJ28" s="389">
        <v>337</v>
      </c>
      <c r="AK28" s="389" t="s">
        <v>1415</v>
      </c>
      <c r="AL28" s="389" t="s">
        <v>1445</v>
      </c>
      <c r="AM28" s="389">
        <v>2</v>
      </c>
      <c r="AN28" s="389" t="s">
        <v>1432</v>
      </c>
      <c r="AO28" s="395" t="s">
        <v>1433</v>
      </c>
      <c r="AP28" s="395"/>
      <c r="AQ28" s="395"/>
      <c r="AR28" s="395"/>
      <c r="AS28" s="395" t="s">
        <v>1434</v>
      </c>
      <c r="AT28" s="388">
        <v>2</v>
      </c>
      <c r="AU28" s="388">
        <v>16</v>
      </c>
    </row>
    <row r="29" spans="1:52" ht="27.75" customHeight="1">
      <c r="A29" s="388">
        <v>2</v>
      </c>
      <c r="B29" s="389">
        <v>380</v>
      </c>
      <c r="C29" s="402" t="s">
        <v>777</v>
      </c>
      <c r="D29" s="394" t="s">
        <v>262</v>
      </c>
      <c r="E29" s="391">
        <v>0.95</v>
      </c>
      <c r="F29" s="411"/>
      <c r="G29" s="391">
        <v>0.95</v>
      </c>
      <c r="H29" s="393">
        <v>0.65</v>
      </c>
      <c r="I29" s="393"/>
      <c r="J29" s="392">
        <f t="shared" si="12"/>
        <v>0.65</v>
      </c>
      <c r="K29" s="393"/>
      <c r="L29" s="393"/>
      <c r="M29" s="393"/>
      <c r="N29" s="393"/>
      <c r="O29" s="393"/>
      <c r="P29" s="393"/>
      <c r="Q29" s="393"/>
      <c r="R29" s="393">
        <v>0.3</v>
      </c>
      <c r="S29" s="393"/>
      <c r="T29" s="393"/>
      <c r="U29" s="393"/>
      <c r="V29" s="393"/>
      <c r="W29" s="393"/>
      <c r="X29" s="393"/>
      <c r="Y29" s="393"/>
      <c r="Z29" s="393"/>
      <c r="AA29" s="393"/>
      <c r="AB29" s="393"/>
      <c r="AC29" s="393"/>
      <c r="AD29" s="393"/>
      <c r="AE29" s="393"/>
      <c r="AF29" s="393"/>
      <c r="AG29" s="393">
        <f t="shared" si="2"/>
        <v>0.3</v>
      </c>
      <c r="AH29" s="394" t="s">
        <v>254</v>
      </c>
      <c r="AI29" s="394" t="s">
        <v>1038</v>
      </c>
      <c r="AJ29" s="389">
        <v>336</v>
      </c>
      <c r="AK29" s="389" t="s">
        <v>1415</v>
      </c>
      <c r="AL29" s="389" t="s">
        <v>1453</v>
      </c>
      <c r="AM29" s="389">
        <v>2</v>
      </c>
      <c r="AN29" s="389" t="s">
        <v>1432</v>
      </c>
      <c r="AO29" s="395" t="s">
        <v>1454</v>
      </c>
      <c r="AP29" s="395"/>
      <c r="AQ29" s="395"/>
      <c r="AR29" s="395"/>
      <c r="AS29" s="395" t="s">
        <v>1436</v>
      </c>
      <c r="AT29" s="388">
        <v>2</v>
      </c>
      <c r="AU29" s="388">
        <v>17</v>
      </c>
    </row>
    <row r="30" spans="1:52" ht="27.75" customHeight="1">
      <c r="A30" s="388">
        <v>3</v>
      </c>
      <c r="B30" s="389">
        <v>267</v>
      </c>
      <c r="C30" s="390" t="s">
        <v>649</v>
      </c>
      <c r="D30" s="389" t="s">
        <v>262</v>
      </c>
      <c r="E30" s="391">
        <v>1.75</v>
      </c>
      <c r="F30" s="410">
        <v>1</v>
      </c>
      <c r="G30" s="391">
        <v>0.75</v>
      </c>
      <c r="H30" s="393">
        <v>0.55000000000000004</v>
      </c>
      <c r="I30" s="393"/>
      <c r="J30" s="392">
        <f t="shared" si="12"/>
        <v>0.55000000000000004</v>
      </c>
      <c r="K30" s="393"/>
      <c r="L30" s="393"/>
      <c r="M30" s="393"/>
      <c r="N30" s="393"/>
      <c r="O30" s="393"/>
      <c r="P30" s="393"/>
      <c r="Q30" s="393"/>
      <c r="R30" s="393">
        <v>0.2</v>
      </c>
      <c r="S30" s="393"/>
      <c r="T30" s="393"/>
      <c r="U30" s="393"/>
      <c r="V30" s="393"/>
      <c r="W30" s="393"/>
      <c r="X30" s="393"/>
      <c r="Y30" s="393"/>
      <c r="Z30" s="393"/>
      <c r="AA30" s="393"/>
      <c r="AB30" s="393"/>
      <c r="AC30" s="393"/>
      <c r="AD30" s="393"/>
      <c r="AE30" s="393"/>
      <c r="AF30" s="393"/>
      <c r="AG30" s="393">
        <f t="shared" si="2"/>
        <v>0.2</v>
      </c>
      <c r="AH30" s="389" t="s">
        <v>246</v>
      </c>
      <c r="AI30" s="394" t="s">
        <v>1041</v>
      </c>
      <c r="AJ30" s="389">
        <v>329</v>
      </c>
      <c r="AK30" s="389" t="s">
        <v>1415</v>
      </c>
      <c r="AL30" s="389" t="s">
        <v>1435</v>
      </c>
      <c r="AM30" s="389"/>
      <c r="AN30" s="389" t="s">
        <v>1432</v>
      </c>
      <c r="AO30" s="395" t="s">
        <v>1454</v>
      </c>
      <c r="AP30" s="395"/>
      <c r="AQ30" s="395"/>
      <c r="AR30" s="395"/>
      <c r="AS30" s="395" t="s">
        <v>1436</v>
      </c>
      <c r="AT30" s="388">
        <v>2</v>
      </c>
      <c r="AU30" s="388">
        <v>18</v>
      </c>
    </row>
    <row r="31" spans="1:52" ht="31.5" customHeight="1">
      <c r="A31" s="388">
        <v>4</v>
      </c>
      <c r="B31" s="389">
        <v>241</v>
      </c>
      <c r="C31" s="390" t="s">
        <v>622</v>
      </c>
      <c r="D31" s="389" t="s">
        <v>262</v>
      </c>
      <c r="E31" s="391">
        <v>1.1000000000000001</v>
      </c>
      <c r="F31" s="389">
        <v>0.4</v>
      </c>
      <c r="G31" s="391">
        <v>0.7</v>
      </c>
      <c r="H31" s="393">
        <v>0.7</v>
      </c>
      <c r="I31" s="393"/>
      <c r="J31" s="392">
        <f t="shared" si="12"/>
        <v>0.7</v>
      </c>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f t="shared" si="2"/>
        <v>0</v>
      </c>
      <c r="AH31" s="389" t="s">
        <v>245</v>
      </c>
      <c r="AI31" s="394" t="s">
        <v>1028</v>
      </c>
      <c r="AJ31" s="389">
        <v>327</v>
      </c>
      <c r="AK31" s="389" t="s">
        <v>1415</v>
      </c>
      <c r="AL31" s="389" t="s">
        <v>1453</v>
      </c>
      <c r="AM31" s="389"/>
      <c r="AN31" s="389" t="s">
        <v>1432</v>
      </c>
      <c r="AO31" s="395" t="s">
        <v>1433</v>
      </c>
      <c r="AP31" s="395"/>
      <c r="AQ31" s="395"/>
      <c r="AR31" s="395"/>
      <c r="AS31" s="395" t="s">
        <v>1434</v>
      </c>
      <c r="AT31" s="388">
        <v>2</v>
      </c>
      <c r="AU31" s="388">
        <v>19</v>
      </c>
    </row>
    <row r="32" spans="1:52" ht="31.5" customHeight="1">
      <c r="A32" s="388">
        <v>5</v>
      </c>
      <c r="B32" s="389">
        <v>240</v>
      </c>
      <c r="C32" s="390" t="s">
        <v>621</v>
      </c>
      <c r="D32" s="389" t="s">
        <v>262</v>
      </c>
      <c r="E32" s="391">
        <v>1.2000000000000002</v>
      </c>
      <c r="F32" s="389">
        <v>0.4</v>
      </c>
      <c r="G32" s="391">
        <v>0.8</v>
      </c>
      <c r="H32" s="393">
        <v>0.8</v>
      </c>
      <c r="I32" s="393"/>
      <c r="J32" s="392">
        <f t="shared" si="12"/>
        <v>0.8</v>
      </c>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f t="shared" si="2"/>
        <v>0</v>
      </c>
      <c r="AH32" s="389" t="s">
        <v>245</v>
      </c>
      <c r="AI32" s="394" t="s">
        <v>1028</v>
      </c>
      <c r="AJ32" s="389">
        <v>326</v>
      </c>
      <c r="AK32" s="389" t="s">
        <v>1415</v>
      </c>
      <c r="AL32" s="389" t="s">
        <v>1453</v>
      </c>
      <c r="AM32" s="389"/>
      <c r="AN32" s="389" t="s">
        <v>1432</v>
      </c>
      <c r="AO32" s="395" t="s">
        <v>1433</v>
      </c>
      <c r="AP32" s="395"/>
      <c r="AQ32" s="395"/>
      <c r="AR32" s="395"/>
      <c r="AS32" s="395" t="s">
        <v>1434</v>
      </c>
      <c r="AT32" s="388">
        <v>2</v>
      </c>
      <c r="AU32" s="388">
        <v>20</v>
      </c>
    </row>
    <row r="33" spans="1:51" ht="27.75" customHeight="1">
      <c r="A33" s="388">
        <v>6</v>
      </c>
      <c r="B33" s="389">
        <v>185</v>
      </c>
      <c r="C33" s="402" t="s">
        <v>576</v>
      </c>
      <c r="D33" s="394" t="s">
        <v>262</v>
      </c>
      <c r="E33" s="391">
        <v>1.3</v>
      </c>
      <c r="F33" s="411"/>
      <c r="G33" s="391">
        <v>1.3</v>
      </c>
      <c r="H33" s="393">
        <v>1.3</v>
      </c>
      <c r="I33" s="393"/>
      <c r="J33" s="392">
        <f t="shared" si="12"/>
        <v>1.3</v>
      </c>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f t="shared" si="2"/>
        <v>0</v>
      </c>
      <c r="AH33" s="403" t="s">
        <v>242</v>
      </c>
      <c r="AI33" s="394" t="s">
        <v>1042</v>
      </c>
      <c r="AJ33" s="389">
        <v>321</v>
      </c>
      <c r="AK33" s="389" t="s">
        <v>1415</v>
      </c>
      <c r="AL33" s="389" t="s">
        <v>1455</v>
      </c>
      <c r="AM33" s="389"/>
      <c r="AN33" s="389" t="s">
        <v>1432</v>
      </c>
      <c r="AO33" s="395" t="s">
        <v>1433</v>
      </c>
      <c r="AP33" s="395"/>
      <c r="AQ33" s="395"/>
      <c r="AR33" s="395"/>
      <c r="AS33" s="389" t="s">
        <v>1436</v>
      </c>
      <c r="AT33" s="388">
        <v>2</v>
      </c>
      <c r="AU33" s="388">
        <v>21</v>
      </c>
    </row>
    <row r="34" spans="1:51" ht="34.5" customHeight="1">
      <c r="A34" s="388">
        <v>7</v>
      </c>
      <c r="B34" s="389">
        <v>26</v>
      </c>
      <c r="C34" s="390" t="s">
        <v>1204</v>
      </c>
      <c r="D34" s="389" t="s">
        <v>262</v>
      </c>
      <c r="E34" s="391">
        <v>0.52</v>
      </c>
      <c r="F34" s="395">
        <v>0.12</v>
      </c>
      <c r="G34" s="391">
        <v>0.4</v>
      </c>
      <c r="H34" s="389"/>
      <c r="I34" s="389"/>
      <c r="J34" s="392">
        <f t="shared" si="12"/>
        <v>0</v>
      </c>
      <c r="K34" s="389"/>
      <c r="L34" s="389"/>
      <c r="M34" s="389"/>
      <c r="N34" s="389">
        <v>0.4</v>
      </c>
      <c r="O34" s="389"/>
      <c r="P34" s="389"/>
      <c r="Q34" s="389"/>
      <c r="R34" s="389"/>
      <c r="S34" s="389"/>
      <c r="T34" s="389"/>
      <c r="U34" s="389"/>
      <c r="V34" s="389"/>
      <c r="W34" s="389"/>
      <c r="X34" s="389"/>
      <c r="Y34" s="389"/>
      <c r="Z34" s="389"/>
      <c r="AA34" s="389"/>
      <c r="AB34" s="389"/>
      <c r="AC34" s="389"/>
      <c r="AD34" s="389"/>
      <c r="AE34" s="389"/>
      <c r="AF34" s="389"/>
      <c r="AG34" s="393">
        <f t="shared" si="2"/>
        <v>0.4</v>
      </c>
      <c r="AH34" s="389" t="s">
        <v>229</v>
      </c>
      <c r="AI34" s="394" t="s">
        <v>1203</v>
      </c>
      <c r="AJ34" s="389">
        <v>313</v>
      </c>
      <c r="AK34" s="389" t="s">
        <v>1415</v>
      </c>
      <c r="AL34" s="389" t="s">
        <v>1435</v>
      </c>
      <c r="AM34" s="389">
        <v>1</v>
      </c>
      <c r="AN34" s="389" t="s">
        <v>1432</v>
      </c>
      <c r="AO34" s="395" t="s">
        <v>1433</v>
      </c>
      <c r="AP34" s="395"/>
      <c r="AQ34" s="395"/>
      <c r="AR34" s="395"/>
      <c r="AS34" s="395" t="s">
        <v>1434</v>
      </c>
      <c r="AT34" s="388">
        <v>2</v>
      </c>
      <c r="AU34" s="388">
        <v>22</v>
      </c>
    </row>
    <row r="35" spans="1:51" ht="41.25" customHeight="1">
      <c r="A35" s="388">
        <v>8</v>
      </c>
      <c r="B35" s="388"/>
      <c r="C35" s="390" t="s">
        <v>1456</v>
      </c>
      <c r="D35" s="389" t="s">
        <v>262</v>
      </c>
      <c r="E35" s="401">
        <v>1.1200000000000001</v>
      </c>
      <c r="F35" s="389"/>
      <c r="G35" s="401">
        <v>1.1200000000000001</v>
      </c>
      <c r="H35" s="389"/>
      <c r="I35" s="389"/>
      <c r="J35" s="392">
        <f t="shared" si="12"/>
        <v>0</v>
      </c>
      <c r="K35" s="389"/>
      <c r="L35" s="389"/>
      <c r="M35" s="389"/>
      <c r="N35" s="389"/>
      <c r="O35" s="389">
        <v>1.1200000000000001</v>
      </c>
      <c r="P35" s="389"/>
      <c r="Q35" s="389"/>
      <c r="R35" s="389"/>
      <c r="S35" s="389"/>
      <c r="T35" s="389"/>
      <c r="U35" s="389"/>
      <c r="V35" s="389"/>
      <c r="W35" s="389"/>
      <c r="X35" s="389"/>
      <c r="Y35" s="389"/>
      <c r="Z35" s="389"/>
      <c r="AA35" s="389"/>
      <c r="AB35" s="389"/>
      <c r="AC35" s="389"/>
      <c r="AD35" s="389"/>
      <c r="AE35" s="389"/>
      <c r="AF35" s="389"/>
      <c r="AG35" s="393">
        <f t="shared" si="2"/>
        <v>1.1200000000000001</v>
      </c>
      <c r="AH35" s="389" t="s">
        <v>1457</v>
      </c>
      <c r="AI35" s="389" t="s">
        <v>1457</v>
      </c>
      <c r="AJ35" s="395"/>
      <c r="AK35" s="389"/>
      <c r="AL35" s="389"/>
      <c r="AM35" s="389"/>
      <c r="AN35" s="389"/>
      <c r="AO35" s="395"/>
      <c r="AP35" s="395" t="s">
        <v>1458</v>
      </c>
      <c r="AQ35" s="395"/>
      <c r="AR35" s="395"/>
      <c r="AS35" s="395" t="s">
        <v>1434</v>
      </c>
      <c r="AT35" s="388">
        <v>2</v>
      </c>
      <c r="AU35" s="388">
        <v>23</v>
      </c>
    </row>
    <row r="36" spans="1:51" ht="36" customHeight="1">
      <c r="A36" s="388">
        <v>9</v>
      </c>
      <c r="B36" s="389">
        <v>239</v>
      </c>
      <c r="C36" s="402" t="s">
        <v>1459</v>
      </c>
      <c r="D36" s="394" t="s">
        <v>262</v>
      </c>
      <c r="E36" s="391">
        <v>0.23</v>
      </c>
      <c r="F36" s="411"/>
      <c r="G36" s="391">
        <v>0.23</v>
      </c>
      <c r="H36" s="393"/>
      <c r="I36" s="393"/>
      <c r="J36" s="392">
        <f t="shared" si="12"/>
        <v>0</v>
      </c>
      <c r="K36" s="393"/>
      <c r="L36" s="393"/>
      <c r="M36" s="393"/>
      <c r="N36" s="393"/>
      <c r="O36" s="393">
        <v>0.23</v>
      </c>
      <c r="P36" s="393"/>
      <c r="Q36" s="393"/>
      <c r="R36" s="393"/>
      <c r="S36" s="393"/>
      <c r="T36" s="393"/>
      <c r="U36" s="393"/>
      <c r="V36" s="393"/>
      <c r="W36" s="393"/>
      <c r="X36" s="393"/>
      <c r="Y36" s="393"/>
      <c r="Z36" s="393"/>
      <c r="AA36" s="393"/>
      <c r="AB36" s="393"/>
      <c r="AC36" s="393"/>
      <c r="AD36" s="393"/>
      <c r="AE36" s="393"/>
      <c r="AF36" s="393"/>
      <c r="AG36" s="393">
        <f t="shared" si="2"/>
        <v>0.23</v>
      </c>
      <c r="AH36" s="394" t="s">
        <v>1460</v>
      </c>
      <c r="AI36" s="394" t="s">
        <v>1460</v>
      </c>
      <c r="AJ36" s="389"/>
      <c r="AK36" s="389" t="s">
        <v>1439</v>
      </c>
      <c r="AL36" s="389"/>
      <c r="AM36" s="389">
        <v>4</v>
      </c>
      <c r="AN36" s="389"/>
      <c r="AO36" s="395"/>
      <c r="AP36" s="395"/>
      <c r="AQ36" s="395"/>
      <c r="AR36" s="395"/>
      <c r="AS36" s="395" t="s">
        <v>1434</v>
      </c>
      <c r="AT36" s="388">
        <v>2</v>
      </c>
      <c r="AU36" s="388">
        <v>24</v>
      </c>
    </row>
    <row r="37" spans="1:51" ht="51.75" customHeight="1">
      <c r="A37" s="388">
        <v>10</v>
      </c>
      <c r="B37" s="389"/>
      <c r="C37" s="390" t="s">
        <v>1461</v>
      </c>
      <c r="D37" s="389" t="s">
        <v>262</v>
      </c>
      <c r="E37" s="401">
        <v>1.8</v>
      </c>
      <c r="F37" s="389"/>
      <c r="G37" s="401">
        <v>1.8</v>
      </c>
      <c r="H37" s="389">
        <v>0.9</v>
      </c>
      <c r="I37" s="389"/>
      <c r="J37" s="392">
        <f t="shared" si="12"/>
        <v>0.9</v>
      </c>
      <c r="K37" s="389"/>
      <c r="L37" s="389"/>
      <c r="M37" s="389"/>
      <c r="N37" s="389"/>
      <c r="O37" s="389"/>
      <c r="P37" s="389"/>
      <c r="Q37" s="389"/>
      <c r="R37" s="389"/>
      <c r="S37" s="389"/>
      <c r="T37" s="389"/>
      <c r="U37" s="389"/>
      <c r="V37" s="389"/>
      <c r="W37" s="389"/>
      <c r="X37" s="389"/>
      <c r="Y37" s="389"/>
      <c r="Z37" s="389"/>
      <c r="AA37" s="389"/>
      <c r="AB37" s="389"/>
      <c r="AC37" s="389"/>
      <c r="AD37" s="389"/>
      <c r="AE37" s="389">
        <v>0.9</v>
      </c>
      <c r="AF37" s="389"/>
      <c r="AG37" s="393">
        <f t="shared" si="2"/>
        <v>0.9</v>
      </c>
      <c r="AH37" s="389" t="s">
        <v>1462</v>
      </c>
      <c r="AI37" s="394" t="s">
        <v>1462</v>
      </c>
      <c r="AJ37" s="395"/>
      <c r="AK37" s="389" t="s">
        <v>1439</v>
      </c>
      <c r="AL37" s="389"/>
      <c r="AM37" s="389"/>
      <c r="AN37" s="389"/>
      <c r="AO37" s="395"/>
      <c r="AP37" s="395"/>
      <c r="AQ37" s="395"/>
      <c r="AR37" s="395"/>
      <c r="AS37" s="395" t="s">
        <v>1436</v>
      </c>
      <c r="AT37" s="388">
        <v>2</v>
      </c>
      <c r="AU37" s="388">
        <v>25</v>
      </c>
    </row>
    <row r="38" spans="1:51" ht="32.25" customHeight="1">
      <c r="A38" s="388">
        <v>11</v>
      </c>
      <c r="B38" s="389">
        <v>214</v>
      </c>
      <c r="C38" s="390" t="s">
        <v>1202</v>
      </c>
      <c r="D38" s="389" t="s">
        <v>262</v>
      </c>
      <c r="E38" s="391">
        <v>0.2</v>
      </c>
      <c r="F38" s="389"/>
      <c r="G38" s="391">
        <v>0.2</v>
      </c>
      <c r="H38" s="389"/>
      <c r="I38" s="389"/>
      <c r="J38" s="392">
        <v>0</v>
      </c>
      <c r="K38" s="389"/>
      <c r="L38" s="389"/>
      <c r="M38" s="389"/>
      <c r="N38" s="389"/>
      <c r="O38" s="389"/>
      <c r="P38" s="389"/>
      <c r="Q38" s="389"/>
      <c r="R38" s="389">
        <v>0.2</v>
      </c>
      <c r="S38" s="389"/>
      <c r="T38" s="389"/>
      <c r="U38" s="389"/>
      <c r="V38" s="389"/>
      <c r="W38" s="389"/>
      <c r="X38" s="389"/>
      <c r="Y38" s="389"/>
      <c r="Z38" s="389"/>
      <c r="AA38" s="389"/>
      <c r="AB38" s="389"/>
      <c r="AC38" s="389"/>
      <c r="AD38" s="389"/>
      <c r="AE38" s="389"/>
      <c r="AF38" s="389"/>
      <c r="AG38" s="393">
        <f t="shared" si="2"/>
        <v>0.2</v>
      </c>
      <c r="AH38" s="389" t="s">
        <v>243</v>
      </c>
      <c r="AI38" s="389" t="s">
        <v>1201</v>
      </c>
      <c r="AJ38" s="389">
        <v>325</v>
      </c>
      <c r="AK38" s="389" t="s">
        <v>1415</v>
      </c>
      <c r="AL38" s="389" t="s">
        <v>1435</v>
      </c>
      <c r="AM38" s="389"/>
      <c r="AN38" s="389" t="s">
        <v>1432</v>
      </c>
      <c r="AO38" s="389" t="s">
        <v>1454</v>
      </c>
      <c r="AP38" s="395"/>
      <c r="AQ38" s="389"/>
      <c r="AR38" s="395"/>
      <c r="AS38" s="389" t="s">
        <v>1434</v>
      </c>
      <c r="AT38" s="388">
        <v>2</v>
      </c>
      <c r="AU38" s="388">
        <v>26</v>
      </c>
    </row>
    <row r="39" spans="1:51" s="384" customFormat="1" ht="15.75" customHeight="1">
      <c r="A39" s="382" t="s">
        <v>1463</v>
      </c>
      <c r="B39" s="383"/>
      <c r="C39" s="397" t="s">
        <v>1036</v>
      </c>
      <c r="D39" s="383"/>
      <c r="E39" s="398">
        <f>SUM(E40:E45)</f>
        <v>18.330000000000002</v>
      </c>
      <c r="F39" s="398">
        <f t="shared" ref="F39:AG39" si="13">SUM(F40:F45)</f>
        <v>1.93</v>
      </c>
      <c r="G39" s="398">
        <f t="shared" si="13"/>
        <v>16.399999999999999</v>
      </c>
      <c r="H39" s="398">
        <f t="shared" si="13"/>
        <v>9</v>
      </c>
      <c r="I39" s="398">
        <f t="shared" si="13"/>
        <v>0</v>
      </c>
      <c r="J39" s="398">
        <f t="shared" si="13"/>
        <v>9</v>
      </c>
      <c r="K39" s="398">
        <f t="shared" si="13"/>
        <v>0</v>
      </c>
      <c r="L39" s="398">
        <f t="shared" si="13"/>
        <v>0</v>
      </c>
      <c r="M39" s="398">
        <f t="shared" si="13"/>
        <v>0</v>
      </c>
      <c r="N39" s="398">
        <f t="shared" si="13"/>
        <v>0.3</v>
      </c>
      <c r="O39" s="398">
        <f t="shared" si="13"/>
        <v>0.57999999999999996</v>
      </c>
      <c r="P39" s="398">
        <f t="shared" si="13"/>
        <v>3.5</v>
      </c>
      <c r="Q39" s="398">
        <f t="shared" si="13"/>
        <v>0</v>
      </c>
      <c r="R39" s="398">
        <f t="shared" si="13"/>
        <v>1.2</v>
      </c>
      <c r="S39" s="398">
        <f t="shared" si="13"/>
        <v>0</v>
      </c>
      <c r="T39" s="398">
        <f t="shared" si="13"/>
        <v>0.3</v>
      </c>
      <c r="U39" s="398">
        <f t="shared" si="13"/>
        <v>0</v>
      </c>
      <c r="V39" s="398">
        <f t="shared" si="13"/>
        <v>0</v>
      </c>
      <c r="W39" s="398">
        <f t="shared" si="13"/>
        <v>0</v>
      </c>
      <c r="X39" s="398">
        <f t="shared" si="13"/>
        <v>0</v>
      </c>
      <c r="Y39" s="398">
        <f t="shared" si="13"/>
        <v>0</v>
      </c>
      <c r="Z39" s="398">
        <f t="shared" si="13"/>
        <v>0</v>
      </c>
      <c r="AA39" s="398">
        <f t="shared" si="13"/>
        <v>0</v>
      </c>
      <c r="AB39" s="398">
        <f t="shared" si="13"/>
        <v>0</v>
      </c>
      <c r="AC39" s="398">
        <f t="shared" si="13"/>
        <v>0</v>
      </c>
      <c r="AD39" s="398">
        <f t="shared" si="13"/>
        <v>1</v>
      </c>
      <c r="AE39" s="398">
        <f t="shared" si="13"/>
        <v>0.52</v>
      </c>
      <c r="AF39" s="398">
        <f t="shared" si="13"/>
        <v>0</v>
      </c>
      <c r="AG39" s="398">
        <f t="shared" si="13"/>
        <v>7.4</v>
      </c>
      <c r="AH39" s="383"/>
      <c r="AI39" s="383"/>
      <c r="AJ39" s="383"/>
      <c r="AK39" s="383"/>
      <c r="AL39" s="383"/>
      <c r="AM39" s="383"/>
      <c r="AN39" s="383"/>
      <c r="AO39" s="383"/>
      <c r="AP39" s="400"/>
      <c r="AQ39" s="383"/>
      <c r="AR39" s="400"/>
      <c r="AS39" s="383"/>
      <c r="AT39" s="382"/>
      <c r="AU39" s="382"/>
    </row>
    <row r="40" spans="1:51" ht="43.5" customHeight="1">
      <c r="A40" s="388">
        <v>1</v>
      </c>
      <c r="B40" s="389">
        <v>418</v>
      </c>
      <c r="C40" s="390" t="s">
        <v>1464</v>
      </c>
      <c r="D40" s="389" t="s">
        <v>305</v>
      </c>
      <c r="E40" s="391">
        <v>8</v>
      </c>
      <c r="F40" s="389"/>
      <c r="G40" s="391">
        <v>8</v>
      </c>
      <c r="H40" s="389">
        <v>7.78</v>
      </c>
      <c r="I40" s="389"/>
      <c r="J40" s="392">
        <f t="shared" ref="J40:J45" si="14">H40+I40</f>
        <v>7.78</v>
      </c>
      <c r="K40" s="389"/>
      <c r="L40" s="389"/>
      <c r="M40" s="389"/>
      <c r="N40" s="389"/>
      <c r="O40" s="389"/>
      <c r="P40" s="389"/>
      <c r="Q40" s="389"/>
      <c r="R40" s="389"/>
      <c r="S40" s="389"/>
      <c r="T40" s="389"/>
      <c r="U40" s="389"/>
      <c r="V40" s="389"/>
      <c r="W40" s="389"/>
      <c r="X40" s="389"/>
      <c r="Y40" s="389"/>
      <c r="Z40" s="389"/>
      <c r="AA40" s="389"/>
      <c r="AB40" s="389"/>
      <c r="AC40" s="389"/>
      <c r="AD40" s="389"/>
      <c r="AE40" s="389">
        <v>0.22</v>
      </c>
      <c r="AF40" s="389"/>
      <c r="AG40" s="393">
        <f t="shared" si="2"/>
        <v>0.22</v>
      </c>
      <c r="AH40" s="389" t="s">
        <v>1465</v>
      </c>
      <c r="AI40" s="389" t="s">
        <v>1465</v>
      </c>
      <c r="AJ40" s="389"/>
      <c r="AK40" s="389" t="s">
        <v>1415</v>
      </c>
      <c r="AL40" s="389"/>
      <c r="AM40" s="389"/>
      <c r="AN40" s="389" t="s">
        <v>1417</v>
      </c>
      <c r="AO40" s="389" t="s">
        <v>1466</v>
      </c>
      <c r="AP40" s="395"/>
      <c r="AQ40" s="389"/>
      <c r="AR40" s="389" t="s">
        <v>1417</v>
      </c>
      <c r="AS40" s="389" t="s">
        <v>1467</v>
      </c>
      <c r="AT40" s="388">
        <v>2</v>
      </c>
      <c r="AU40" s="388">
        <v>27</v>
      </c>
    </row>
    <row r="41" spans="1:51" ht="40.5" customHeight="1">
      <c r="A41" s="388">
        <v>2</v>
      </c>
      <c r="B41" s="389">
        <v>381</v>
      </c>
      <c r="C41" s="390" t="s">
        <v>835</v>
      </c>
      <c r="D41" s="389" t="s">
        <v>305</v>
      </c>
      <c r="E41" s="391">
        <v>0.4</v>
      </c>
      <c r="F41" s="390"/>
      <c r="G41" s="391">
        <v>0.4</v>
      </c>
      <c r="H41" s="393">
        <v>0.4</v>
      </c>
      <c r="I41" s="393"/>
      <c r="J41" s="392">
        <f t="shared" si="14"/>
        <v>0.4</v>
      </c>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f t="shared" si="2"/>
        <v>0</v>
      </c>
      <c r="AH41" s="389" t="s">
        <v>254</v>
      </c>
      <c r="AI41" s="394" t="s">
        <v>1027</v>
      </c>
      <c r="AJ41" s="389">
        <v>350</v>
      </c>
      <c r="AK41" s="389" t="s">
        <v>1468</v>
      </c>
      <c r="AL41" s="389"/>
      <c r="AM41" s="389">
        <v>3</v>
      </c>
      <c r="AN41" s="389" t="s">
        <v>1432</v>
      </c>
      <c r="AO41" s="395" t="s">
        <v>1433</v>
      </c>
      <c r="AP41" s="395"/>
      <c r="AQ41" s="395"/>
      <c r="AR41" s="395"/>
      <c r="AS41" s="395" t="s">
        <v>1434</v>
      </c>
      <c r="AT41" s="388">
        <v>2</v>
      </c>
      <c r="AU41" s="388">
        <v>28</v>
      </c>
    </row>
    <row r="42" spans="1:51" ht="21" customHeight="1">
      <c r="A42" s="388">
        <v>3</v>
      </c>
      <c r="B42" s="388"/>
      <c r="C42" s="390" t="s">
        <v>1469</v>
      </c>
      <c r="D42" s="389" t="s">
        <v>305</v>
      </c>
      <c r="E42" s="401">
        <v>0.6</v>
      </c>
      <c r="F42" s="389"/>
      <c r="G42" s="401">
        <v>0.6</v>
      </c>
      <c r="H42" s="389"/>
      <c r="I42" s="389"/>
      <c r="J42" s="392">
        <f t="shared" si="14"/>
        <v>0</v>
      </c>
      <c r="K42" s="389"/>
      <c r="L42" s="389"/>
      <c r="M42" s="389"/>
      <c r="N42" s="389"/>
      <c r="O42" s="389"/>
      <c r="P42" s="389"/>
      <c r="Q42" s="389"/>
      <c r="R42" s="389"/>
      <c r="S42" s="389"/>
      <c r="T42" s="389"/>
      <c r="U42" s="389"/>
      <c r="V42" s="389"/>
      <c r="W42" s="389"/>
      <c r="X42" s="389"/>
      <c r="Y42" s="389"/>
      <c r="Z42" s="389"/>
      <c r="AA42" s="389"/>
      <c r="AB42" s="389"/>
      <c r="AC42" s="389"/>
      <c r="AD42" s="389">
        <v>0.6</v>
      </c>
      <c r="AE42" s="389"/>
      <c r="AF42" s="389"/>
      <c r="AG42" s="393">
        <f t="shared" si="2"/>
        <v>0.6</v>
      </c>
      <c r="AH42" s="389" t="s">
        <v>229</v>
      </c>
      <c r="AI42" s="389" t="s">
        <v>229</v>
      </c>
      <c r="AJ42" s="395"/>
      <c r="AK42" s="389"/>
      <c r="AL42" s="389"/>
      <c r="AM42" s="389"/>
      <c r="AN42" s="389"/>
      <c r="AO42" s="395"/>
      <c r="AP42" s="395" t="s">
        <v>1458</v>
      </c>
      <c r="AQ42" s="395"/>
      <c r="AR42" s="395"/>
      <c r="AS42" s="395" t="s">
        <v>1434</v>
      </c>
      <c r="AT42" s="388">
        <v>2</v>
      </c>
      <c r="AU42" s="388">
        <v>29</v>
      </c>
      <c r="AV42" s="412"/>
      <c r="AW42" s="412"/>
      <c r="AX42" s="412"/>
      <c r="AY42" s="412"/>
    </row>
    <row r="43" spans="1:51" ht="31.5">
      <c r="A43" s="388">
        <v>4</v>
      </c>
      <c r="B43" s="389"/>
      <c r="C43" s="390" t="s">
        <v>1470</v>
      </c>
      <c r="D43" s="389" t="s">
        <v>305</v>
      </c>
      <c r="E43" s="401">
        <v>7.53</v>
      </c>
      <c r="F43" s="389">
        <v>1.93</v>
      </c>
      <c r="G43" s="401">
        <v>5.6</v>
      </c>
      <c r="H43" s="389"/>
      <c r="I43" s="389"/>
      <c r="J43" s="392">
        <f t="shared" si="14"/>
        <v>0</v>
      </c>
      <c r="K43" s="389"/>
      <c r="L43" s="389"/>
      <c r="M43" s="389"/>
      <c r="N43" s="389"/>
      <c r="O43" s="389">
        <v>0.3</v>
      </c>
      <c r="P43" s="389">
        <v>3.5</v>
      </c>
      <c r="Q43" s="389"/>
      <c r="R43" s="389">
        <v>1.2</v>
      </c>
      <c r="S43" s="389"/>
      <c r="T43" s="389">
        <v>0.3</v>
      </c>
      <c r="U43" s="389"/>
      <c r="V43" s="389"/>
      <c r="W43" s="389"/>
      <c r="X43" s="389"/>
      <c r="Y43" s="389"/>
      <c r="Z43" s="389"/>
      <c r="AA43" s="389"/>
      <c r="AB43" s="389"/>
      <c r="AC43" s="389"/>
      <c r="AD43" s="389"/>
      <c r="AE43" s="389">
        <v>0.3</v>
      </c>
      <c r="AF43" s="389"/>
      <c r="AG43" s="393">
        <f t="shared" si="2"/>
        <v>5.6</v>
      </c>
      <c r="AH43" s="389" t="s">
        <v>1471</v>
      </c>
      <c r="AI43" s="389" t="s">
        <v>1471</v>
      </c>
      <c r="AJ43" s="395"/>
      <c r="AK43" s="389" t="s">
        <v>1439</v>
      </c>
      <c r="AL43" s="389"/>
      <c r="AM43" s="389"/>
      <c r="AN43" s="389"/>
      <c r="AO43" s="395"/>
      <c r="AP43" s="395"/>
      <c r="AQ43" s="395"/>
      <c r="AR43" s="395"/>
      <c r="AS43" s="413" t="s">
        <v>1472</v>
      </c>
      <c r="AT43" s="388">
        <v>2</v>
      </c>
      <c r="AU43" s="388">
        <v>30</v>
      </c>
    </row>
    <row r="44" spans="1:51" ht="47.25" customHeight="1">
      <c r="A44" s="388">
        <v>5</v>
      </c>
      <c r="B44" s="388"/>
      <c r="C44" s="390" t="s">
        <v>1473</v>
      </c>
      <c r="D44" s="389" t="s">
        <v>305</v>
      </c>
      <c r="E44" s="401">
        <v>0.8</v>
      </c>
      <c r="F44" s="389"/>
      <c r="G44" s="401">
        <v>0.8</v>
      </c>
      <c r="H44" s="389">
        <v>0.32</v>
      </c>
      <c r="I44" s="389"/>
      <c r="J44" s="392">
        <f t="shared" si="14"/>
        <v>0.32</v>
      </c>
      <c r="K44" s="389"/>
      <c r="L44" s="389"/>
      <c r="M44" s="389"/>
      <c r="N44" s="393">
        <v>0.3</v>
      </c>
      <c r="O44" s="389">
        <v>0.18</v>
      </c>
      <c r="P44" s="389"/>
      <c r="Q44" s="389"/>
      <c r="R44" s="389"/>
      <c r="S44" s="389"/>
      <c r="T44" s="389"/>
      <c r="U44" s="389"/>
      <c r="V44" s="389"/>
      <c r="W44" s="389"/>
      <c r="X44" s="389"/>
      <c r="Y44" s="389"/>
      <c r="Z44" s="389"/>
      <c r="AA44" s="389"/>
      <c r="AB44" s="389"/>
      <c r="AC44" s="389"/>
      <c r="AD44" s="389"/>
      <c r="AE44" s="389"/>
      <c r="AF44" s="389"/>
      <c r="AG44" s="393">
        <f t="shared" si="2"/>
        <v>0.48</v>
      </c>
      <c r="AH44" s="389" t="s">
        <v>1474</v>
      </c>
      <c r="AI44" s="389" t="s">
        <v>1474</v>
      </c>
      <c r="AJ44" s="395"/>
      <c r="AK44" s="389"/>
      <c r="AL44" s="389"/>
      <c r="AM44" s="389"/>
      <c r="AN44" s="389"/>
      <c r="AO44" s="395"/>
      <c r="AP44" s="395" t="s">
        <v>1458</v>
      </c>
      <c r="AQ44" s="395"/>
      <c r="AR44" s="395"/>
      <c r="AS44" s="395" t="s">
        <v>1434</v>
      </c>
      <c r="AT44" s="388">
        <v>2</v>
      </c>
      <c r="AU44" s="388">
        <v>31</v>
      </c>
    </row>
    <row r="45" spans="1:51" ht="43.5" customHeight="1">
      <c r="A45" s="388">
        <v>6</v>
      </c>
      <c r="B45" s="389">
        <v>225</v>
      </c>
      <c r="C45" s="390" t="s">
        <v>1475</v>
      </c>
      <c r="D45" s="394" t="s">
        <v>305</v>
      </c>
      <c r="E45" s="391">
        <v>1</v>
      </c>
      <c r="F45" s="389"/>
      <c r="G45" s="391">
        <v>1</v>
      </c>
      <c r="H45" s="389">
        <v>0.5</v>
      </c>
      <c r="I45" s="389"/>
      <c r="J45" s="392">
        <f t="shared" si="14"/>
        <v>0.5</v>
      </c>
      <c r="K45" s="389"/>
      <c r="L45" s="389"/>
      <c r="M45" s="389"/>
      <c r="N45" s="389"/>
      <c r="O45" s="389">
        <v>0.1</v>
      </c>
      <c r="P45" s="389"/>
      <c r="Q45" s="389"/>
      <c r="R45" s="389"/>
      <c r="S45" s="389"/>
      <c r="T45" s="389"/>
      <c r="U45" s="389"/>
      <c r="V45" s="389"/>
      <c r="W45" s="389"/>
      <c r="X45" s="389"/>
      <c r="Y45" s="389"/>
      <c r="Z45" s="389"/>
      <c r="AA45" s="389"/>
      <c r="AB45" s="389"/>
      <c r="AC45" s="389"/>
      <c r="AD45" s="389">
        <v>0.4</v>
      </c>
      <c r="AE45" s="389"/>
      <c r="AF45" s="389"/>
      <c r="AG45" s="393">
        <f t="shared" si="2"/>
        <v>0.5</v>
      </c>
      <c r="AH45" s="408" t="s">
        <v>243</v>
      </c>
      <c r="AI45" s="394" t="s">
        <v>1476</v>
      </c>
      <c r="AJ45" s="389"/>
      <c r="AK45" s="389" t="s">
        <v>1439</v>
      </c>
      <c r="AL45" s="389">
        <v>1</v>
      </c>
      <c r="AM45" s="389"/>
      <c r="AN45" s="389"/>
      <c r="AO45" s="389"/>
      <c r="AP45" s="389"/>
      <c r="AQ45" s="389"/>
      <c r="AR45" s="395"/>
      <c r="AS45" s="389" t="s">
        <v>1436</v>
      </c>
      <c r="AT45" s="388">
        <v>2</v>
      </c>
      <c r="AU45" s="388">
        <v>32</v>
      </c>
    </row>
    <row r="46" spans="1:51" s="384" customFormat="1" ht="15.75" customHeight="1">
      <c r="A46" s="382" t="s">
        <v>1477</v>
      </c>
      <c r="B46" s="383"/>
      <c r="C46" s="397" t="s">
        <v>1478</v>
      </c>
      <c r="D46" s="399"/>
      <c r="E46" s="398">
        <f>SUM(E47:E49)</f>
        <v>0.03</v>
      </c>
      <c r="F46" s="398">
        <f t="shared" ref="F46:AG46" si="15">SUM(F47:F49)</f>
        <v>0</v>
      </c>
      <c r="G46" s="398">
        <f t="shared" si="15"/>
        <v>0.03</v>
      </c>
      <c r="H46" s="398">
        <f t="shared" si="15"/>
        <v>2.5000000000000001E-2</v>
      </c>
      <c r="I46" s="398">
        <f t="shared" si="15"/>
        <v>5.0000000000000001E-3</v>
      </c>
      <c r="J46" s="398">
        <f t="shared" si="15"/>
        <v>0.03</v>
      </c>
      <c r="K46" s="398">
        <f t="shared" si="15"/>
        <v>0</v>
      </c>
      <c r="L46" s="398">
        <f t="shared" si="15"/>
        <v>0</v>
      </c>
      <c r="M46" s="398">
        <f t="shared" si="15"/>
        <v>0</v>
      </c>
      <c r="N46" s="398">
        <f t="shared" si="15"/>
        <v>0</v>
      </c>
      <c r="O46" s="398">
        <f t="shared" si="15"/>
        <v>0</v>
      </c>
      <c r="P46" s="398">
        <f t="shared" si="15"/>
        <v>0</v>
      </c>
      <c r="Q46" s="398">
        <f t="shared" si="15"/>
        <v>0</v>
      </c>
      <c r="R46" s="398">
        <f t="shared" si="15"/>
        <v>0</v>
      </c>
      <c r="S46" s="398">
        <f t="shared" si="15"/>
        <v>0</v>
      </c>
      <c r="T46" s="398">
        <f t="shared" si="15"/>
        <v>0</v>
      </c>
      <c r="U46" s="398">
        <f t="shared" si="15"/>
        <v>0</v>
      </c>
      <c r="V46" s="398">
        <f t="shared" si="15"/>
        <v>0</v>
      </c>
      <c r="W46" s="398">
        <f t="shared" si="15"/>
        <v>0</v>
      </c>
      <c r="X46" s="398">
        <f t="shared" si="15"/>
        <v>0</v>
      </c>
      <c r="Y46" s="398">
        <f t="shared" si="15"/>
        <v>0</v>
      </c>
      <c r="Z46" s="398">
        <f t="shared" si="15"/>
        <v>0</v>
      </c>
      <c r="AA46" s="398">
        <f t="shared" si="15"/>
        <v>0</v>
      </c>
      <c r="AB46" s="398">
        <f t="shared" si="15"/>
        <v>0</v>
      </c>
      <c r="AC46" s="398">
        <f t="shared" si="15"/>
        <v>0</v>
      </c>
      <c r="AD46" s="398">
        <f t="shared" si="15"/>
        <v>0</v>
      </c>
      <c r="AE46" s="398">
        <f t="shared" si="15"/>
        <v>0</v>
      </c>
      <c r="AF46" s="398">
        <f t="shared" si="15"/>
        <v>0</v>
      </c>
      <c r="AG46" s="398">
        <f t="shared" si="15"/>
        <v>0</v>
      </c>
      <c r="AH46" s="414"/>
      <c r="AI46" s="399"/>
      <c r="AJ46" s="383"/>
      <c r="AK46" s="383"/>
      <c r="AL46" s="383"/>
      <c r="AM46" s="383"/>
      <c r="AN46" s="383"/>
      <c r="AO46" s="383"/>
      <c r="AP46" s="383"/>
      <c r="AQ46" s="383"/>
      <c r="AR46" s="400"/>
      <c r="AS46" s="383"/>
      <c r="AT46" s="382"/>
      <c r="AU46" s="382"/>
    </row>
    <row r="47" spans="1:51" ht="49.5" customHeight="1">
      <c r="A47" s="388">
        <v>1</v>
      </c>
      <c r="B47" s="389">
        <v>392</v>
      </c>
      <c r="C47" s="402" t="s">
        <v>1479</v>
      </c>
      <c r="D47" s="389" t="s">
        <v>400</v>
      </c>
      <c r="E47" s="391">
        <v>0.01</v>
      </c>
      <c r="F47" s="389"/>
      <c r="G47" s="391">
        <v>0.01</v>
      </c>
      <c r="H47" s="389">
        <v>5.0000000000000001E-3</v>
      </c>
      <c r="I47" s="389">
        <v>5.0000000000000001E-3</v>
      </c>
      <c r="J47" s="392">
        <f>H47+I47</f>
        <v>0.01</v>
      </c>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93">
        <f t="shared" si="2"/>
        <v>0</v>
      </c>
      <c r="AH47" s="389" t="s">
        <v>254</v>
      </c>
      <c r="AI47" s="394" t="s">
        <v>1480</v>
      </c>
      <c r="AJ47" s="389">
        <v>475</v>
      </c>
      <c r="AK47" s="389" t="s">
        <v>1415</v>
      </c>
      <c r="AL47" s="389"/>
      <c r="AM47" s="389">
        <v>16</v>
      </c>
      <c r="AN47" s="389" t="s">
        <v>1417</v>
      </c>
      <c r="AO47" s="389" t="s">
        <v>1418</v>
      </c>
      <c r="AP47" s="395"/>
      <c r="AQ47" s="389">
        <v>475</v>
      </c>
      <c r="AR47" s="389" t="s">
        <v>1417</v>
      </c>
      <c r="AS47" s="389" t="s">
        <v>1436</v>
      </c>
      <c r="AT47" s="388">
        <v>2</v>
      </c>
      <c r="AU47" s="388">
        <v>33</v>
      </c>
    </row>
    <row r="48" spans="1:51" ht="31.5" customHeight="1">
      <c r="A48" s="388">
        <v>2</v>
      </c>
      <c r="B48" s="389">
        <v>374</v>
      </c>
      <c r="C48" s="390" t="s">
        <v>1481</v>
      </c>
      <c r="D48" s="389" t="s">
        <v>400</v>
      </c>
      <c r="E48" s="391">
        <v>0.01</v>
      </c>
      <c r="F48" s="393"/>
      <c r="G48" s="391">
        <v>0.01</v>
      </c>
      <c r="H48" s="389">
        <v>0.01</v>
      </c>
      <c r="I48" s="393"/>
      <c r="J48" s="392">
        <f>H48+I48</f>
        <v>0.01</v>
      </c>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f t="shared" si="2"/>
        <v>0</v>
      </c>
      <c r="AH48" s="389" t="s">
        <v>253</v>
      </c>
      <c r="AI48" s="389" t="s">
        <v>253</v>
      </c>
      <c r="AJ48" s="389"/>
      <c r="AK48" s="389" t="s">
        <v>1415</v>
      </c>
      <c r="AL48" s="389"/>
      <c r="AM48" s="389"/>
      <c r="AN48" s="389" t="s">
        <v>1417</v>
      </c>
      <c r="AO48" s="389" t="s">
        <v>1418</v>
      </c>
      <c r="AP48" s="395"/>
      <c r="AQ48" s="389"/>
      <c r="AR48" s="389" t="s">
        <v>1417</v>
      </c>
      <c r="AS48" s="389" t="s">
        <v>1434</v>
      </c>
      <c r="AT48" s="388">
        <v>2</v>
      </c>
      <c r="AU48" s="388">
        <v>34</v>
      </c>
    </row>
    <row r="49" spans="1:52" s="384" customFormat="1" ht="31.5" customHeight="1">
      <c r="A49" s="388">
        <v>3</v>
      </c>
      <c r="B49" s="389">
        <v>165</v>
      </c>
      <c r="C49" s="390" t="s">
        <v>1481</v>
      </c>
      <c r="D49" s="389" t="s">
        <v>400</v>
      </c>
      <c r="E49" s="391">
        <v>0.01</v>
      </c>
      <c r="F49" s="393"/>
      <c r="G49" s="391">
        <v>0.01</v>
      </c>
      <c r="H49" s="389">
        <v>0.01</v>
      </c>
      <c r="I49" s="393"/>
      <c r="J49" s="392">
        <f>H49+I49</f>
        <v>0.01</v>
      </c>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f t="shared" si="2"/>
        <v>0</v>
      </c>
      <c r="AH49" s="389" t="s">
        <v>240</v>
      </c>
      <c r="AI49" s="389" t="s">
        <v>240</v>
      </c>
      <c r="AJ49" s="389"/>
      <c r="AK49" s="389" t="s">
        <v>1415</v>
      </c>
      <c r="AL49" s="389"/>
      <c r="AM49" s="389">
        <v>7</v>
      </c>
      <c r="AN49" s="389" t="s">
        <v>1417</v>
      </c>
      <c r="AO49" s="389" t="s">
        <v>1418</v>
      </c>
      <c r="AP49" s="395"/>
      <c r="AQ49" s="389"/>
      <c r="AR49" s="389" t="s">
        <v>1417</v>
      </c>
      <c r="AS49" s="395" t="s">
        <v>1434</v>
      </c>
      <c r="AT49" s="388">
        <v>2</v>
      </c>
      <c r="AU49" s="388">
        <v>35</v>
      </c>
      <c r="AV49" s="396"/>
      <c r="AW49" s="396"/>
      <c r="AX49" s="396"/>
      <c r="AY49" s="396"/>
      <c r="AZ49" s="396"/>
    </row>
    <row r="50" spans="1:52" s="384" customFormat="1" ht="15.75" customHeight="1">
      <c r="A50" s="382">
        <v>2.2000000000000002</v>
      </c>
      <c r="B50" s="383"/>
      <c r="C50" s="478" t="s">
        <v>84</v>
      </c>
      <c r="D50" s="383"/>
      <c r="E50" s="398">
        <f>SUM(E51:E52)</f>
        <v>0.22</v>
      </c>
      <c r="F50" s="398">
        <f t="shared" ref="F50:AG50" si="16">SUM(F51:F52)</f>
        <v>0</v>
      </c>
      <c r="G50" s="398">
        <f t="shared" si="16"/>
        <v>0.22</v>
      </c>
      <c r="H50" s="398">
        <f t="shared" si="16"/>
        <v>0.13999999999999999</v>
      </c>
      <c r="I50" s="398">
        <f t="shared" si="16"/>
        <v>0.08</v>
      </c>
      <c r="J50" s="398">
        <f t="shared" si="16"/>
        <v>0.22</v>
      </c>
      <c r="K50" s="398">
        <f t="shared" si="16"/>
        <v>0</v>
      </c>
      <c r="L50" s="398">
        <f t="shared" si="16"/>
        <v>0</v>
      </c>
      <c r="M50" s="398">
        <f t="shared" si="16"/>
        <v>0</v>
      </c>
      <c r="N50" s="398">
        <f t="shared" si="16"/>
        <v>0</v>
      </c>
      <c r="O50" s="398">
        <f t="shared" si="16"/>
        <v>0</v>
      </c>
      <c r="P50" s="398">
        <f t="shared" si="16"/>
        <v>0</v>
      </c>
      <c r="Q50" s="398">
        <f t="shared" si="16"/>
        <v>0</v>
      </c>
      <c r="R50" s="398">
        <f t="shared" si="16"/>
        <v>0</v>
      </c>
      <c r="S50" s="398">
        <f t="shared" si="16"/>
        <v>0</v>
      </c>
      <c r="T50" s="398">
        <f t="shared" si="16"/>
        <v>0</v>
      </c>
      <c r="U50" s="398">
        <f t="shared" si="16"/>
        <v>0</v>
      </c>
      <c r="V50" s="398">
        <f t="shared" si="16"/>
        <v>0</v>
      </c>
      <c r="W50" s="398">
        <f t="shared" si="16"/>
        <v>0</v>
      </c>
      <c r="X50" s="398">
        <f t="shared" si="16"/>
        <v>0</v>
      </c>
      <c r="Y50" s="398">
        <f t="shared" si="16"/>
        <v>0</v>
      </c>
      <c r="Z50" s="398">
        <f t="shared" si="16"/>
        <v>0</v>
      </c>
      <c r="AA50" s="398">
        <f t="shared" si="16"/>
        <v>0</v>
      </c>
      <c r="AB50" s="398">
        <f t="shared" si="16"/>
        <v>0</v>
      </c>
      <c r="AC50" s="398">
        <f t="shared" si="16"/>
        <v>0</v>
      </c>
      <c r="AD50" s="398">
        <f t="shared" si="16"/>
        <v>0</v>
      </c>
      <c r="AE50" s="398">
        <f t="shared" si="16"/>
        <v>0</v>
      </c>
      <c r="AF50" s="398">
        <f t="shared" si="16"/>
        <v>0</v>
      </c>
      <c r="AG50" s="398">
        <f t="shared" si="16"/>
        <v>0</v>
      </c>
      <c r="AH50" s="383"/>
      <c r="AI50" s="383"/>
      <c r="AJ50" s="383"/>
      <c r="AK50" s="383"/>
      <c r="AL50" s="383"/>
      <c r="AM50" s="383"/>
      <c r="AN50" s="383"/>
      <c r="AO50" s="383"/>
      <c r="AP50" s="400"/>
      <c r="AQ50" s="383"/>
      <c r="AR50" s="383"/>
      <c r="AS50" s="400"/>
      <c r="AT50" s="382"/>
      <c r="AU50" s="382"/>
    </row>
    <row r="51" spans="1:52" ht="31.5" customHeight="1">
      <c r="A51" s="388">
        <v>1</v>
      </c>
      <c r="B51" s="389">
        <v>243</v>
      </c>
      <c r="C51" s="402" t="s">
        <v>286</v>
      </c>
      <c r="D51" s="389" t="s">
        <v>73</v>
      </c>
      <c r="E51" s="391">
        <v>0.2</v>
      </c>
      <c r="F51" s="390"/>
      <c r="G51" s="391">
        <v>0.2</v>
      </c>
      <c r="H51" s="393">
        <v>0.12</v>
      </c>
      <c r="I51" s="393">
        <v>0.08</v>
      </c>
      <c r="J51" s="392">
        <f>H51+I51</f>
        <v>0.2</v>
      </c>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f t="shared" si="2"/>
        <v>0</v>
      </c>
      <c r="AH51" s="389" t="s">
        <v>245</v>
      </c>
      <c r="AI51" s="394" t="s">
        <v>1014</v>
      </c>
      <c r="AJ51" s="389">
        <v>376</v>
      </c>
      <c r="AK51" s="389" t="s">
        <v>1415</v>
      </c>
      <c r="AL51" s="389" t="s">
        <v>1435</v>
      </c>
      <c r="AM51" s="389"/>
      <c r="AN51" s="389" t="s">
        <v>1432</v>
      </c>
      <c r="AO51" s="395" t="s">
        <v>1433</v>
      </c>
      <c r="AP51" s="395"/>
      <c r="AQ51" s="395"/>
      <c r="AR51" s="395"/>
      <c r="AS51" s="395" t="s">
        <v>1434</v>
      </c>
      <c r="AT51" s="388">
        <v>2</v>
      </c>
      <c r="AU51" s="388">
        <v>36</v>
      </c>
    </row>
    <row r="52" spans="1:52" ht="31.5" customHeight="1">
      <c r="A52" s="388">
        <v>2</v>
      </c>
      <c r="B52" s="389">
        <v>209</v>
      </c>
      <c r="C52" s="402" t="s">
        <v>286</v>
      </c>
      <c r="D52" s="394" t="s">
        <v>73</v>
      </c>
      <c r="E52" s="391">
        <v>0.02</v>
      </c>
      <c r="F52" s="411"/>
      <c r="G52" s="391">
        <v>0.02</v>
      </c>
      <c r="H52" s="393">
        <v>0.02</v>
      </c>
      <c r="I52" s="393"/>
      <c r="J52" s="392">
        <f>H52+I52</f>
        <v>0.02</v>
      </c>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f t="shared" si="2"/>
        <v>0</v>
      </c>
      <c r="AH52" s="394" t="s">
        <v>243</v>
      </c>
      <c r="AI52" s="394" t="s">
        <v>1015</v>
      </c>
      <c r="AJ52" s="389">
        <v>373</v>
      </c>
      <c r="AK52" s="389" t="s">
        <v>1415</v>
      </c>
      <c r="AL52" s="389" t="s">
        <v>1435</v>
      </c>
      <c r="AM52" s="389"/>
      <c r="AN52" s="389" t="s">
        <v>1432</v>
      </c>
      <c r="AO52" s="395" t="s">
        <v>1433</v>
      </c>
      <c r="AP52" s="395"/>
      <c r="AQ52" s="395"/>
      <c r="AR52" s="395"/>
      <c r="AS52" s="395" t="s">
        <v>1434</v>
      </c>
      <c r="AT52" s="388">
        <v>2</v>
      </c>
      <c r="AU52" s="388">
        <v>37</v>
      </c>
    </row>
    <row r="53" spans="1:52" s="420" customFormat="1" ht="15.75" customHeight="1">
      <c r="A53" s="415">
        <v>2.2999999999999998</v>
      </c>
      <c r="B53" s="383"/>
      <c r="C53" s="416" t="s">
        <v>1076</v>
      </c>
      <c r="D53" s="417"/>
      <c r="E53" s="418">
        <f>SUM(E54:E162)</f>
        <v>36.75</v>
      </c>
      <c r="F53" s="418">
        <f t="shared" ref="F53:AG53" si="17">SUM(F54:F162)</f>
        <v>0</v>
      </c>
      <c r="G53" s="418">
        <f t="shared" si="17"/>
        <v>36.75</v>
      </c>
      <c r="H53" s="418">
        <f t="shared" si="17"/>
        <v>23.129999999999995</v>
      </c>
      <c r="I53" s="418">
        <f t="shared" si="17"/>
        <v>1.86</v>
      </c>
      <c r="J53" s="418">
        <f t="shared" si="17"/>
        <v>25.039999999999992</v>
      </c>
      <c r="K53" s="418">
        <f t="shared" si="17"/>
        <v>0</v>
      </c>
      <c r="L53" s="418">
        <f t="shared" si="17"/>
        <v>0</v>
      </c>
      <c r="M53" s="418">
        <f t="shared" si="17"/>
        <v>0.87999999999999989</v>
      </c>
      <c r="N53" s="418">
        <f t="shared" si="17"/>
        <v>4.8899999999999997</v>
      </c>
      <c r="O53" s="418">
        <f t="shared" si="17"/>
        <v>1.29</v>
      </c>
      <c r="P53" s="418">
        <f t="shared" si="17"/>
        <v>0.42999999999999994</v>
      </c>
      <c r="Q53" s="418">
        <f t="shared" si="17"/>
        <v>0</v>
      </c>
      <c r="R53" s="418">
        <f t="shared" si="17"/>
        <v>0</v>
      </c>
      <c r="S53" s="418">
        <f t="shared" si="17"/>
        <v>0</v>
      </c>
      <c r="T53" s="418">
        <f t="shared" si="17"/>
        <v>0</v>
      </c>
      <c r="U53" s="418">
        <f t="shared" si="17"/>
        <v>0</v>
      </c>
      <c r="V53" s="418">
        <f t="shared" si="17"/>
        <v>0.06</v>
      </c>
      <c r="W53" s="418">
        <f t="shared" si="17"/>
        <v>0</v>
      </c>
      <c r="X53" s="418">
        <f t="shared" si="17"/>
        <v>0</v>
      </c>
      <c r="Y53" s="418">
        <f t="shared" si="17"/>
        <v>0.33</v>
      </c>
      <c r="Z53" s="418">
        <f t="shared" si="17"/>
        <v>1.6300000000000003</v>
      </c>
      <c r="AA53" s="418">
        <f t="shared" si="17"/>
        <v>0</v>
      </c>
      <c r="AB53" s="418">
        <f t="shared" si="17"/>
        <v>0</v>
      </c>
      <c r="AC53" s="418">
        <f t="shared" si="17"/>
        <v>0</v>
      </c>
      <c r="AD53" s="418">
        <f t="shared" si="17"/>
        <v>0.2</v>
      </c>
      <c r="AE53" s="418">
        <f t="shared" si="17"/>
        <v>1.9400000000000004</v>
      </c>
      <c r="AF53" s="418">
        <f t="shared" si="17"/>
        <v>0</v>
      </c>
      <c r="AG53" s="418">
        <f t="shared" si="17"/>
        <v>11.709999999999999</v>
      </c>
      <c r="AH53" s="417"/>
      <c r="AI53" s="417"/>
      <c r="AJ53" s="383"/>
      <c r="AK53" s="383"/>
      <c r="AL53" s="383"/>
      <c r="AM53" s="383"/>
      <c r="AN53" s="383"/>
      <c r="AO53" s="400"/>
      <c r="AP53" s="400"/>
      <c r="AQ53" s="400"/>
      <c r="AR53" s="400"/>
      <c r="AS53" s="400"/>
      <c r="AT53" s="382"/>
      <c r="AU53" s="415"/>
      <c r="AV53" s="419"/>
      <c r="AW53" s="419"/>
    </row>
    <row r="54" spans="1:52" ht="38.25" customHeight="1">
      <c r="A54" s="388">
        <v>1</v>
      </c>
      <c r="B54" s="389">
        <v>406</v>
      </c>
      <c r="C54" s="390" t="s">
        <v>1076</v>
      </c>
      <c r="D54" s="389" t="s">
        <v>96</v>
      </c>
      <c r="E54" s="391">
        <v>0.03</v>
      </c>
      <c r="F54" s="395"/>
      <c r="G54" s="391">
        <v>0.03</v>
      </c>
      <c r="H54" s="389"/>
      <c r="I54" s="389">
        <v>0.03</v>
      </c>
      <c r="J54" s="392">
        <f t="shared" ref="J54:J117" si="18">H54+I54</f>
        <v>0.03</v>
      </c>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93">
        <f t="shared" si="2"/>
        <v>0</v>
      </c>
      <c r="AH54" s="394" t="s">
        <v>1482</v>
      </c>
      <c r="AI54" s="394" t="s">
        <v>1483</v>
      </c>
      <c r="AJ54" s="389">
        <v>210</v>
      </c>
      <c r="AK54" s="389" t="s">
        <v>1484</v>
      </c>
      <c r="AL54" s="389"/>
      <c r="AM54" s="389">
        <v>8</v>
      </c>
      <c r="AN54" s="389"/>
      <c r="AO54" s="395"/>
      <c r="AP54" s="395"/>
      <c r="AQ54" s="395"/>
      <c r="AR54" s="395"/>
      <c r="AS54" s="395" t="s">
        <v>1436</v>
      </c>
      <c r="AT54" s="388">
        <v>2</v>
      </c>
      <c r="AU54" s="388">
        <v>38</v>
      </c>
    </row>
    <row r="55" spans="1:52" ht="36" customHeight="1">
      <c r="A55" s="388">
        <v>2</v>
      </c>
      <c r="B55" s="389">
        <v>405</v>
      </c>
      <c r="C55" s="390" t="s">
        <v>1076</v>
      </c>
      <c r="D55" s="389" t="s">
        <v>96</v>
      </c>
      <c r="E55" s="391">
        <v>0.1</v>
      </c>
      <c r="F55" s="395"/>
      <c r="G55" s="391">
        <v>0.1</v>
      </c>
      <c r="H55" s="389"/>
      <c r="I55" s="389">
        <v>0.1</v>
      </c>
      <c r="J55" s="392">
        <f t="shared" si="18"/>
        <v>0.1</v>
      </c>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93">
        <f t="shared" si="2"/>
        <v>0</v>
      </c>
      <c r="AH55" s="394" t="s">
        <v>1482</v>
      </c>
      <c r="AI55" s="394" t="s">
        <v>1485</v>
      </c>
      <c r="AJ55" s="389">
        <v>209</v>
      </c>
      <c r="AK55" s="389" t="s">
        <v>1486</v>
      </c>
      <c r="AL55" s="389"/>
      <c r="AM55" s="389"/>
      <c r="AN55" s="389"/>
      <c r="AO55" s="395"/>
      <c r="AP55" s="395"/>
      <c r="AQ55" s="395"/>
      <c r="AR55" s="395"/>
      <c r="AS55" s="395" t="s">
        <v>1436</v>
      </c>
      <c r="AT55" s="388">
        <v>2</v>
      </c>
      <c r="AU55" s="388">
        <v>39</v>
      </c>
    </row>
    <row r="56" spans="1:52" s="384" customFormat="1" ht="76.5" customHeight="1">
      <c r="A56" s="388">
        <v>3</v>
      </c>
      <c r="B56" s="389">
        <v>393</v>
      </c>
      <c r="C56" s="390" t="s">
        <v>1076</v>
      </c>
      <c r="D56" s="389" t="s">
        <v>96</v>
      </c>
      <c r="E56" s="391">
        <v>0.3</v>
      </c>
      <c r="F56" s="389"/>
      <c r="G56" s="391">
        <v>0.3</v>
      </c>
      <c r="H56" s="389"/>
      <c r="I56" s="389"/>
      <c r="J56" s="392">
        <f t="shared" si="18"/>
        <v>0</v>
      </c>
      <c r="K56" s="389"/>
      <c r="L56" s="389"/>
      <c r="M56" s="389"/>
      <c r="N56" s="389"/>
      <c r="O56" s="389"/>
      <c r="P56" s="389"/>
      <c r="Q56" s="389"/>
      <c r="R56" s="389"/>
      <c r="S56" s="389"/>
      <c r="T56" s="389"/>
      <c r="U56" s="389"/>
      <c r="V56" s="389"/>
      <c r="W56" s="389"/>
      <c r="X56" s="389"/>
      <c r="Y56" s="389"/>
      <c r="Z56" s="389">
        <v>0.3</v>
      </c>
      <c r="AA56" s="389"/>
      <c r="AB56" s="389"/>
      <c r="AC56" s="389"/>
      <c r="AD56" s="389"/>
      <c r="AE56" s="389"/>
      <c r="AF56" s="389"/>
      <c r="AG56" s="393">
        <f t="shared" si="2"/>
        <v>0.3</v>
      </c>
      <c r="AH56" s="389" t="s">
        <v>254</v>
      </c>
      <c r="AI56" s="394" t="s">
        <v>1487</v>
      </c>
      <c r="AJ56" s="389">
        <v>478</v>
      </c>
      <c r="AK56" s="389" t="s">
        <v>1488</v>
      </c>
      <c r="AL56" s="389" t="s">
        <v>1489</v>
      </c>
      <c r="AM56" s="389">
        <v>17</v>
      </c>
      <c r="AN56" s="389"/>
      <c r="AO56" s="390" t="s">
        <v>1490</v>
      </c>
      <c r="AP56" s="389" t="s">
        <v>1491</v>
      </c>
      <c r="AQ56" s="389">
        <v>478</v>
      </c>
      <c r="AR56" s="395"/>
      <c r="AS56" s="389" t="s">
        <v>1434</v>
      </c>
      <c r="AT56" s="388">
        <v>2</v>
      </c>
      <c r="AU56" s="388">
        <v>40</v>
      </c>
      <c r="AV56" s="396"/>
      <c r="AW56" s="396"/>
      <c r="AX56" s="396"/>
      <c r="AY56" s="396"/>
      <c r="AZ56" s="396"/>
    </row>
    <row r="57" spans="1:52" s="384" customFormat="1" ht="27.75" customHeight="1">
      <c r="A57" s="388">
        <v>4</v>
      </c>
      <c r="B57" s="389">
        <v>391</v>
      </c>
      <c r="C57" s="390" t="s">
        <v>1076</v>
      </c>
      <c r="D57" s="389" t="s">
        <v>96</v>
      </c>
      <c r="E57" s="391">
        <v>0.8</v>
      </c>
      <c r="F57" s="389"/>
      <c r="G57" s="391">
        <v>0.8</v>
      </c>
      <c r="H57" s="389">
        <v>0.5</v>
      </c>
      <c r="I57" s="389"/>
      <c r="J57" s="392">
        <f t="shared" si="18"/>
        <v>0.5</v>
      </c>
      <c r="K57" s="389"/>
      <c r="L57" s="389"/>
      <c r="M57" s="389"/>
      <c r="N57" s="389"/>
      <c r="O57" s="389"/>
      <c r="P57" s="389"/>
      <c r="Q57" s="389"/>
      <c r="R57" s="389"/>
      <c r="S57" s="389"/>
      <c r="T57" s="389"/>
      <c r="U57" s="389"/>
      <c r="V57" s="389"/>
      <c r="W57" s="389"/>
      <c r="X57" s="389"/>
      <c r="Y57" s="389"/>
      <c r="Z57" s="389"/>
      <c r="AA57" s="389"/>
      <c r="AB57" s="389"/>
      <c r="AC57" s="389"/>
      <c r="AD57" s="389"/>
      <c r="AE57" s="389">
        <v>0.3</v>
      </c>
      <c r="AF57" s="389"/>
      <c r="AG57" s="393">
        <f t="shared" si="2"/>
        <v>0.3</v>
      </c>
      <c r="AH57" s="389" t="s">
        <v>254</v>
      </c>
      <c r="AI57" s="394" t="s">
        <v>1438</v>
      </c>
      <c r="AJ57" s="389">
        <v>479</v>
      </c>
      <c r="AK57" s="389" t="s">
        <v>1415</v>
      </c>
      <c r="AL57" s="389"/>
      <c r="AM57" s="389">
        <v>15</v>
      </c>
      <c r="AN57" s="389" t="s">
        <v>1417</v>
      </c>
      <c r="AO57" s="389" t="s">
        <v>1492</v>
      </c>
      <c r="AP57" s="395"/>
      <c r="AQ57" s="389">
        <v>479</v>
      </c>
      <c r="AR57" s="389" t="s">
        <v>1417</v>
      </c>
      <c r="AS57" s="389" t="s">
        <v>1436</v>
      </c>
      <c r="AT57" s="388">
        <v>2</v>
      </c>
      <c r="AU57" s="388">
        <v>41</v>
      </c>
      <c r="AV57" s="396"/>
      <c r="AW57" s="396"/>
      <c r="AX57" s="396"/>
      <c r="AY57" s="396"/>
      <c r="AZ57" s="396"/>
    </row>
    <row r="58" spans="1:52" s="384" customFormat="1" ht="27.75" customHeight="1">
      <c r="A58" s="388">
        <v>5</v>
      </c>
      <c r="B58" s="389">
        <v>390</v>
      </c>
      <c r="C58" s="390" t="s">
        <v>1076</v>
      </c>
      <c r="D58" s="389" t="s">
        <v>96</v>
      </c>
      <c r="E58" s="391">
        <v>0.7</v>
      </c>
      <c r="F58" s="392"/>
      <c r="G58" s="391">
        <v>0.7</v>
      </c>
      <c r="H58" s="392">
        <v>0.7</v>
      </c>
      <c r="I58" s="392"/>
      <c r="J58" s="392">
        <f t="shared" si="18"/>
        <v>0.7</v>
      </c>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3">
        <f t="shared" si="2"/>
        <v>0</v>
      </c>
      <c r="AH58" s="389" t="s">
        <v>254</v>
      </c>
      <c r="AI58" s="394" t="s">
        <v>1493</v>
      </c>
      <c r="AJ58" s="389">
        <v>477</v>
      </c>
      <c r="AK58" s="389" t="s">
        <v>1415</v>
      </c>
      <c r="AL58" s="389" t="s">
        <v>1494</v>
      </c>
      <c r="AM58" s="389">
        <v>14</v>
      </c>
      <c r="AN58" s="389" t="s">
        <v>1417</v>
      </c>
      <c r="AO58" s="389" t="s">
        <v>1492</v>
      </c>
      <c r="AP58" s="395"/>
      <c r="AQ58" s="389">
        <v>477</v>
      </c>
      <c r="AR58" s="389" t="s">
        <v>1417</v>
      </c>
      <c r="AS58" s="389" t="s">
        <v>1436</v>
      </c>
      <c r="AT58" s="388">
        <v>2</v>
      </c>
      <c r="AU58" s="388">
        <v>42</v>
      </c>
      <c r="AV58" s="412"/>
      <c r="AW58" s="412"/>
      <c r="AX58" s="412"/>
      <c r="AY58" s="396"/>
      <c r="AZ58" s="396"/>
    </row>
    <row r="59" spans="1:52" s="384" customFormat="1" ht="27.75" customHeight="1">
      <c r="A59" s="388">
        <v>6</v>
      </c>
      <c r="B59" s="389">
        <v>383</v>
      </c>
      <c r="C59" s="390" t="s">
        <v>1076</v>
      </c>
      <c r="D59" s="394" t="s">
        <v>96</v>
      </c>
      <c r="E59" s="391">
        <v>0.24000000000000002</v>
      </c>
      <c r="F59" s="411"/>
      <c r="G59" s="391">
        <v>0.24000000000000002</v>
      </c>
      <c r="H59" s="393">
        <v>0.1</v>
      </c>
      <c r="I59" s="393"/>
      <c r="J59" s="392">
        <f t="shared" si="18"/>
        <v>0.1</v>
      </c>
      <c r="K59" s="393"/>
      <c r="L59" s="393"/>
      <c r="M59" s="393"/>
      <c r="N59" s="393"/>
      <c r="O59" s="393"/>
      <c r="P59" s="393"/>
      <c r="Q59" s="393"/>
      <c r="R59" s="393"/>
      <c r="S59" s="393"/>
      <c r="T59" s="393"/>
      <c r="U59" s="393"/>
      <c r="V59" s="393"/>
      <c r="W59" s="393"/>
      <c r="X59" s="393"/>
      <c r="Y59" s="393"/>
      <c r="Z59" s="393"/>
      <c r="AA59" s="393"/>
      <c r="AB59" s="393"/>
      <c r="AC59" s="393"/>
      <c r="AD59" s="393"/>
      <c r="AE59" s="393">
        <v>0.14000000000000001</v>
      </c>
      <c r="AF59" s="393"/>
      <c r="AG59" s="393">
        <f t="shared" si="2"/>
        <v>0.14000000000000001</v>
      </c>
      <c r="AH59" s="394" t="s">
        <v>254</v>
      </c>
      <c r="AI59" s="394" t="s">
        <v>1078</v>
      </c>
      <c r="AJ59" s="389">
        <v>202</v>
      </c>
      <c r="AK59" s="389" t="s">
        <v>1415</v>
      </c>
      <c r="AL59" s="389" t="s">
        <v>1494</v>
      </c>
      <c r="AM59" s="389">
        <v>5</v>
      </c>
      <c r="AN59" s="389" t="s">
        <v>1432</v>
      </c>
      <c r="AO59" s="395" t="s">
        <v>1454</v>
      </c>
      <c r="AP59" s="395"/>
      <c r="AQ59" s="395"/>
      <c r="AR59" s="395"/>
      <c r="AS59" s="389" t="s">
        <v>1436</v>
      </c>
      <c r="AT59" s="388">
        <v>2</v>
      </c>
      <c r="AU59" s="388">
        <v>43</v>
      </c>
      <c r="AV59" s="396"/>
      <c r="AW59" s="396"/>
      <c r="AX59" s="396"/>
      <c r="AY59" s="396"/>
      <c r="AZ59" s="396"/>
    </row>
    <row r="60" spans="1:52" s="384" customFormat="1" ht="27.75" customHeight="1">
      <c r="A60" s="388">
        <v>7</v>
      </c>
      <c r="B60" s="389">
        <v>382</v>
      </c>
      <c r="C60" s="390" t="s">
        <v>1076</v>
      </c>
      <c r="D60" s="394" t="s">
        <v>96</v>
      </c>
      <c r="E60" s="391">
        <v>0.27</v>
      </c>
      <c r="F60" s="411"/>
      <c r="G60" s="391">
        <v>0.27</v>
      </c>
      <c r="H60" s="393">
        <v>0.1</v>
      </c>
      <c r="I60" s="393"/>
      <c r="J60" s="392">
        <f t="shared" si="18"/>
        <v>0.1</v>
      </c>
      <c r="K60" s="393"/>
      <c r="L60" s="393"/>
      <c r="M60" s="393"/>
      <c r="N60" s="393"/>
      <c r="O60" s="393"/>
      <c r="P60" s="393"/>
      <c r="Q60" s="393"/>
      <c r="R60" s="393"/>
      <c r="S60" s="393"/>
      <c r="T60" s="393"/>
      <c r="U60" s="393"/>
      <c r="V60" s="393"/>
      <c r="W60" s="393"/>
      <c r="X60" s="393"/>
      <c r="Y60" s="393"/>
      <c r="Z60" s="393"/>
      <c r="AA60" s="393"/>
      <c r="AB60" s="393"/>
      <c r="AC60" s="393"/>
      <c r="AD60" s="393"/>
      <c r="AE60" s="393">
        <v>0.17</v>
      </c>
      <c r="AF60" s="393"/>
      <c r="AG60" s="393">
        <f t="shared" si="2"/>
        <v>0.17</v>
      </c>
      <c r="AH60" s="394" t="s">
        <v>254</v>
      </c>
      <c r="AI60" s="394" t="s">
        <v>1079</v>
      </c>
      <c r="AJ60" s="389">
        <v>201</v>
      </c>
      <c r="AK60" s="389" t="s">
        <v>1415</v>
      </c>
      <c r="AL60" s="389" t="s">
        <v>1494</v>
      </c>
      <c r="AM60" s="389">
        <v>4</v>
      </c>
      <c r="AN60" s="389" t="s">
        <v>1432</v>
      </c>
      <c r="AO60" s="395" t="s">
        <v>1454</v>
      </c>
      <c r="AP60" s="395"/>
      <c r="AQ60" s="395"/>
      <c r="AR60" s="395"/>
      <c r="AS60" s="389" t="s">
        <v>1436</v>
      </c>
      <c r="AT60" s="388">
        <v>2</v>
      </c>
      <c r="AU60" s="388">
        <v>44</v>
      </c>
      <c r="AV60" s="396"/>
      <c r="AW60" s="396"/>
      <c r="AX60" s="396"/>
      <c r="AY60" s="396"/>
      <c r="AZ60" s="396"/>
    </row>
    <row r="61" spans="1:52" s="384" customFormat="1" ht="27.75" customHeight="1">
      <c r="A61" s="388">
        <v>8</v>
      </c>
      <c r="B61" s="389">
        <v>372</v>
      </c>
      <c r="C61" s="390" t="s">
        <v>1076</v>
      </c>
      <c r="D61" s="389" t="s">
        <v>96</v>
      </c>
      <c r="E61" s="391">
        <v>0.13</v>
      </c>
      <c r="F61" s="389"/>
      <c r="G61" s="391">
        <v>0.13</v>
      </c>
      <c r="H61" s="389"/>
      <c r="I61" s="389"/>
      <c r="J61" s="392">
        <f t="shared" si="18"/>
        <v>0</v>
      </c>
      <c r="K61" s="389"/>
      <c r="L61" s="389"/>
      <c r="M61" s="389"/>
      <c r="N61" s="389"/>
      <c r="O61" s="389"/>
      <c r="P61" s="389"/>
      <c r="Q61" s="389"/>
      <c r="R61" s="389"/>
      <c r="S61" s="389"/>
      <c r="T61" s="389"/>
      <c r="U61" s="389"/>
      <c r="V61" s="389"/>
      <c r="W61" s="389"/>
      <c r="X61" s="389"/>
      <c r="Y61" s="389"/>
      <c r="Z61" s="389">
        <v>0.1</v>
      </c>
      <c r="AA61" s="389"/>
      <c r="AB61" s="389"/>
      <c r="AC61" s="389"/>
      <c r="AD61" s="389"/>
      <c r="AE61" s="389">
        <v>0.03</v>
      </c>
      <c r="AF61" s="389"/>
      <c r="AG61" s="393">
        <f t="shared" si="2"/>
        <v>0.13</v>
      </c>
      <c r="AH61" s="389" t="s">
        <v>253</v>
      </c>
      <c r="AI61" s="389" t="s">
        <v>1495</v>
      </c>
      <c r="AJ61" s="389">
        <v>471</v>
      </c>
      <c r="AK61" s="389" t="s">
        <v>1415</v>
      </c>
      <c r="AL61" s="389" t="s">
        <v>1494</v>
      </c>
      <c r="AM61" s="389">
        <v>13</v>
      </c>
      <c r="AN61" s="383"/>
      <c r="AO61" s="389">
        <v>1</v>
      </c>
      <c r="AP61" s="395" t="s">
        <v>1496</v>
      </c>
      <c r="AQ61" s="389">
        <v>471</v>
      </c>
      <c r="AR61" s="400"/>
      <c r="AS61" s="389" t="s">
        <v>1434</v>
      </c>
      <c r="AT61" s="388">
        <v>2</v>
      </c>
      <c r="AU61" s="388">
        <v>45</v>
      </c>
      <c r="AV61" s="396"/>
      <c r="AW61" s="396"/>
      <c r="AX61" s="396"/>
      <c r="AY61" s="396"/>
      <c r="AZ61" s="396"/>
    </row>
    <row r="62" spans="1:52" s="384" customFormat="1" ht="27.75" customHeight="1">
      <c r="A62" s="388">
        <v>9</v>
      </c>
      <c r="B62" s="389">
        <v>359</v>
      </c>
      <c r="C62" s="390" t="s">
        <v>1076</v>
      </c>
      <c r="D62" s="421" t="s">
        <v>96</v>
      </c>
      <c r="E62" s="391">
        <v>0.15</v>
      </c>
      <c r="F62" s="422"/>
      <c r="G62" s="391">
        <v>0.15</v>
      </c>
      <c r="H62" s="393">
        <v>0.15</v>
      </c>
      <c r="I62" s="393"/>
      <c r="J62" s="392">
        <f t="shared" si="18"/>
        <v>0.15</v>
      </c>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f t="shared" si="2"/>
        <v>0</v>
      </c>
      <c r="AH62" s="389" t="s">
        <v>253</v>
      </c>
      <c r="AI62" s="394" t="s">
        <v>1083</v>
      </c>
      <c r="AJ62" s="389">
        <v>194</v>
      </c>
      <c r="AK62" s="389" t="s">
        <v>1415</v>
      </c>
      <c r="AL62" s="389" t="s">
        <v>1494</v>
      </c>
      <c r="AM62" s="389">
        <v>2</v>
      </c>
      <c r="AN62" s="389" t="s">
        <v>1432</v>
      </c>
      <c r="AO62" s="395" t="s">
        <v>1454</v>
      </c>
      <c r="AP62" s="395"/>
      <c r="AQ62" s="395"/>
      <c r="AR62" s="395"/>
      <c r="AS62" s="395" t="s">
        <v>1419</v>
      </c>
      <c r="AT62" s="388">
        <v>2</v>
      </c>
      <c r="AU62" s="388">
        <v>46</v>
      </c>
      <c r="AV62" s="396"/>
      <c r="AW62" s="396"/>
      <c r="AX62" s="396"/>
      <c r="AY62" s="396"/>
      <c r="AZ62" s="396"/>
    </row>
    <row r="63" spans="1:52" ht="27.75" customHeight="1">
      <c r="A63" s="388">
        <v>10</v>
      </c>
      <c r="B63" s="389">
        <v>358</v>
      </c>
      <c r="C63" s="390" t="s">
        <v>1076</v>
      </c>
      <c r="D63" s="421" t="s">
        <v>96</v>
      </c>
      <c r="E63" s="391">
        <v>0.1</v>
      </c>
      <c r="F63" s="422"/>
      <c r="G63" s="391">
        <v>0.1</v>
      </c>
      <c r="H63" s="393">
        <v>0.1</v>
      </c>
      <c r="I63" s="393"/>
      <c r="J63" s="392">
        <f t="shared" si="18"/>
        <v>0.1</v>
      </c>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f t="shared" si="2"/>
        <v>0</v>
      </c>
      <c r="AH63" s="389" t="s">
        <v>253</v>
      </c>
      <c r="AI63" s="394" t="s">
        <v>1084</v>
      </c>
      <c r="AJ63" s="389">
        <v>193</v>
      </c>
      <c r="AK63" s="389" t="s">
        <v>1415</v>
      </c>
      <c r="AL63" s="389" t="s">
        <v>1494</v>
      </c>
      <c r="AM63" s="389">
        <v>1</v>
      </c>
      <c r="AN63" s="389" t="s">
        <v>1432</v>
      </c>
      <c r="AO63" s="395" t="s">
        <v>1454</v>
      </c>
      <c r="AP63" s="395"/>
      <c r="AQ63" s="395"/>
      <c r="AR63" s="395"/>
      <c r="AS63" s="395" t="s">
        <v>1436</v>
      </c>
      <c r="AT63" s="388">
        <v>2</v>
      </c>
      <c r="AU63" s="388">
        <v>47</v>
      </c>
    </row>
    <row r="64" spans="1:52" ht="27.75" customHeight="1">
      <c r="A64" s="388">
        <v>11</v>
      </c>
      <c r="B64" s="389">
        <v>340</v>
      </c>
      <c r="C64" s="390" t="s">
        <v>1076</v>
      </c>
      <c r="D64" s="389" t="s">
        <v>96</v>
      </c>
      <c r="E64" s="391">
        <v>0.2</v>
      </c>
      <c r="F64" s="393"/>
      <c r="G64" s="391">
        <v>0.2</v>
      </c>
      <c r="H64" s="393"/>
      <c r="I64" s="393"/>
      <c r="J64" s="392">
        <f t="shared" si="18"/>
        <v>0</v>
      </c>
      <c r="K64" s="393"/>
      <c r="L64" s="393"/>
      <c r="M64" s="393"/>
      <c r="N64" s="393">
        <v>0.2</v>
      </c>
      <c r="O64" s="393"/>
      <c r="P64" s="393"/>
      <c r="Q64" s="393"/>
      <c r="R64" s="393"/>
      <c r="S64" s="393"/>
      <c r="T64" s="393"/>
      <c r="U64" s="393"/>
      <c r="V64" s="393"/>
      <c r="W64" s="393"/>
      <c r="X64" s="393"/>
      <c r="Y64" s="393"/>
      <c r="Z64" s="393"/>
      <c r="AA64" s="393"/>
      <c r="AB64" s="393"/>
      <c r="AC64" s="393"/>
      <c r="AD64" s="393"/>
      <c r="AE64" s="393"/>
      <c r="AF64" s="393"/>
      <c r="AG64" s="393">
        <f t="shared" si="2"/>
        <v>0.2</v>
      </c>
      <c r="AH64" s="389" t="s">
        <v>251</v>
      </c>
      <c r="AI64" s="394" t="s">
        <v>1497</v>
      </c>
      <c r="AJ64" s="389">
        <v>465</v>
      </c>
      <c r="AK64" s="389" t="s">
        <v>1415</v>
      </c>
      <c r="AL64" s="389"/>
      <c r="AM64" s="389"/>
      <c r="AN64" s="389"/>
      <c r="AO64" s="389">
        <v>1</v>
      </c>
      <c r="AP64" s="395" t="s">
        <v>1498</v>
      </c>
      <c r="AQ64" s="389">
        <v>465</v>
      </c>
      <c r="AR64" s="395"/>
      <c r="AS64" s="389" t="s">
        <v>1434</v>
      </c>
      <c r="AT64" s="388">
        <v>2</v>
      </c>
      <c r="AU64" s="388">
        <v>48</v>
      </c>
    </row>
    <row r="65" spans="1:52" ht="27.75" customHeight="1">
      <c r="A65" s="388">
        <v>12</v>
      </c>
      <c r="B65" s="389">
        <v>318</v>
      </c>
      <c r="C65" s="390" t="s">
        <v>1076</v>
      </c>
      <c r="D65" s="389" t="s">
        <v>96</v>
      </c>
      <c r="E65" s="391">
        <v>0.03</v>
      </c>
      <c r="F65" s="395"/>
      <c r="G65" s="391">
        <v>0.03</v>
      </c>
      <c r="H65" s="393"/>
      <c r="I65" s="393">
        <v>0.03</v>
      </c>
      <c r="J65" s="392">
        <f t="shared" si="18"/>
        <v>0.03</v>
      </c>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f t="shared" si="2"/>
        <v>0</v>
      </c>
      <c r="AH65" s="389" t="s">
        <v>250</v>
      </c>
      <c r="AI65" s="394" t="s">
        <v>1090</v>
      </c>
      <c r="AJ65" s="389">
        <v>174</v>
      </c>
      <c r="AK65" s="389" t="s">
        <v>1415</v>
      </c>
      <c r="AL65" s="389"/>
      <c r="AM65" s="389">
        <v>1</v>
      </c>
      <c r="AN65" s="389" t="s">
        <v>1432</v>
      </c>
      <c r="AO65" s="395" t="s">
        <v>1454</v>
      </c>
      <c r="AP65" s="400"/>
      <c r="AQ65" s="400"/>
      <c r="AR65" s="400"/>
      <c r="AS65" s="395" t="s">
        <v>1436</v>
      </c>
      <c r="AT65" s="388">
        <v>2</v>
      </c>
      <c r="AU65" s="388">
        <v>49</v>
      </c>
    </row>
    <row r="66" spans="1:52" ht="27.75" customHeight="1">
      <c r="A66" s="388">
        <v>13</v>
      </c>
      <c r="B66" s="389">
        <v>311</v>
      </c>
      <c r="C66" s="390" t="s">
        <v>1076</v>
      </c>
      <c r="D66" s="421" t="s">
        <v>96</v>
      </c>
      <c r="E66" s="391">
        <v>0.56999999999999995</v>
      </c>
      <c r="F66" s="389"/>
      <c r="G66" s="391">
        <v>0.56999999999999995</v>
      </c>
      <c r="H66" s="389"/>
      <c r="I66" s="389">
        <v>0.47</v>
      </c>
      <c r="J66" s="392">
        <f t="shared" si="18"/>
        <v>0.47</v>
      </c>
      <c r="K66" s="389"/>
      <c r="L66" s="389"/>
      <c r="M66" s="389"/>
      <c r="N66" s="389">
        <v>0.1</v>
      </c>
      <c r="O66" s="389"/>
      <c r="P66" s="389"/>
      <c r="Q66" s="389"/>
      <c r="R66" s="389"/>
      <c r="S66" s="389"/>
      <c r="T66" s="389"/>
      <c r="U66" s="389"/>
      <c r="V66" s="389"/>
      <c r="W66" s="389"/>
      <c r="X66" s="389"/>
      <c r="Y66" s="389"/>
      <c r="Z66" s="389"/>
      <c r="AA66" s="389"/>
      <c r="AB66" s="389"/>
      <c r="AC66" s="389"/>
      <c r="AD66" s="389"/>
      <c r="AE66" s="389"/>
      <c r="AF66" s="389"/>
      <c r="AG66" s="393">
        <f t="shared" si="2"/>
        <v>0.1</v>
      </c>
      <c r="AH66" s="389" t="s">
        <v>249</v>
      </c>
      <c r="AI66" s="394" t="s">
        <v>1499</v>
      </c>
      <c r="AJ66" s="389">
        <v>458</v>
      </c>
      <c r="AK66" s="389" t="s">
        <v>1415</v>
      </c>
      <c r="AL66" s="389" t="s">
        <v>1494</v>
      </c>
      <c r="AM66" s="389">
        <v>7</v>
      </c>
      <c r="AN66" s="389" t="s">
        <v>1417</v>
      </c>
      <c r="AO66" s="389" t="s">
        <v>1418</v>
      </c>
      <c r="AP66" s="395"/>
      <c r="AQ66" s="389">
        <v>458</v>
      </c>
      <c r="AR66" s="389" t="s">
        <v>1417</v>
      </c>
      <c r="AS66" s="389" t="s">
        <v>1436</v>
      </c>
      <c r="AT66" s="388">
        <v>2</v>
      </c>
      <c r="AU66" s="388">
        <v>50</v>
      </c>
    </row>
    <row r="67" spans="1:52" ht="27.75" customHeight="1">
      <c r="A67" s="388">
        <v>14</v>
      </c>
      <c r="B67" s="389">
        <v>309</v>
      </c>
      <c r="C67" s="390" t="s">
        <v>1076</v>
      </c>
      <c r="D67" s="421" t="s">
        <v>96</v>
      </c>
      <c r="E67" s="391">
        <v>0.95</v>
      </c>
      <c r="F67" s="389"/>
      <c r="G67" s="391">
        <v>0.95</v>
      </c>
      <c r="H67" s="393">
        <v>0.95</v>
      </c>
      <c r="I67" s="393"/>
      <c r="J67" s="392">
        <f t="shared" si="18"/>
        <v>0.95</v>
      </c>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f t="shared" si="2"/>
        <v>0</v>
      </c>
      <c r="AH67" s="389" t="s">
        <v>249</v>
      </c>
      <c r="AI67" s="394" t="s">
        <v>1500</v>
      </c>
      <c r="AJ67" s="389">
        <v>460</v>
      </c>
      <c r="AK67" s="389" t="s">
        <v>1415</v>
      </c>
      <c r="AL67" s="389"/>
      <c r="AM67" s="389"/>
      <c r="AN67" s="389" t="s">
        <v>1417</v>
      </c>
      <c r="AO67" s="389" t="s">
        <v>1492</v>
      </c>
      <c r="AP67" s="395" t="s">
        <v>1501</v>
      </c>
      <c r="AQ67" s="389">
        <v>460</v>
      </c>
      <c r="AR67" s="389" t="s">
        <v>1417</v>
      </c>
      <c r="AS67" s="389" t="s">
        <v>1502</v>
      </c>
      <c r="AT67" s="388">
        <v>2</v>
      </c>
      <c r="AU67" s="388">
        <v>51</v>
      </c>
    </row>
    <row r="68" spans="1:52" ht="27.75" customHeight="1">
      <c r="A68" s="388">
        <v>15</v>
      </c>
      <c r="B68" s="389">
        <v>292</v>
      </c>
      <c r="C68" s="390" t="s">
        <v>1503</v>
      </c>
      <c r="D68" s="389" t="s">
        <v>96</v>
      </c>
      <c r="E68" s="391">
        <v>1</v>
      </c>
      <c r="F68" s="389"/>
      <c r="G68" s="391">
        <v>1</v>
      </c>
      <c r="H68" s="389">
        <v>0.6</v>
      </c>
      <c r="I68" s="389"/>
      <c r="J68" s="392">
        <f t="shared" si="18"/>
        <v>0.6</v>
      </c>
      <c r="K68" s="389"/>
      <c r="L68" s="389"/>
      <c r="M68" s="389"/>
      <c r="N68" s="389"/>
      <c r="O68" s="389">
        <v>0.4</v>
      </c>
      <c r="P68" s="389"/>
      <c r="Q68" s="389"/>
      <c r="R68" s="393"/>
      <c r="S68" s="389"/>
      <c r="T68" s="389"/>
      <c r="U68" s="389"/>
      <c r="V68" s="389"/>
      <c r="W68" s="389"/>
      <c r="X68" s="389"/>
      <c r="Y68" s="389"/>
      <c r="Z68" s="389"/>
      <c r="AA68" s="389"/>
      <c r="AB68" s="389"/>
      <c r="AC68" s="389"/>
      <c r="AD68" s="389"/>
      <c r="AE68" s="389"/>
      <c r="AF68" s="389"/>
      <c r="AG68" s="393">
        <f t="shared" si="2"/>
        <v>0.4</v>
      </c>
      <c r="AH68" s="389" t="s">
        <v>247</v>
      </c>
      <c r="AI68" s="394" t="s">
        <v>1504</v>
      </c>
      <c r="AJ68" s="389">
        <v>501</v>
      </c>
      <c r="AK68" s="389"/>
      <c r="AL68" s="389" t="s">
        <v>1505</v>
      </c>
      <c r="AM68" s="389"/>
      <c r="AN68" s="389"/>
      <c r="AO68" s="389"/>
      <c r="AP68" s="395"/>
      <c r="AQ68" s="389">
        <v>501</v>
      </c>
      <c r="AR68" s="389"/>
      <c r="AS68" s="389" t="s">
        <v>1436</v>
      </c>
      <c r="AT68" s="388">
        <v>2</v>
      </c>
      <c r="AU68" s="388">
        <v>52</v>
      </c>
    </row>
    <row r="69" spans="1:52" ht="27.75" customHeight="1">
      <c r="A69" s="388">
        <v>16</v>
      </c>
      <c r="B69" s="389">
        <v>288</v>
      </c>
      <c r="C69" s="390" t="s">
        <v>1076</v>
      </c>
      <c r="D69" s="394" t="s">
        <v>96</v>
      </c>
      <c r="E69" s="391">
        <v>0.15</v>
      </c>
      <c r="F69" s="394"/>
      <c r="G69" s="391">
        <v>0.15</v>
      </c>
      <c r="H69" s="393"/>
      <c r="I69" s="393"/>
      <c r="J69" s="392">
        <f t="shared" si="18"/>
        <v>0</v>
      </c>
      <c r="K69" s="393"/>
      <c r="L69" s="393"/>
      <c r="M69" s="393"/>
      <c r="N69" s="393"/>
      <c r="O69" s="393"/>
      <c r="P69" s="393">
        <v>0.09</v>
      </c>
      <c r="Q69" s="393"/>
      <c r="R69" s="393"/>
      <c r="S69" s="393"/>
      <c r="T69" s="393"/>
      <c r="U69" s="393"/>
      <c r="V69" s="393"/>
      <c r="W69" s="393"/>
      <c r="X69" s="393"/>
      <c r="Y69" s="393"/>
      <c r="Z69" s="393"/>
      <c r="AA69" s="393"/>
      <c r="AB69" s="393"/>
      <c r="AC69" s="393"/>
      <c r="AD69" s="393"/>
      <c r="AE69" s="393">
        <v>0.06</v>
      </c>
      <c r="AF69" s="393"/>
      <c r="AG69" s="393">
        <f t="shared" si="2"/>
        <v>0.15</v>
      </c>
      <c r="AH69" s="394" t="s">
        <v>247</v>
      </c>
      <c r="AI69" s="394" t="s">
        <v>1506</v>
      </c>
      <c r="AJ69" s="389">
        <v>446</v>
      </c>
      <c r="AK69" s="389" t="s">
        <v>1415</v>
      </c>
      <c r="AL69" s="389" t="s">
        <v>1507</v>
      </c>
      <c r="AM69" s="389">
        <v>9</v>
      </c>
      <c r="AN69" s="389"/>
      <c r="AO69" s="389">
        <v>1</v>
      </c>
      <c r="AP69" s="395"/>
      <c r="AQ69" s="389">
        <v>446</v>
      </c>
      <c r="AR69" s="395"/>
      <c r="AS69" s="389" t="s">
        <v>1434</v>
      </c>
      <c r="AT69" s="388">
        <v>2</v>
      </c>
      <c r="AU69" s="388">
        <v>53</v>
      </c>
    </row>
    <row r="70" spans="1:52" s="384" customFormat="1" ht="27.75" customHeight="1">
      <c r="A70" s="388">
        <v>17</v>
      </c>
      <c r="B70" s="389">
        <v>285</v>
      </c>
      <c r="C70" s="390" t="s">
        <v>1076</v>
      </c>
      <c r="D70" s="389" t="s">
        <v>96</v>
      </c>
      <c r="E70" s="391">
        <v>2</v>
      </c>
      <c r="F70" s="389"/>
      <c r="G70" s="391">
        <v>2</v>
      </c>
      <c r="H70" s="389">
        <v>0.9</v>
      </c>
      <c r="I70" s="389"/>
      <c r="J70" s="392">
        <f t="shared" si="18"/>
        <v>0.9</v>
      </c>
      <c r="K70" s="389"/>
      <c r="L70" s="389"/>
      <c r="M70" s="389"/>
      <c r="N70" s="389">
        <v>0.09</v>
      </c>
      <c r="O70" s="389">
        <v>0.84</v>
      </c>
      <c r="P70" s="389">
        <v>0.17</v>
      </c>
      <c r="Q70" s="389"/>
      <c r="R70" s="393"/>
      <c r="S70" s="389"/>
      <c r="T70" s="389"/>
      <c r="U70" s="389"/>
      <c r="V70" s="389"/>
      <c r="W70" s="389"/>
      <c r="X70" s="389"/>
      <c r="Y70" s="389"/>
      <c r="Z70" s="389"/>
      <c r="AA70" s="389"/>
      <c r="AB70" s="389"/>
      <c r="AC70" s="389"/>
      <c r="AD70" s="389"/>
      <c r="AE70" s="389"/>
      <c r="AF70" s="389"/>
      <c r="AG70" s="393">
        <f t="shared" ref="AG70:AG133" si="19">SUM(M70:AF70)</f>
        <v>1.0999999999999999</v>
      </c>
      <c r="AH70" s="389" t="s">
        <v>247</v>
      </c>
      <c r="AI70" s="389" t="s">
        <v>247</v>
      </c>
      <c r="AJ70" s="389">
        <v>500</v>
      </c>
      <c r="AK70" s="389"/>
      <c r="AL70" s="389" t="s">
        <v>1505</v>
      </c>
      <c r="AM70" s="389"/>
      <c r="AN70" s="389" t="s">
        <v>1417</v>
      </c>
      <c r="AO70" s="389" t="s">
        <v>1418</v>
      </c>
      <c r="AP70" s="395"/>
      <c r="AQ70" s="389">
        <v>500</v>
      </c>
      <c r="AR70" s="389" t="s">
        <v>1417</v>
      </c>
      <c r="AS70" s="389" t="s">
        <v>1436</v>
      </c>
      <c r="AT70" s="388">
        <v>2</v>
      </c>
      <c r="AU70" s="388">
        <v>54</v>
      </c>
      <c r="AV70" s="396"/>
      <c r="AW70" s="396"/>
      <c r="AX70" s="396"/>
      <c r="AY70" s="396"/>
      <c r="AZ70" s="396"/>
    </row>
    <row r="71" spans="1:52" s="384" customFormat="1" ht="27.75" customHeight="1">
      <c r="A71" s="388">
        <v>18</v>
      </c>
      <c r="B71" s="389">
        <v>273</v>
      </c>
      <c r="C71" s="390" t="s">
        <v>1076</v>
      </c>
      <c r="D71" s="394" t="s">
        <v>96</v>
      </c>
      <c r="E71" s="391">
        <v>0.9</v>
      </c>
      <c r="F71" s="392"/>
      <c r="G71" s="391">
        <v>0.9</v>
      </c>
      <c r="H71" s="392">
        <v>0.9</v>
      </c>
      <c r="I71" s="392"/>
      <c r="J71" s="392">
        <f t="shared" si="18"/>
        <v>0.9</v>
      </c>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3">
        <f t="shared" si="19"/>
        <v>0</v>
      </c>
      <c r="AH71" s="408" t="s">
        <v>246</v>
      </c>
      <c r="AI71" s="394" t="s">
        <v>1508</v>
      </c>
      <c r="AJ71" s="389">
        <v>434</v>
      </c>
      <c r="AK71" s="389" t="s">
        <v>1415</v>
      </c>
      <c r="AL71" s="389" t="s">
        <v>1494</v>
      </c>
      <c r="AM71" s="389"/>
      <c r="AN71" s="389" t="s">
        <v>1417</v>
      </c>
      <c r="AO71" s="389" t="s">
        <v>1418</v>
      </c>
      <c r="AP71" s="389"/>
      <c r="AQ71" s="389">
        <v>434</v>
      </c>
      <c r="AR71" s="389" t="s">
        <v>1417</v>
      </c>
      <c r="AS71" s="395" t="s">
        <v>1502</v>
      </c>
      <c r="AT71" s="388">
        <v>2</v>
      </c>
      <c r="AU71" s="388">
        <v>55</v>
      </c>
      <c r="AV71" s="396"/>
      <c r="AW71" s="396"/>
      <c r="AX71" s="396"/>
      <c r="AY71" s="396"/>
      <c r="AZ71" s="396"/>
    </row>
    <row r="72" spans="1:52" s="384" customFormat="1" ht="27.75" customHeight="1">
      <c r="A72" s="388">
        <v>19</v>
      </c>
      <c r="B72" s="389">
        <v>271</v>
      </c>
      <c r="C72" s="390" t="s">
        <v>1076</v>
      </c>
      <c r="D72" s="394" t="s">
        <v>96</v>
      </c>
      <c r="E72" s="391">
        <v>0.7</v>
      </c>
      <c r="F72" s="389"/>
      <c r="G72" s="391">
        <v>0.7</v>
      </c>
      <c r="H72" s="389">
        <v>0.5</v>
      </c>
      <c r="I72" s="389"/>
      <c r="J72" s="392">
        <f t="shared" si="18"/>
        <v>0.5</v>
      </c>
      <c r="K72" s="389"/>
      <c r="L72" s="389"/>
      <c r="M72" s="389"/>
      <c r="N72" s="389"/>
      <c r="O72" s="389"/>
      <c r="P72" s="389"/>
      <c r="Q72" s="389"/>
      <c r="R72" s="389"/>
      <c r="S72" s="389"/>
      <c r="T72" s="389"/>
      <c r="U72" s="389"/>
      <c r="V72" s="389"/>
      <c r="W72" s="389"/>
      <c r="X72" s="389"/>
      <c r="Y72" s="389"/>
      <c r="Z72" s="389"/>
      <c r="AA72" s="389"/>
      <c r="AB72" s="389"/>
      <c r="AC72" s="389"/>
      <c r="AD72" s="389"/>
      <c r="AE72" s="389">
        <v>0.2</v>
      </c>
      <c r="AF72" s="389"/>
      <c r="AG72" s="393">
        <f t="shared" si="19"/>
        <v>0.2</v>
      </c>
      <c r="AH72" s="408" t="s">
        <v>246</v>
      </c>
      <c r="AI72" s="394" t="s">
        <v>1509</v>
      </c>
      <c r="AJ72" s="389">
        <v>433</v>
      </c>
      <c r="AK72" s="389" t="s">
        <v>1415</v>
      </c>
      <c r="AL72" s="389" t="s">
        <v>1510</v>
      </c>
      <c r="AM72" s="389"/>
      <c r="AN72" s="389" t="s">
        <v>1417</v>
      </c>
      <c r="AO72" s="389" t="s">
        <v>1492</v>
      </c>
      <c r="AP72" s="389"/>
      <c r="AQ72" s="389">
        <v>433</v>
      </c>
      <c r="AR72" s="389" t="s">
        <v>1417</v>
      </c>
      <c r="AS72" s="395" t="s">
        <v>1436</v>
      </c>
      <c r="AT72" s="388">
        <v>2</v>
      </c>
      <c r="AU72" s="388">
        <v>56</v>
      </c>
      <c r="AV72" s="412"/>
      <c r="AW72" s="412"/>
      <c r="AX72" s="412"/>
      <c r="AY72" s="412"/>
      <c r="AZ72" s="396"/>
    </row>
    <row r="73" spans="1:52" ht="27.75" customHeight="1">
      <c r="A73" s="388">
        <v>20</v>
      </c>
      <c r="B73" s="389">
        <v>264</v>
      </c>
      <c r="C73" s="390" t="s">
        <v>1076</v>
      </c>
      <c r="D73" s="389" t="s">
        <v>96</v>
      </c>
      <c r="E73" s="391">
        <v>0.25</v>
      </c>
      <c r="F73" s="395"/>
      <c r="G73" s="391">
        <v>0.25</v>
      </c>
      <c r="H73" s="389">
        <v>0.15</v>
      </c>
      <c r="I73" s="389"/>
      <c r="J73" s="392">
        <f t="shared" si="18"/>
        <v>0.15</v>
      </c>
      <c r="K73" s="389"/>
      <c r="L73" s="389"/>
      <c r="M73" s="389"/>
      <c r="N73" s="389">
        <v>0.1</v>
      </c>
      <c r="O73" s="389"/>
      <c r="P73" s="389"/>
      <c r="Q73" s="389"/>
      <c r="R73" s="389"/>
      <c r="S73" s="389"/>
      <c r="T73" s="389"/>
      <c r="U73" s="389"/>
      <c r="V73" s="389"/>
      <c r="W73" s="389"/>
      <c r="X73" s="389"/>
      <c r="Y73" s="389"/>
      <c r="Z73" s="389"/>
      <c r="AA73" s="389"/>
      <c r="AB73" s="389"/>
      <c r="AC73" s="389"/>
      <c r="AD73" s="389"/>
      <c r="AE73" s="389"/>
      <c r="AF73" s="389"/>
      <c r="AG73" s="393">
        <f t="shared" si="19"/>
        <v>0.1</v>
      </c>
      <c r="AH73" s="394" t="s">
        <v>246</v>
      </c>
      <c r="AI73" s="394" t="s">
        <v>1244</v>
      </c>
      <c r="AJ73" s="389">
        <v>154</v>
      </c>
      <c r="AK73" s="389" t="s">
        <v>1415</v>
      </c>
      <c r="AL73" s="389" t="s">
        <v>1445</v>
      </c>
      <c r="AM73" s="389"/>
      <c r="AN73" s="389" t="s">
        <v>1432</v>
      </c>
      <c r="AO73" s="395" t="s">
        <v>1433</v>
      </c>
      <c r="AP73" s="395"/>
      <c r="AQ73" s="395"/>
      <c r="AR73" s="395"/>
      <c r="AS73" s="395" t="s">
        <v>1436</v>
      </c>
      <c r="AT73" s="388">
        <v>2</v>
      </c>
      <c r="AU73" s="388">
        <v>57</v>
      </c>
    </row>
    <row r="74" spans="1:52" ht="27.75" customHeight="1">
      <c r="A74" s="388">
        <v>21</v>
      </c>
      <c r="B74" s="389">
        <v>263</v>
      </c>
      <c r="C74" s="390" t="s">
        <v>1076</v>
      </c>
      <c r="D74" s="389" t="s">
        <v>96</v>
      </c>
      <c r="E74" s="391">
        <v>0.1</v>
      </c>
      <c r="F74" s="390"/>
      <c r="G74" s="391">
        <v>0.1</v>
      </c>
      <c r="H74" s="393"/>
      <c r="I74" s="393"/>
      <c r="J74" s="392">
        <f t="shared" si="18"/>
        <v>0</v>
      </c>
      <c r="K74" s="393"/>
      <c r="L74" s="393"/>
      <c r="M74" s="393"/>
      <c r="N74" s="393">
        <v>0.1</v>
      </c>
      <c r="O74" s="393"/>
      <c r="P74" s="393"/>
      <c r="Q74" s="393"/>
      <c r="R74" s="393"/>
      <c r="S74" s="393"/>
      <c r="T74" s="393"/>
      <c r="U74" s="393"/>
      <c r="V74" s="393"/>
      <c r="W74" s="393"/>
      <c r="X74" s="393"/>
      <c r="Y74" s="393"/>
      <c r="Z74" s="393"/>
      <c r="AA74" s="393"/>
      <c r="AB74" s="393"/>
      <c r="AC74" s="393"/>
      <c r="AD74" s="393"/>
      <c r="AE74" s="393"/>
      <c r="AF74" s="393"/>
      <c r="AG74" s="393">
        <f t="shared" si="19"/>
        <v>0.1</v>
      </c>
      <c r="AH74" s="389" t="s">
        <v>246</v>
      </c>
      <c r="AI74" s="394" t="s">
        <v>1100</v>
      </c>
      <c r="AJ74" s="389">
        <v>153</v>
      </c>
      <c r="AK74" s="389" t="s">
        <v>1415</v>
      </c>
      <c r="AL74" s="389" t="s">
        <v>1494</v>
      </c>
      <c r="AM74" s="389"/>
      <c r="AN74" s="389" t="s">
        <v>1432</v>
      </c>
      <c r="AO74" s="395" t="s">
        <v>1433</v>
      </c>
      <c r="AP74" s="395"/>
      <c r="AQ74" s="395"/>
      <c r="AR74" s="395"/>
      <c r="AS74" s="395" t="s">
        <v>1434</v>
      </c>
      <c r="AT74" s="388">
        <v>2</v>
      </c>
      <c r="AU74" s="388">
        <v>58</v>
      </c>
    </row>
    <row r="75" spans="1:52" ht="27.75" customHeight="1">
      <c r="A75" s="388">
        <v>22</v>
      </c>
      <c r="B75" s="389">
        <v>258</v>
      </c>
      <c r="C75" s="390" t="s">
        <v>1076</v>
      </c>
      <c r="D75" s="389" t="s">
        <v>96</v>
      </c>
      <c r="E75" s="391">
        <v>0.09</v>
      </c>
      <c r="F75" s="389"/>
      <c r="G75" s="391">
        <v>0.09</v>
      </c>
      <c r="H75" s="393"/>
      <c r="I75" s="393"/>
      <c r="J75" s="392">
        <f t="shared" si="18"/>
        <v>0</v>
      </c>
      <c r="K75" s="393"/>
      <c r="L75" s="393"/>
      <c r="M75" s="393"/>
      <c r="N75" s="393">
        <v>0.09</v>
      </c>
      <c r="O75" s="393"/>
      <c r="P75" s="393"/>
      <c r="Q75" s="393"/>
      <c r="R75" s="393"/>
      <c r="S75" s="393"/>
      <c r="T75" s="393"/>
      <c r="U75" s="393"/>
      <c r="V75" s="393"/>
      <c r="W75" s="393"/>
      <c r="X75" s="393"/>
      <c r="Y75" s="393"/>
      <c r="Z75" s="393"/>
      <c r="AA75" s="393"/>
      <c r="AB75" s="393"/>
      <c r="AC75" s="393"/>
      <c r="AD75" s="393"/>
      <c r="AE75" s="393"/>
      <c r="AF75" s="393"/>
      <c r="AG75" s="393">
        <f t="shared" si="19"/>
        <v>0.09</v>
      </c>
      <c r="AH75" s="394" t="s">
        <v>245</v>
      </c>
      <c r="AI75" s="394" t="s">
        <v>1511</v>
      </c>
      <c r="AJ75" s="389">
        <v>426</v>
      </c>
      <c r="AK75" s="389" t="s">
        <v>1512</v>
      </c>
      <c r="AL75" s="389"/>
      <c r="AM75" s="389">
        <v>10</v>
      </c>
      <c r="AN75" s="389"/>
      <c r="AO75" s="389">
        <v>1</v>
      </c>
      <c r="AP75" s="395" t="s">
        <v>1513</v>
      </c>
      <c r="AQ75" s="389">
        <v>426</v>
      </c>
      <c r="AR75" s="395"/>
      <c r="AS75" s="395" t="s">
        <v>1434</v>
      </c>
      <c r="AT75" s="388">
        <v>2</v>
      </c>
      <c r="AU75" s="388">
        <v>59</v>
      </c>
    </row>
    <row r="76" spans="1:52" ht="27.75" customHeight="1">
      <c r="A76" s="388">
        <v>23</v>
      </c>
      <c r="B76" s="389">
        <v>256</v>
      </c>
      <c r="C76" s="390" t="s">
        <v>1076</v>
      </c>
      <c r="D76" s="389" t="s">
        <v>96</v>
      </c>
      <c r="E76" s="391">
        <v>0.2</v>
      </c>
      <c r="F76" s="389"/>
      <c r="G76" s="391">
        <v>0.2</v>
      </c>
      <c r="H76" s="389">
        <v>0.2</v>
      </c>
      <c r="I76" s="389"/>
      <c r="J76" s="392">
        <f t="shared" si="18"/>
        <v>0.2</v>
      </c>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93">
        <f t="shared" si="19"/>
        <v>0</v>
      </c>
      <c r="AH76" s="394" t="s">
        <v>245</v>
      </c>
      <c r="AI76" s="394" t="s">
        <v>1514</v>
      </c>
      <c r="AJ76" s="389">
        <v>428</v>
      </c>
      <c r="AK76" s="389" t="s">
        <v>1415</v>
      </c>
      <c r="AL76" s="389" t="s">
        <v>1494</v>
      </c>
      <c r="AM76" s="389">
        <v>8</v>
      </c>
      <c r="AN76" s="389" t="s">
        <v>1417</v>
      </c>
      <c r="AO76" s="389" t="s">
        <v>1492</v>
      </c>
      <c r="AP76" s="395"/>
      <c r="AQ76" s="389">
        <v>428</v>
      </c>
      <c r="AR76" s="389" t="s">
        <v>1417</v>
      </c>
      <c r="AS76" s="395" t="s">
        <v>1436</v>
      </c>
      <c r="AT76" s="388">
        <v>2</v>
      </c>
      <c r="AU76" s="388">
        <v>60</v>
      </c>
    </row>
    <row r="77" spans="1:52" ht="27.75" customHeight="1">
      <c r="A77" s="388">
        <v>24</v>
      </c>
      <c r="B77" s="389">
        <v>248</v>
      </c>
      <c r="C77" s="390" t="s">
        <v>1076</v>
      </c>
      <c r="D77" s="389" t="s">
        <v>96</v>
      </c>
      <c r="E77" s="391">
        <v>0.1</v>
      </c>
      <c r="F77" s="390"/>
      <c r="G77" s="391">
        <v>0.1</v>
      </c>
      <c r="H77" s="393"/>
      <c r="I77" s="393">
        <v>0.1</v>
      </c>
      <c r="J77" s="392">
        <f t="shared" si="18"/>
        <v>0.1</v>
      </c>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f t="shared" si="19"/>
        <v>0</v>
      </c>
      <c r="AH77" s="389" t="s">
        <v>245</v>
      </c>
      <c r="AI77" s="394" t="s">
        <v>1103</v>
      </c>
      <c r="AJ77" s="389">
        <v>151</v>
      </c>
      <c r="AK77" s="389" t="s">
        <v>1415</v>
      </c>
      <c r="AL77" s="389" t="s">
        <v>1494</v>
      </c>
      <c r="AM77" s="389"/>
      <c r="AN77" s="389" t="s">
        <v>1432</v>
      </c>
      <c r="AO77" s="395" t="s">
        <v>1454</v>
      </c>
      <c r="AP77" s="400"/>
      <c r="AQ77" s="400"/>
      <c r="AR77" s="400"/>
      <c r="AS77" s="395" t="s">
        <v>1436</v>
      </c>
      <c r="AT77" s="388">
        <v>2</v>
      </c>
      <c r="AU77" s="388">
        <v>61</v>
      </c>
    </row>
    <row r="78" spans="1:52" ht="27.75" customHeight="1">
      <c r="A78" s="388">
        <v>25</v>
      </c>
      <c r="B78" s="389">
        <v>247</v>
      </c>
      <c r="C78" s="390" t="s">
        <v>1076</v>
      </c>
      <c r="D78" s="389" t="s">
        <v>96</v>
      </c>
      <c r="E78" s="391">
        <v>0.1</v>
      </c>
      <c r="F78" s="390"/>
      <c r="G78" s="391">
        <v>0.1</v>
      </c>
      <c r="H78" s="393">
        <v>0.1</v>
      </c>
      <c r="I78" s="393"/>
      <c r="J78" s="392">
        <f t="shared" si="18"/>
        <v>0.1</v>
      </c>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f t="shared" si="19"/>
        <v>0</v>
      </c>
      <c r="AH78" s="389" t="s">
        <v>245</v>
      </c>
      <c r="AI78" s="394" t="s">
        <v>1104</v>
      </c>
      <c r="AJ78" s="389">
        <v>150</v>
      </c>
      <c r="AK78" s="389" t="s">
        <v>1415</v>
      </c>
      <c r="AL78" s="389" t="s">
        <v>1494</v>
      </c>
      <c r="AM78" s="389">
        <v>4</v>
      </c>
      <c r="AN78" s="389" t="s">
        <v>1432</v>
      </c>
      <c r="AO78" s="395" t="s">
        <v>1454</v>
      </c>
      <c r="AP78" s="395"/>
      <c r="AQ78" s="395"/>
      <c r="AR78" s="395"/>
      <c r="AS78" s="395" t="s">
        <v>1436</v>
      </c>
      <c r="AT78" s="388">
        <v>2</v>
      </c>
      <c r="AU78" s="388">
        <v>62</v>
      </c>
    </row>
    <row r="79" spans="1:52" ht="27.75" customHeight="1">
      <c r="A79" s="388">
        <v>26</v>
      </c>
      <c r="B79" s="389">
        <v>234</v>
      </c>
      <c r="C79" s="390" t="s">
        <v>1076</v>
      </c>
      <c r="D79" s="389" t="s">
        <v>96</v>
      </c>
      <c r="E79" s="391">
        <v>1</v>
      </c>
      <c r="F79" s="389"/>
      <c r="G79" s="391">
        <v>1</v>
      </c>
      <c r="H79" s="393">
        <v>1</v>
      </c>
      <c r="I79" s="393"/>
      <c r="J79" s="392">
        <f t="shared" si="18"/>
        <v>1</v>
      </c>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f t="shared" si="19"/>
        <v>0</v>
      </c>
      <c r="AH79" s="389" t="s">
        <v>244</v>
      </c>
      <c r="AI79" s="394" t="s">
        <v>1449</v>
      </c>
      <c r="AJ79" s="389">
        <v>424</v>
      </c>
      <c r="AK79" s="389" t="s">
        <v>1415</v>
      </c>
      <c r="AL79" s="389" t="s">
        <v>1435</v>
      </c>
      <c r="AM79" s="389"/>
      <c r="AN79" s="389" t="s">
        <v>1417</v>
      </c>
      <c r="AO79" s="389" t="s">
        <v>1492</v>
      </c>
      <c r="AP79" s="395"/>
      <c r="AQ79" s="389">
        <v>424</v>
      </c>
      <c r="AR79" s="389" t="s">
        <v>1417</v>
      </c>
      <c r="AS79" s="389" t="s">
        <v>1436</v>
      </c>
      <c r="AT79" s="388">
        <v>2</v>
      </c>
      <c r="AU79" s="388">
        <v>63</v>
      </c>
    </row>
    <row r="80" spans="1:52" ht="27.75" customHeight="1">
      <c r="A80" s="388">
        <v>27</v>
      </c>
      <c r="B80" s="389">
        <v>233</v>
      </c>
      <c r="C80" s="390" t="s">
        <v>1076</v>
      </c>
      <c r="D80" s="389" t="s">
        <v>96</v>
      </c>
      <c r="E80" s="391">
        <v>0.2</v>
      </c>
      <c r="F80" s="395"/>
      <c r="G80" s="391">
        <v>0.2</v>
      </c>
      <c r="H80" s="393">
        <v>0.1</v>
      </c>
      <c r="I80" s="393"/>
      <c r="J80" s="392">
        <f t="shared" si="18"/>
        <v>0.1</v>
      </c>
      <c r="K80" s="393"/>
      <c r="L80" s="393"/>
      <c r="M80" s="393"/>
      <c r="N80" s="393"/>
      <c r="O80" s="393"/>
      <c r="P80" s="393"/>
      <c r="Q80" s="393"/>
      <c r="R80" s="393"/>
      <c r="S80" s="393"/>
      <c r="T80" s="393"/>
      <c r="U80" s="393"/>
      <c r="V80" s="393"/>
      <c r="W80" s="393"/>
      <c r="X80" s="393"/>
      <c r="Y80" s="393"/>
      <c r="Z80" s="393"/>
      <c r="AA80" s="393"/>
      <c r="AB80" s="393"/>
      <c r="AC80" s="393"/>
      <c r="AD80" s="393"/>
      <c r="AE80" s="393">
        <v>0.1</v>
      </c>
      <c r="AF80" s="393"/>
      <c r="AG80" s="393">
        <f t="shared" si="19"/>
        <v>0.1</v>
      </c>
      <c r="AH80" s="389" t="s">
        <v>244</v>
      </c>
      <c r="AI80" s="394" t="s">
        <v>1106</v>
      </c>
      <c r="AJ80" s="389">
        <v>140</v>
      </c>
      <c r="AK80" s="389" t="s">
        <v>1415</v>
      </c>
      <c r="AL80" s="389" t="s">
        <v>1489</v>
      </c>
      <c r="AM80" s="389"/>
      <c r="AN80" s="389" t="s">
        <v>1432</v>
      </c>
      <c r="AO80" s="395" t="s">
        <v>1433</v>
      </c>
      <c r="AP80" s="395"/>
      <c r="AQ80" s="395"/>
      <c r="AR80" s="395"/>
      <c r="AS80" s="395" t="s">
        <v>1436</v>
      </c>
      <c r="AT80" s="388">
        <v>2</v>
      </c>
      <c r="AU80" s="388">
        <v>64</v>
      </c>
    </row>
    <row r="81" spans="1:52" ht="27.75" customHeight="1">
      <c r="A81" s="388">
        <v>28</v>
      </c>
      <c r="B81" s="389">
        <v>230</v>
      </c>
      <c r="C81" s="390" t="s">
        <v>1076</v>
      </c>
      <c r="D81" s="389" t="s">
        <v>96</v>
      </c>
      <c r="E81" s="391">
        <v>0.18</v>
      </c>
      <c r="F81" s="395"/>
      <c r="G81" s="391">
        <v>0.18</v>
      </c>
      <c r="H81" s="389">
        <v>0.18</v>
      </c>
      <c r="I81" s="389"/>
      <c r="J81" s="392">
        <f t="shared" si="18"/>
        <v>0.18</v>
      </c>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93">
        <f t="shared" si="19"/>
        <v>0</v>
      </c>
      <c r="AH81" s="389" t="s">
        <v>244</v>
      </c>
      <c r="AI81" s="394" t="s">
        <v>1249</v>
      </c>
      <c r="AJ81" s="389">
        <v>142</v>
      </c>
      <c r="AK81" s="389" t="s">
        <v>1415</v>
      </c>
      <c r="AL81" s="389" t="s">
        <v>1489</v>
      </c>
      <c r="AM81" s="389"/>
      <c r="AN81" s="389" t="s">
        <v>1432</v>
      </c>
      <c r="AO81" s="395" t="s">
        <v>1454</v>
      </c>
      <c r="AP81" s="395"/>
      <c r="AQ81" s="395"/>
      <c r="AR81" s="395"/>
      <c r="AS81" s="395" t="s">
        <v>1436</v>
      </c>
      <c r="AT81" s="388">
        <v>2</v>
      </c>
      <c r="AU81" s="388">
        <v>65</v>
      </c>
    </row>
    <row r="82" spans="1:52" ht="27.75" customHeight="1">
      <c r="A82" s="388">
        <v>29</v>
      </c>
      <c r="B82" s="389">
        <v>222</v>
      </c>
      <c r="C82" s="390" t="s">
        <v>1076</v>
      </c>
      <c r="D82" s="394" t="s">
        <v>96</v>
      </c>
      <c r="E82" s="391">
        <v>2.2000000000000002</v>
      </c>
      <c r="F82" s="389"/>
      <c r="G82" s="391">
        <v>2.2000000000000002</v>
      </c>
      <c r="H82" s="389">
        <v>2</v>
      </c>
      <c r="I82" s="389"/>
      <c r="J82" s="392">
        <f t="shared" si="18"/>
        <v>2</v>
      </c>
      <c r="K82" s="389"/>
      <c r="L82" s="389"/>
      <c r="M82" s="389"/>
      <c r="N82" s="389"/>
      <c r="O82" s="389"/>
      <c r="P82" s="389"/>
      <c r="Q82" s="389"/>
      <c r="R82" s="389"/>
      <c r="S82" s="389"/>
      <c r="T82" s="389"/>
      <c r="U82" s="389"/>
      <c r="V82" s="389"/>
      <c r="W82" s="389"/>
      <c r="X82" s="389"/>
      <c r="Y82" s="389"/>
      <c r="Z82" s="389"/>
      <c r="AA82" s="389"/>
      <c r="AB82" s="389"/>
      <c r="AC82" s="389"/>
      <c r="AD82" s="389">
        <v>0.2</v>
      </c>
      <c r="AE82" s="389"/>
      <c r="AF82" s="389"/>
      <c r="AG82" s="393">
        <f t="shared" si="19"/>
        <v>0.2</v>
      </c>
      <c r="AH82" s="408" t="s">
        <v>243</v>
      </c>
      <c r="AI82" s="394" t="s">
        <v>1515</v>
      </c>
      <c r="AJ82" s="389">
        <v>419</v>
      </c>
      <c r="AK82" s="389" t="s">
        <v>1415</v>
      </c>
      <c r="AL82" s="389" t="s">
        <v>1427</v>
      </c>
      <c r="AM82" s="389">
        <v>8</v>
      </c>
      <c r="AN82" s="389" t="s">
        <v>1417</v>
      </c>
      <c r="AO82" s="389" t="s">
        <v>1418</v>
      </c>
      <c r="AP82" s="389"/>
      <c r="AQ82" s="389">
        <v>419</v>
      </c>
      <c r="AR82" s="389" t="s">
        <v>1417</v>
      </c>
      <c r="AS82" s="389" t="s">
        <v>1436</v>
      </c>
      <c r="AT82" s="388">
        <v>2</v>
      </c>
      <c r="AU82" s="388">
        <v>66</v>
      </c>
    </row>
    <row r="83" spans="1:52" ht="27.75" customHeight="1">
      <c r="A83" s="388">
        <v>30</v>
      </c>
      <c r="B83" s="389">
        <v>161</v>
      </c>
      <c r="C83" s="390" t="s">
        <v>1076</v>
      </c>
      <c r="D83" s="389" t="s">
        <v>96</v>
      </c>
      <c r="E83" s="391">
        <v>0.1</v>
      </c>
      <c r="F83" s="395"/>
      <c r="G83" s="391">
        <v>0.1</v>
      </c>
      <c r="H83" s="389"/>
      <c r="I83" s="389">
        <v>0.1</v>
      </c>
      <c r="J83" s="392">
        <f t="shared" si="18"/>
        <v>0.1</v>
      </c>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93">
        <f t="shared" si="19"/>
        <v>0</v>
      </c>
      <c r="AH83" s="408" t="s">
        <v>240</v>
      </c>
      <c r="AI83" s="394" t="s">
        <v>1260</v>
      </c>
      <c r="AJ83" s="389">
        <v>122</v>
      </c>
      <c r="AK83" s="389" t="s">
        <v>1415</v>
      </c>
      <c r="AL83" s="389" t="s">
        <v>1489</v>
      </c>
      <c r="AM83" s="389">
        <v>3</v>
      </c>
      <c r="AN83" s="389" t="s">
        <v>1432</v>
      </c>
      <c r="AO83" s="395" t="s">
        <v>1454</v>
      </c>
      <c r="AP83" s="395"/>
      <c r="AQ83" s="395"/>
      <c r="AR83" s="395"/>
      <c r="AS83" s="395" t="s">
        <v>1436</v>
      </c>
      <c r="AT83" s="388">
        <v>2</v>
      </c>
      <c r="AU83" s="388">
        <v>67</v>
      </c>
    </row>
    <row r="84" spans="1:52" s="384" customFormat="1" ht="45.75" customHeight="1">
      <c r="A84" s="388">
        <v>31</v>
      </c>
      <c r="B84" s="389">
        <v>153</v>
      </c>
      <c r="C84" s="390" t="s">
        <v>1076</v>
      </c>
      <c r="D84" s="389" t="s">
        <v>96</v>
      </c>
      <c r="E84" s="391">
        <v>0.11</v>
      </c>
      <c r="F84" s="390"/>
      <c r="G84" s="391">
        <v>0.11</v>
      </c>
      <c r="H84" s="393"/>
      <c r="I84" s="393">
        <v>0.11</v>
      </c>
      <c r="J84" s="392">
        <f t="shared" si="18"/>
        <v>0.11</v>
      </c>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f t="shared" si="19"/>
        <v>0</v>
      </c>
      <c r="AH84" s="389" t="s">
        <v>239</v>
      </c>
      <c r="AI84" s="394" t="s">
        <v>1117</v>
      </c>
      <c r="AJ84" s="389">
        <v>118</v>
      </c>
      <c r="AK84" s="389" t="s">
        <v>1415</v>
      </c>
      <c r="AL84" s="389" t="s">
        <v>1516</v>
      </c>
      <c r="AM84" s="389"/>
      <c r="AN84" s="389" t="s">
        <v>1432</v>
      </c>
      <c r="AO84" s="395" t="s">
        <v>1454</v>
      </c>
      <c r="AP84" s="395"/>
      <c r="AQ84" s="395"/>
      <c r="AR84" s="395"/>
      <c r="AS84" s="395" t="s">
        <v>1436</v>
      </c>
      <c r="AT84" s="388">
        <v>2</v>
      </c>
      <c r="AU84" s="388">
        <v>68</v>
      </c>
      <c r="AV84" s="396"/>
      <c r="AW84" s="396"/>
      <c r="AX84" s="396"/>
      <c r="AY84" s="396"/>
      <c r="AZ84" s="396"/>
    </row>
    <row r="85" spans="1:52" ht="53.25" customHeight="1">
      <c r="A85" s="388">
        <v>32</v>
      </c>
      <c r="B85" s="389">
        <v>152</v>
      </c>
      <c r="C85" s="390" t="s">
        <v>1076</v>
      </c>
      <c r="D85" s="394" t="s">
        <v>96</v>
      </c>
      <c r="E85" s="391">
        <v>0.08</v>
      </c>
      <c r="F85" s="411"/>
      <c r="G85" s="391">
        <v>0.08</v>
      </c>
      <c r="H85" s="393"/>
      <c r="I85" s="393">
        <v>0.08</v>
      </c>
      <c r="J85" s="392">
        <f t="shared" si="18"/>
        <v>0.08</v>
      </c>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f t="shared" si="19"/>
        <v>0</v>
      </c>
      <c r="AH85" s="403" t="s">
        <v>239</v>
      </c>
      <c r="AI85" s="394" t="s">
        <v>1118</v>
      </c>
      <c r="AJ85" s="389">
        <v>117</v>
      </c>
      <c r="AK85" s="389" t="s">
        <v>1415</v>
      </c>
      <c r="AL85" s="389" t="s">
        <v>1516</v>
      </c>
      <c r="AM85" s="389"/>
      <c r="AN85" s="389" t="s">
        <v>1432</v>
      </c>
      <c r="AO85" s="395" t="s">
        <v>1454</v>
      </c>
      <c r="AP85" s="395"/>
      <c r="AQ85" s="395"/>
      <c r="AR85" s="395"/>
      <c r="AS85" s="395" t="s">
        <v>1434</v>
      </c>
      <c r="AT85" s="388">
        <v>2</v>
      </c>
      <c r="AU85" s="388">
        <v>69</v>
      </c>
    </row>
    <row r="86" spans="1:52" ht="52.5" customHeight="1">
      <c r="A86" s="388">
        <v>33</v>
      </c>
      <c r="B86" s="389">
        <v>150</v>
      </c>
      <c r="C86" s="390" t="s">
        <v>1076</v>
      </c>
      <c r="D86" s="389" t="s">
        <v>96</v>
      </c>
      <c r="E86" s="391">
        <v>0.15000000000000002</v>
      </c>
      <c r="F86" s="390"/>
      <c r="G86" s="391">
        <v>0.15000000000000002</v>
      </c>
      <c r="H86" s="393">
        <v>0.1</v>
      </c>
      <c r="I86" s="393"/>
      <c r="J86" s="392">
        <f t="shared" si="18"/>
        <v>0.1</v>
      </c>
      <c r="K86" s="393"/>
      <c r="L86" s="393"/>
      <c r="M86" s="393"/>
      <c r="N86" s="393">
        <v>0.05</v>
      </c>
      <c r="O86" s="393"/>
      <c r="P86" s="393"/>
      <c r="Q86" s="393"/>
      <c r="R86" s="393"/>
      <c r="S86" s="393"/>
      <c r="T86" s="393"/>
      <c r="U86" s="393"/>
      <c r="V86" s="393"/>
      <c r="W86" s="393"/>
      <c r="X86" s="393"/>
      <c r="Y86" s="393"/>
      <c r="Z86" s="393"/>
      <c r="AA86" s="393"/>
      <c r="AB86" s="393"/>
      <c r="AC86" s="393"/>
      <c r="AD86" s="393"/>
      <c r="AE86" s="393"/>
      <c r="AF86" s="393"/>
      <c r="AG86" s="393">
        <f t="shared" si="19"/>
        <v>0.05</v>
      </c>
      <c r="AH86" s="389" t="s">
        <v>239</v>
      </c>
      <c r="AI86" s="394" t="s">
        <v>1121</v>
      </c>
      <c r="AJ86" s="389">
        <v>114</v>
      </c>
      <c r="AK86" s="389" t="s">
        <v>1415</v>
      </c>
      <c r="AL86" s="389" t="s">
        <v>1516</v>
      </c>
      <c r="AM86" s="389"/>
      <c r="AN86" s="389" t="s">
        <v>1432</v>
      </c>
      <c r="AO86" s="395" t="s">
        <v>1454</v>
      </c>
      <c r="AP86" s="395"/>
      <c r="AQ86" s="395"/>
      <c r="AR86" s="395"/>
      <c r="AS86" s="395" t="s">
        <v>1436</v>
      </c>
      <c r="AT86" s="388">
        <v>2</v>
      </c>
      <c r="AU86" s="388">
        <v>70</v>
      </c>
    </row>
    <row r="87" spans="1:52" ht="32.25" customHeight="1">
      <c r="A87" s="388">
        <v>34</v>
      </c>
      <c r="B87" s="389">
        <v>130</v>
      </c>
      <c r="C87" s="390" t="s">
        <v>1076</v>
      </c>
      <c r="D87" s="394" t="s">
        <v>96</v>
      </c>
      <c r="E87" s="391">
        <v>0.6</v>
      </c>
      <c r="F87" s="394"/>
      <c r="G87" s="391">
        <v>0.6</v>
      </c>
      <c r="H87" s="393">
        <v>0.6</v>
      </c>
      <c r="I87" s="393"/>
      <c r="J87" s="392">
        <f t="shared" si="18"/>
        <v>0.6</v>
      </c>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f t="shared" si="19"/>
        <v>0</v>
      </c>
      <c r="AH87" s="394" t="s">
        <v>237</v>
      </c>
      <c r="AI87" s="394" t="s">
        <v>1517</v>
      </c>
      <c r="AJ87" s="389">
        <v>405</v>
      </c>
      <c r="AK87" s="389" t="s">
        <v>1415</v>
      </c>
      <c r="AL87" s="389" t="s">
        <v>1435</v>
      </c>
      <c r="AM87" s="389"/>
      <c r="AN87" s="389" t="s">
        <v>1417</v>
      </c>
      <c r="AO87" s="389" t="s">
        <v>1492</v>
      </c>
      <c r="AP87" s="395"/>
      <c r="AQ87" s="389">
        <v>405</v>
      </c>
      <c r="AR87" s="389" t="s">
        <v>1417</v>
      </c>
      <c r="AS87" s="395" t="s">
        <v>1436</v>
      </c>
      <c r="AT87" s="388">
        <v>2</v>
      </c>
      <c r="AU87" s="388">
        <v>71</v>
      </c>
    </row>
    <row r="88" spans="1:52" ht="56.25" customHeight="1">
      <c r="A88" s="388">
        <v>35</v>
      </c>
      <c r="B88" s="389">
        <v>128</v>
      </c>
      <c r="C88" s="390" t="s">
        <v>1076</v>
      </c>
      <c r="D88" s="389" t="s">
        <v>96</v>
      </c>
      <c r="E88" s="391">
        <v>1.5</v>
      </c>
      <c r="F88" s="395"/>
      <c r="G88" s="391">
        <v>1.5</v>
      </c>
      <c r="H88" s="393">
        <v>1.5</v>
      </c>
      <c r="I88" s="393"/>
      <c r="J88" s="392">
        <f t="shared" si="18"/>
        <v>1.5</v>
      </c>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f t="shared" si="19"/>
        <v>0</v>
      </c>
      <c r="AH88" s="389" t="s">
        <v>237</v>
      </c>
      <c r="AI88" s="394" t="s">
        <v>1518</v>
      </c>
      <c r="AJ88" s="389">
        <v>111</v>
      </c>
      <c r="AK88" s="389" t="s">
        <v>1415</v>
      </c>
      <c r="AL88" s="389" t="s">
        <v>1519</v>
      </c>
      <c r="AM88" s="389"/>
      <c r="AN88" s="389" t="s">
        <v>1432</v>
      </c>
      <c r="AO88" s="395" t="s">
        <v>1454</v>
      </c>
      <c r="AP88" s="395"/>
      <c r="AQ88" s="395"/>
      <c r="AR88" s="395"/>
      <c r="AS88" s="395" t="s">
        <v>1436</v>
      </c>
      <c r="AT88" s="388">
        <v>2</v>
      </c>
      <c r="AU88" s="388">
        <v>72</v>
      </c>
    </row>
    <row r="89" spans="1:52" ht="38.25" customHeight="1">
      <c r="A89" s="388">
        <v>36</v>
      </c>
      <c r="B89" s="389">
        <v>122</v>
      </c>
      <c r="C89" s="390" t="s">
        <v>1076</v>
      </c>
      <c r="D89" s="389" t="s">
        <v>96</v>
      </c>
      <c r="E89" s="391">
        <v>0.02</v>
      </c>
      <c r="F89" s="389"/>
      <c r="G89" s="391">
        <v>0.02</v>
      </c>
      <c r="H89" s="393"/>
      <c r="I89" s="393"/>
      <c r="J89" s="392">
        <f t="shared" si="18"/>
        <v>0</v>
      </c>
      <c r="K89" s="393"/>
      <c r="L89" s="393"/>
      <c r="M89" s="393"/>
      <c r="N89" s="393"/>
      <c r="O89" s="393"/>
      <c r="P89" s="393"/>
      <c r="Q89" s="393"/>
      <c r="R89" s="393"/>
      <c r="S89" s="393"/>
      <c r="T89" s="393"/>
      <c r="U89" s="393"/>
      <c r="V89" s="393"/>
      <c r="W89" s="393"/>
      <c r="X89" s="393"/>
      <c r="Y89" s="393"/>
      <c r="Z89" s="393">
        <v>0.02</v>
      </c>
      <c r="AA89" s="393"/>
      <c r="AB89" s="393"/>
      <c r="AC89" s="393"/>
      <c r="AD89" s="393"/>
      <c r="AE89" s="393"/>
      <c r="AF89" s="393"/>
      <c r="AG89" s="393">
        <f t="shared" si="19"/>
        <v>0.02</v>
      </c>
      <c r="AH89" s="394" t="s">
        <v>236</v>
      </c>
      <c r="AI89" s="394" t="s">
        <v>1520</v>
      </c>
      <c r="AJ89" s="389">
        <v>400</v>
      </c>
      <c r="AK89" s="389" t="s">
        <v>1415</v>
      </c>
      <c r="AL89" s="389" t="s">
        <v>1521</v>
      </c>
      <c r="AM89" s="389">
        <v>12</v>
      </c>
      <c r="AN89" s="423"/>
      <c r="AO89" s="390" t="s">
        <v>1490</v>
      </c>
      <c r="AP89" s="389" t="s">
        <v>1491</v>
      </c>
      <c r="AQ89" s="389">
        <v>400</v>
      </c>
      <c r="AR89" s="424"/>
      <c r="AS89" s="423"/>
      <c r="AT89" s="425">
        <v>2</v>
      </c>
      <c r="AU89" s="388">
        <v>73</v>
      </c>
      <c r="AV89" s="384"/>
      <c r="AW89" s="384"/>
      <c r="AX89" s="384"/>
      <c r="AY89" s="384"/>
      <c r="AZ89" s="384"/>
    </row>
    <row r="90" spans="1:52" ht="38.25" customHeight="1">
      <c r="A90" s="388">
        <v>37</v>
      </c>
      <c r="B90" s="389">
        <v>120</v>
      </c>
      <c r="C90" s="390" t="s">
        <v>1076</v>
      </c>
      <c r="D90" s="389" t="s">
        <v>96</v>
      </c>
      <c r="E90" s="391">
        <v>0.04</v>
      </c>
      <c r="F90" s="389"/>
      <c r="G90" s="391">
        <v>0.04</v>
      </c>
      <c r="H90" s="393"/>
      <c r="I90" s="393"/>
      <c r="J90" s="392">
        <f t="shared" si="18"/>
        <v>0</v>
      </c>
      <c r="K90" s="393"/>
      <c r="L90" s="393"/>
      <c r="M90" s="393"/>
      <c r="N90" s="393"/>
      <c r="O90" s="393"/>
      <c r="P90" s="393">
        <v>0.04</v>
      </c>
      <c r="Q90" s="393"/>
      <c r="R90" s="393"/>
      <c r="S90" s="393"/>
      <c r="T90" s="393"/>
      <c r="U90" s="393"/>
      <c r="V90" s="393"/>
      <c r="W90" s="393"/>
      <c r="X90" s="393"/>
      <c r="Y90" s="393"/>
      <c r="Z90" s="393"/>
      <c r="AA90" s="393"/>
      <c r="AB90" s="393"/>
      <c r="AC90" s="393"/>
      <c r="AD90" s="393"/>
      <c r="AE90" s="393"/>
      <c r="AF90" s="393"/>
      <c r="AG90" s="393">
        <f t="shared" si="19"/>
        <v>0.04</v>
      </c>
      <c r="AH90" s="394" t="s">
        <v>236</v>
      </c>
      <c r="AI90" s="394" t="s">
        <v>1522</v>
      </c>
      <c r="AJ90" s="389">
        <v>404</v>
      </c>
      <c r="AK90" s="389" t="s">
        <v>1415</v>
      </c>
      <c r="AL90" s="389" t="s">
        <v>1427</v>
      </c>
      <c r="AM90" s="389">
        <v>9</v>
      </c>
      <c r="AN90" s="389" t="s">
        <v>1417</v>
      </c>
      <c r="AO90" s="389" t="s">
        <v>1466</v>
      </c>
      <c r="AP90" s="395"/>
      <c r="AQ90" s="389">
        <v>404</v>
      </c>
      <c r="AR90" s="389" t="s">
        <v>1417</v>
      </c>
      <c r="AS90" s="389" t="s">
        <v>1434</v>
      </c>
      <c r="AT90" s="388">
        <v>2</v>
      </c>
      <c r="AU90" s="388">
        <v>74</v>
      </c>
    </row>
    <row r="91" spans="1:52" ht="38.25" customHeight="1">
      <c r="A91" s="388">
        <v>38</v>
      </c>
      <c r="B91" s="389">
        <v>119</v>
      </c>
      <c r="C91" s="390" t="s">
        <v>1076</v>
      </c>
      <c r="D91" s="389" t="s">
        <v>96</v>
      </c>
      <c r="E91" s="391">
        <v>0.03</v>
      </c>
      <c r="F91" s="389"/>
      <c r="G91" s="391">
        <v>0.03</v>
      </c>
      <c r="H91" s="393"/>
      <c r="I91" s="393"/>
      <c r="J91" s="392">
        <f t="shared" si="18"/>
        <v>0</v>
      </c>
      <c r="K91" s="393"/>
      <c r="L91" s="393"/>
      <c r="M91" s="393"/>
      <c r="N91" s="393"/>
      <c r="O91" s="393"/>
      <c r="P91" s="393">
        <v>0.03</v>
      </c>
      <c r="Q91" s="393"/>
      <c r="R91" s="393"/>
      <c r="S91" s="393"/>
      <c r="T91" s="393"/>
      <c r="U91" s="393"/>
      <c r="V91" s="393"/>
      <c r="W91" s="393"/>
      <c r="X91" s="393"/>
      <c r="Y91" s="393"/>
      <c r="Z91" s="393"/>
      <c r="AA91" s="393"/>
      <c r="AB91" s="393"/>
      <c r="AC91" s="393"/>
      <c r="AD91" s="393"/>
      <c r="AE91" s="393"/>
      <c r="AF91" s="393"/>
      <c r="AG91" s="393">
        <f t="shared" si="19"/>
        <v>0.03</v>
      </c>
      <c r="AH91" s="394" t="s">
        <v>236</v>
      </c>
      <c r="AI91" s="394" t="s">
        <v>1523</v>
      </c>
      <c r="AJ91" s="389">
        <v>401</v>
      </c>
      <c r="AK91" s="389" t="s">
        <v>1415</v>
      </c>
      <c r="AL91" s="389" t="s">
        <v>1427</v>
      </c>
      <c r="AM91" s="389">
        <v>8</v>
      </c>
      <c r="AN91" s="389" t="s">
        <v>1417</v>
      </c>
      <c r="AO91" s="389" t="s">
        <v>1466</v>
      </c>
      <c r="AP91" s="395"/>
      <c r="AQ91" s="389">
        <v>401</v>
      </c>
      <c r="AR91" s="389" t="s">
        <v>1417</v>
      </c>
      <c r="AS91" s="389" t="s">
        <v>1434</v>
      </c>
      <c r="AT91" s="388">
        <v>2</v>
      </c>
      <c r="AU91" s="388">
        <v>75</v>
      </c>
    </row>
    <row r="92" spans="1:52" ht="51.75" customHeight="1">
      <c r="A92" s="388">
        <v>39</v>
      </c>
      <c r="B92" s="389">
        <v>114</v>
      </c>
      <c r="C92" s="390" t="s">
        <v>1076</v>
      </c>
      <c r="D92" s="389" t="s">
        <v>96</v>
      </c>
      <c r="E92" s="391">
        <v>0.3</v>
      </c>
      <c r="F92" s="395"/>
      <c r="G92" s="391">
        <v>0.3</v>
      </c>
      <c r="H92" s="389">
        <v>0.3</v>
      </c>
      <c r="I92" s="389"/>
      <c r="J92" s="392">
        <f t="shared" si="18"/>
        <v>0.3</v>
      </c>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93">
        <f t="shared" si="19"/>
        <v>0</v>
      </c>
      <c r="AH92" s="394" t="s">
        <v>236</v>
      </c>
      <c r="AI92" s="394" t="s">
        <v>1263</v>
      </c>
      <c r="AJ92" s="389">
        <v>109</v>
      </c>
      <c r="AK92" s="389" t="s">
        <v>1415</v>
      </c>
      <c r="AL92" s="389" t="s">
        <v>1489</v>
      </c>
      <c r="AM92" s="389">
        <v>3</v>
      </c>
      <c r="AN92" s="389" t="s">
        <v>1432</v>
      </c>
      <c r="AO92" s="395" t="s">
        <v>1454</v>
      </c>
      <c r="AP92" s="395"/>
      <c r="AQ92" s="395"/>
      <c r="AR92" s="395"/>
      <c r="AS92" s="395" t="s">
        <v>1434</v>
      </c>
      <c r="AT92" s="388">
        <v>2</v>
      </c>
      <c r="AU92" s="388">
        <v>76</v>
      </c>
    </row>
    <row r="93" spans="1:52" ht="42" customHeight="1">
      <c r="A93" s="388">
        <v>40</v>
      </c>
      <c r="B93" s="389">
        <v>102</v>
      </c>
      <c r="C93" s="390" t="s">
        <v>1076</v>
      </c>
      <c r="D93" s="421" t="s">
        <v>96</v>
      </c>
      <c r="E93" s="391">
        <v>0.1</v>
      </c>
      <c r="F93" s="392"/>
      <c r="G93" s="391">
        <v>0.1</v>
      </c>
      <c r="H93" s="392"/>
      <c r="I93" s="392"/>
      <c r="J93" s="392">
        <f t="shared" si="18"/>
        <v>0</v>
      </c>
      <c r="K93" s="392"/>
      <c r="L93" s="392"/>
      <c r="M93" s="392"/>
      <c r="N93" s="392">
        <v>0.1</v>
      </c>
      <c r="O93" s="392"/>
      <c r="P93" s="392"/>
      <c r="Q93" s="392"/>
      <c r="R93" s="392"/>
      <c r="S93" s="392"/>
      <c r="T93" s="392"/>
      <c r="U93" s="392"/>
      <c r="V93" s="392"/>
      <c r="W93" s="392"/>
      <c r="X93" s="392"/>
      <c r="Y93" s="392"/>
      <c r="Z93" s="392"/>
      <c r="AA93" s="392"/>
      <c r="AB93" s="392"/>
      <c r="AC93" s="392"/>
      <c r="AD93" s="392"/>
      <c r="AE93" s="392"/>
      <c r="AF93" s="392"/>
      <c r="AG93" s="393">
        <f t="shared" si="19"/>
        <v>0.1</v>
      </c>
      <c r="AH93" s="421" t="s">
        <v>234</v>
      </c>
      <c r="AI93" s="394" t="s">
        <v>1524</v>
      </c>
      <c r="AJ93" s="389">
        <v>397</v>
      </c>
      <c r="AK93" s="389" t="s">
        <v>1415</v>
      </c>
      <c r="AL93" s="389" t="s">
        <v>1525</v>
      </c>
      <c r="AM93" s="389"/>
      <c r="AN93" s="389"/>
      <c r="AO93" s="389">
        <v>1</v>
      </c>
      <c r="AP93" s="395" t="s">
        <v>1513</v>
      </c>
      <c r="AQ93" s="389">
        <v>397</v>
      </c>
      <c r="AR93" s="395"/>
      <c r="AS93" s="389" t="s">
        <v>1434</v>
      </c>
      <c r="AT93" s="388">
        <v>2</v>
      </c>
      <c r="AU93" s="388">
        <v>77</v>
      </c>
    </row>
    <row r="94" spans="1:52" ht="31.5">
      <c r="A94" s="388">
        <v>41</v>
      </c>
      <c r="B94" s="389">
        <v>101</v>
      </c>
      <c r="C94" s="390" t="s">
        <v>1076</v>
      </c>
      <c r="D94" s="421" t="s">
        <v>96</v>
      </c>
      <c r="E94" s="391">
        <v>0.1</v>
      </c>
      <c r="F94" s="393"/>
      <c r="G94" s="391">
        <v>0.1</v>
      </c>
      <c r="H94" s="389"/>
      <c r="I94" s="389"/>
      <c r="J94" s="392">
        <f t="shared" si="18"/>
        <v>0</v>
      </c>
      <c r="K94" s="389"/>
      <c r="L94" s="389"/>
      <c r="M94" s="389"/>
      <c r="N94" s="389">
        <v>0.1</v>
      </c>
      <c r="O94" s="389"/>
      <c r="P94" s="389"/>
      <c r="Q94" s="389"/>
      <c r="R94" s="389"/>
      <c r="S94" s="389"/>
      <c r="T94" s="389"/>
      <c r="U94" s="389"/>
      <c r="V94" s="389"/>
      <c r="W94" s="389"/>
      <c r="X94" s="389"/>
      <c r="Y94" s="389"/>
      <c r="Z94" s="389"/>
      <c r="AA94" s="389"/>
      <c r="AB94" s="389"/>
      <c r="AC94" s="389"/>
      <c r="AD94" s="389"/>
      <c r="AE94" s="389"/>
      <c r="AF94" s="389"/>
      <c r="AG94" s="393">
        <f t="shared" si="19"/>
        <v>0.1</v>
      </c>
      <c r="AH94" s="421" t="s">
        <v>234</v>
      </c>
      <c r="AI94" s="394" t="s">
        <v>1526</v>
      </c>
      <c r="AJ94" s="389">
        <v>396</v>
      </c>
      <c r="AK94" s="389" t="s">
        <v>1415</v>
      </c>
      <c r="AL94" s="389" t="s">
        <v>1527</v>
      </c>
      <c r="AM94" s="389">
        <v>8</v>
      </c>
      <c r="AN94" s="389"/>
      <c r="AO94" s="389">
        <v>1</v>
      </c>
      <c r="AP94" s="395" t="s">
        <v>1513</v>
      </c>
      <c r="AQ94" s="389">
        <v>396</v>
      </c>
      <c r="AR94" s="395"/>
      <c r="AS94" s="389" t="s">
        <v>1434</v>
      </c>
      <c r="AT94" s="388">
        <v>2</v>
      </c>
      <c r="AU94" s="388">
        <v>78</v>
      </c>
    </row>
    <row r="95" spans="1:52" ht="30.75" customHeight="1">
      <c r="A95" s="388">
        <v>42</v>
      </c>
      <c r="B95" s="389">
        <v>99</v>
      </c>
      <c r="C95" s="390" t="s">
        <v>1076</v>
      </c>
      <c r="D95" s="389" t="s">
        <v>96</v>
      </c>
      <c r="E95" s="391">
        <v>0.2</v>
      </c>
      <c r="F95" s="395"/>
      <c r="G95" s="391">
        <v>0.2</v>
      </c>
      <c r="H95" s="389"/>
      <c r="I95" s="389">
        <v>0.09</v>
      </c>
      <c r="J95" s="392">
        <f t="shared" si="18"/>
        <v>0.09</v>
      </c>
      <c r="K95" s="389"/>
      <c r="L95" s="389"/>
      <c r="M95" s="389"/>
      <c r="N95" s="389">
        <v>0.11</v>
      </c>
      <c r="O95" s="389"/>
      <c r="P95" s="389"/>
      <c r="Q95" s="389"/>
      <c r="R95" s="389"/>
      <c r="S95" s="389"/>
      <c r="T95" s="389"/>
      <c r="U95" s="389"/>
      <c r="V95" s="389"/>
      <c r="W95" s="389"/>
      <c r="X95" s="389"/>
      <c r="Y95" s="389"/>
      <c r="Z95" s="389"/>
      <c r="AA95" s="389"/>
      <c r="AB95" s="389"/>
      <c r="AC95" s="389"/>
      <c r="AD95" s="389"/>
      <c r="AE95" s="389"/>
      <c r="AF95" s="389"/>
      <c r="AG95" s="393">
        <f t="shared" si="19"/>
        <v>0.11</v>
      </c>
      <c r="AH95" s="389" t="s">
        <v>234</v>
      </c>
      <c r="AI95" s="394" t="s">
        <v>1271</v>
      </c>
      <c r="AJ95" s="389">
        <v>101</v>
      </c>
      <c r="AK95" s="389" t="s">
        <v>1415</v>
      </c>
      <c r="AL95" s="389" t="s">
        <v>1494</v>
      </c>
      <c r="AM95" s="389"/>
      <c r="AN95" s="389" t="s">
        <v>1432</v>
      </c>
      <c r="AO95" s="395" t="s">
        <v>1454</v>
      </c>
      <c r="AP95" s="395"/>
      <c r="AQ95" s="395"/>
      <c r="AR95" s="395"/>
      <c r="AS95" s="395" t="s">
        <v>1528</v>
      </c>
      <c r="AT95" s="388">
        <v>2</v>
      </c>
      <c r="AU95" s="388">
        <v>79</v>
      </c>
    </row>
    <row r="96" spans="1:52" ht="36" customHeight="1">
      <c r="A96" s="388">
        <v>43</v>
      </c>
      <c r="B96" s="389">
        <v>86</v>
      </c>
      <c r="C96" s="390" t="s">
        <v>1076</v>
      </c>
      <c r="D96" s="389" t="s">
        <v>96</v>
      </c>
      <c r="E96" s="391">
        <v>0.09</v>
      </c>
      <c r="F96" s="390"/>
      <c r="G96" s="391">
        <v>0.09</v>
      </c>
      <c r="H96" s="393">
        <v>0.03</v>
      </c>
      <c r="I96" s="393"/>
      <c r="J96" s="392">
        <f t="shared" si="18"/>
        <v>0.03</v>
      </c>
      <c r="K96" s="393"/>
      <c r="L96" s="393"/>
      <c r="M96" s="393"/>
      <c r="N96" s="393">
        <v>0.06</v>
      </c>
      <c r="O96" s="393"/>
      <c r="P96" s="393"/>
      <c r="Q96" s="393"/>
      <c r="R96" s="393"/>
      <c r="S96" s="393"/>
      <c r="T96" s="393"/>
      <c r="U96" s="393"/>
      <c r="V96" s="393"/>
      <c r="W96" s="393"/>
      <c r="X96" s="393"/>
      <c r="Y96" s="393"/>
      <c r="Z96" s="393"/>
      <c r="AA96" s="393"/>
      <c r="AB96" s="393"/>
      <c r="AC96" s="393"/>
      <c r="AD96" s="393"/>
      <c r="AE96" s="393"/>
      <c r="AF96" s="393"/>
      <c r="AG96" s="393">
        <f t="shared" si="19"/>
        <v>0.06</v>
      </c>
      <c r="AH96" s="389" t="s">
        <v>233</v>
      </c>
      <c r="AI96" s="394" t="s">
        <v>1135</v>
      </c>
      <c r="AJ96" s="389">
        <v>96</v>
      </c>
      <c r="AK96" s="389" t="s">
        <v>1415</v>
      </c>
      <c r="AL96" s="389" t="s">
        <v>1494</v>
      </c>
      <c r="AM96" s="389">
        <v>3</v>
      </c>
      <c r="AN96" s="389" t="s">
        <v>1432</v>
      </c>
      <c r="AO96" s="395" t="s">
        <v>1454</v>
      </c>
      <c r="AP96" s="395"/>
      <c r="AQ96" s="395"/>
      <c r="AR96" s="395"/>
      <c r="AS96" s="395" t="s">
        <v>1436</v>
      </c>
      <c r="AT96" s="388">
        <v>2</v>
      </c>
      <c r="AU96" s="388">
        <v>80</v>
      </c>
    </row>
    <row r="97" spans="1:52" ht="29.25" customHeight="1">
      <c r="A97" s="388">
        <v>44</v>
      </c>
      <c r="B97" s="389">
        <v>85</v>
      </c>
      <c r="C97" s="390" t="s">
        <v>1076</v>
      </c>
      <c r="D97" s="389" t="s">
        <v>96</v>
      </c>
      <c r="E97" s="391">
        <v>0.15</v>
      </c>
      <c r="F97" s="390"/>
      <c r="G97" s="391">
        <v>0.15</v>
      </c>
      <c r="H97" s="393"/>
      <c r="I97" s="393"/>
      <c r="J97" s="392">
        <f t="shared" si="18"/>
        <v>0</v>
      </c>
      <c r="K97" s="393"/>
      <c r="L97" s="393"/>
      <c r="M97" s="393"/>
      <c r="N97" s="393"/>
      <c r="O97" s="393"/>
      <c r="P97" s="393"/>
      <c r="Q97" s="393"/>
      <c r="R97" s="393"/>
      <c r="S97" s="393"/>
      <c r="T97" s="393"/>
      <c r="U97" s="393"/>
      <c r="V97" s="393"/>
      <c r="W97" s="393"/>
      <c r="X97" s="393"/>
      <c r="Y97" s="393"/>
      <c r="Z97" s="393">
        <v>0.15</v>
      </c>
      <c r="AA97" s="393"/>
      <c r="AB97" s="393"/>
      <c r="AC97" s="393"/>
      <c r="AD97" s="393"/>
      <c r="AE97" s="393"/>
      <c r="AF97" s="393"/>
      <c r="AG97" s="393">
        <f t="shared" si="19"/>
        <v>0.15</v>
      </c>
      <c r="AH97" s="389" t="s">
        <v>233</v>
      </c>
      <c r="AI97" s="394" t="s">
        <v>1272</v>
      </c>
      <c r="AJ97" s="389">
        <v>95</v>
      </c>
      <c r="AK97" s="389" t="s">
        <v>1415</v>
      </c>
      <c r="AL97" s="389" t="s">
        <v>1529</v>
      </c>
      <c r="AM97" s="389">
        <v>2</v>
      </c>
      <c r="AN97" s="389" t="s">
        <v>1432</v>
      </c>
      <c r="AO97" s="395" t="s">
        <v>1433</v>
      </c>
      <c r="AP97" s="395"/>
      <c r="AQ97" s="395"/>
      <c r="AR97" s="395"/>
      <c r="AS97" s="395" t="s">
        <v>1434</v>
      </c>
      <c r="AT97" s="388">
        <v>2</v>
      </c>
      <c r="AU97" s="388">
        <v>81</v>
      </c>
      <c r="AV97" s="384"/>
      <c r="AW97" s="384"/>
      <c r="AX97" s="384"/>
      <c r="AY97" s="384"/>
      <c r="AZ97" s="384"/>
    </row>
    <row r="98" spans="1:52" ht="32.25" customHeight="1">
      <c r="A98" s="388">
        <v>45</v>
      </c>
      <c r="B98" s="389">
        <v>84</v>
      </c>
      <c r="C98" s="390" t="s">
        <v>1076</v>
      </c>
      <c r="D98" s="389" t="s">
        <v>96</v>
      </c>
      <c r="E98" s="391">
        <v>0.03</v>
      </c>
      <c r="F98" s="390"/>
      <c r="G98" s="391">
        <v>0.03</v>
      </c>
      <c r="H98" s="393">
        <v>0.03</v>
      </c>
      <c r="I98" s="393"/>
      <c r="J98" s="392">
        <f t="shared" si="18"/>
        <v>0.03</v>
      </c>
      <c r="K98" s="393"/>
      <c r="L98" s="393"/>
      <c r="M98" s="393"/>
      <c r="N98" s="393"/>
      <c r="O98" s="393"/>
      <c r="P98" s="393"/>
      <c r="Q98" s="393"/>
      <c r="R98" s="393"/>
      <c r="S98" s="393"/>
      <c r="T98" s="393"/>
      <c r="U98" s="393"/>
      <c r="V98" s="393"/>
      <c r="W98" s="393"/>
      <c r="X98" s="393"/>
      <c r="Y98" s="393"/>
      <c r="Z98" s="393"/>
      <c r="AA98" s="393"/>
      <c r="AB98" s="393"/>
      <c r="AC98" s="393"/>
      <c r="AD98" s="393"/>
      <c r="AE98" s="393"/>
      <c r="AF98" s="393"/>
      <c r="AG98" s="393">
        <f t="shared" si="19"/>
        <v>0</v>
      </c>
      <c r="AH98" s="389" t="s">
        <v>233</v>
      </c>
      <c r="AI98" s="394" t="s">
        <v>1137</v>
      </c>
      <c r="AJ98" s="389">
        <v>91</v>
      </c>
      <c r="AK98" s="389" t="s">
        <v>1415</v>
      </c>
      <c r="AL98" s="389" t="s">
        <v>1427</v>
      </c>
      <c r="AM98" s="389">
        <v>1</v>
      </c>
      <c r="AN98" s="389" t="s">
        <v>1432</v>
      </c>
      <c r="AO98" s="395" t="s">
        <v>1454</v>
      </c>
      <c r="AP98" s="395"/>
      <c r="AQ98" s="395"/>
      <c r="AR98" s="395"/>
      <c r="AS98" s="395" t="s">
        <v>1436</v>
      </c>
      <c r="AT98" s="388">
        <v>2</v>
      </c>
      <c r="AU98" s="388">
        <v>82</v>
      </c>
    </row>
    <row r="99" spans="1:52" ht="45.75" customHeight="1">
      <c r="A99" s="388">
        <v>46</v>
      </c>
      <c r="B99" s="389">
        <v>80</v>
      </c>
      <c r="C99" s="390" t="s">
        <v>1076</v>
      </c>
      <c r="D99" s="389" t="s">
        <v>96</v>
      </c>
      <c r="E99" s="391">
        <v>0.1</v>
      </c>
      <c r="F99" s="390"/>
      <c r="G99" s="391">
        <v>0.1</v>
      </c>
      <c r="H99" s="393">
        <v>0.1</v>
      </c>
      <c r="I99" s="393"/>
      <c r="J99" s="392">
        <f t="shared" si="18"/>
        <v>0.1</v>
      </c>
      <c r="K99" s="393"/>
      <c r="L99" s="393"/>
      <c r="M99" s="393"/>
      <c r="N99" s="393"/>
      <c r="O99" s="393"/>
      <c r="P99" s="393"/>
      <c r="Q99" s="393"/>
      <c r="R99" s="393"/>
      <c r="S99" s="393"/>
      <c r="T99" s="393"/>
      <c r="U99" s="393"/>
      <c r="V99" s="393"/>
      <c r="W99" s="393"/>
      <c r="X99" s="393"/>
      <c r="Y99" s="393"/>
      <c r="Z99" s="393"/>
      <c r="AA99" s="393"/>
      <c r="AB99" s="393"/>
      <c r="AC99" s="393"/>
      <c r="AD99" s="393"/>
      <c r="AE99" s="393"/>
      <c r="AF99" s="393"/>
      <c r="AG99" s="393">
        <f t="shared" si="19"/>
        <v>0</v>
      </c>
      <c r="AH99" s="389" t="s">
        <v>357</v>
      </c>
      <c r="AI99" s="394" t="s">
        <v>1142</v>
      </c>
      <c r="AJ99" s="389">
        <v>87</v>
      </c>
      <c r="AK99" s="389" t="s">
        <v>1415</v>
      </c>
      <c r="AL99" s="400"/>
      <c r="AM99" s="389">
        <v>6</v>
      </c>
      <c r="AN99" s="389" t="s">
        <v>1432</v>
      </c>
      <c r="AO99" s="395" t="s">
        <v>1454</v>
      </c>
      <c r="AP99" s="400"/>
      <c r="AQ99" s="400"/>
      <c r="AR99" s="400"/>
      <c r="AS99" s="395" t="s">
        <v>1436</v>
      </c>
      <c r="AT99" s="388">
        <v>2</v>
      </c>
      <c r="AU99" s="388">
        <v>83</v>
      </c>
    </row>
    <row r="100" spans="1:52" ht="39.75" customHeight="1">
      <c r="A100" s="388">
        <v>47</v>
      </c>
      <c r="B100" s="389">
        <v>75</v>
      </c>
      <c r="C100" s="390" t="s">
        <v>1076</v>
      </c>
      <c r="D100" s="389" t="s">
        <v>96</v>
      </c>
      <c r="E100" s="391">
        <v>0.2</v>
      </c>
      <c r="F100" s="410"/>
      <c r="G100" s="391">
        <v>0.2</v>
      </c>
      <c r="H100" s="393">
        <v>0.2</v>
      </c>
      <c r="I100" s="393"/>
      <c r="J100" s="392">
        <f t="shared" si="18"/>
        <v>0.2</v>
      </c>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f t="shared" si="19"/>
        <v>0</v>
      </c>
      <c r="AH100" s="403" t="s">
        <v>232</v>
      </c>
      <c r="AI100" s="394" t="s">
        <v>1530</v>
      </c>
      <c r="AJ100" s="389">
        <v>388</v>
      </c>
      <c r="AK100" s="389" t="s">
        <v>1415</v>
      </c>
      <c r="AL100" s="389">
        <v>3</v>
      </c>
      <c r="AM100" s="389"/>
      <c r="AN100" s="389" t="s">
        <v>1417</v>
      </c>
      <c r="AO100" s="389" t="s">
        <v>1492</v>
      </c>
      <c r="AP100" s="395"/>
      <c r="AQ100" s="389">
        <v>388</v>
      </c>
      <c r="AR100" s="389" t="s">
        <v>1417</v>
      </c>
      <c r="AS100" s="395" t="s">
        <v>1436</v>
      </c>
      <c r="AT100" s="388">
        <v>2</v>
      </c>
      <c r="AU100" s="388">
        <v>84</v>
      </c>
      <c r="AV100" s="384"/>
      <c r="AW100" s="384"/>
      <c r="AX100" s="384"/>
      <c r="AY100" s="384"/>
      <c r="AZ100" s="384"/>
    </row>
    <row r="101" spans="1:52" ht="41.25" customHeight="1">
      <c r="A101" s="388">
        <v>48</v>
      </c>
      <c r="B101" s="389">
        <v>74</v>
      </c>
      <c r="C101" s="390" t="s">
        <v>1076</v>
      </c>
      <c r="D101" s="389" t="s">
        <v>96</v>
      </c>
      <c r="E101" s="391">
        <v>0.5</v>
      </c>
      <c r="F101" s="389"/>
      <c r="G101" s="391">
        <v>0.5</v>
      </c>
      <c r="H101" s="393">
        <v>0.5</v>
      </c>
      <c r="I101" s="393"/>
      <c r="J101" s="392">
        <f t="shared" si="18"/>
        <v>0.5</v>
      </c>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f t="shared" si="19"/>
        <v>0</v>
      </c>
      <c r="AH101" s="403" t="s">
        <v>232</v>
      </c>
      <c r="AI101" s="389" t="s">
        <v>1531</v>
      </c>
      <c r="AJ101" s="389">
        <v>387</v>
      </c>
      <c r="AK101" s="389" t="s">
        <v>1415</v>
      </c>
      <c r="AL101" s="389">
        <v>2</v>
      </c>
      <c r="AM101" s="389"/>
      <c r="AN101" s="389" t="s">
        <v>1417</v>
      </c>
      <c r="AO101" s="389" t="s">
        <v>1492</v>
      </c>
      <c r="AP101" s="395"/>
      <c r="AQ101" s="389">
        <v>387</v>
      </c>
      <c r="AR101" s="389" t="s">
        <v>1417</v>
      </c>
      <c r="AS101" s="395" t="s">
        <v>1436</v>
      </c>
      <c r="AT101" s="388">
        <v>2</v>
      </c>
      <c r="AU101" s="388">
        <v>85</v>
      </c>
      <c r="AV101" s="384"/>
      <c r="AW101" s="384"/>
      <c r="AX101" s="384"/>
      <c r="AY101" s="384"/>
      <c r="AZ101" s="384"/>
    </row>
    <row r="102" spans="1:52" ht="36" customHeight="1">
      <c r="A102" s="388">
        <v>49</v>
      </c>
      <c r="B102" s="389">
        <v>73</v>
      </c>
      <c r="C102" s="390" t="s">
        <v>1076</v>
      </c>
      <c r="D102" s="389" t="s">
        <v>96</v>
      </c>
      <c r="E102" s="391">
        <v>3</v>
      </c>
      <c r="F102" s="389"/>
      <c r="G102" s="391">
        <v>3</v>
      </c>
      <c r="H102" s="393">
        <v>3</v>
      </c>
      <c r="I102" s="393"/>
      <c r="J102" s="392">
        <f t="shared" si="18"/>
        <v>3</v>
      </c>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f t="shared" si="19"/>
        <v>0</v>
      </c>
      <c r="AH102" s="403" t="s">
        <v>232</v>
      </c>
      <c r="AI102" s="394" t="s">
        <v>1381</v>
      </c>
      <c r="AJ102" s="389">
        <v>386</v>
      </c>
      <c r="AK102" s="389" t="s">
        <v>1415</v>
      </c>
      <c r="AL102" s="389"/>
      <c r="AM102" s="389"/>
      <c r="AN102" s="389" t="s">
        <v>1417</v>
      </c>
      <c r="AO102" s="389" t="s">
        <v>1492</v>
      </c>
      <c r="AP102" s="395"/>
      <c r="AQ102" s="389">
        <v>386</v>
      </c>
      <c r="AR102" s="389" t="s">
        <v>1417</v>
      </c>
      <c r="AS102" s="395" t="s">
        <v>1436</v>
      </c>
      <c r="AT102" s="388">
        <v>2</v>
      </c>
      <c r="AU102" s="388">
        <v>86</v>
      </c>
    </row>
    <row r="103" spans="1:52" ht="31.5" customHeight="1">
      <c r="A103" s="388">
        <v>50</v>
      </c>
      <c r="B103" s="389">
        <v>63</v>
      </c>
      <c r="C103" s="390" t="s">
        <v>1076</v>
      </c>
      <c r="D103" s="389" t="s">
        <v>96</v>
      </c>
      <c r="E103" s="391">
        <v>0.1</v>
      </c>
      <c r="F103" s="395"/>
      <c r="G103" s="391">
        <v>0.1</v>
      </c>
      <c r="H103" s="393"/>
      <c r="I103" s="393"/>
      <c r="J103" s="392">
        <f t="shared" si="18"/>
        <v>0</v>
      </c>
      <c r="K103" s="393"/>
      <c r="L103" s="393"/>
      <c r="M103" s="393"/>
      <c r="N103" s="393">
        <v>0.1</v>
      </c>
      <c r="O103" s="393"/>
      <c r="P103" s="393"/>
      <c r="Q103" s="393"/>
      <c r="R103" s="393"/>
      <c r="S103" s="393"/>
      <c r="T103" s="393"/>
      <c r="U103" s="393"/>
      <c r="V103" s="393"/>
      <c r="W103" s="393"/>
      <c r="X103" s="393"/>
      <c r="Y103" s="393"/>
      <c r="Z103" s="393"/>
      <c r="AA103" s="393"/>
      <c r="AB103" s="393"/>
      <c r="AC103" s="393"/>
      <c r="AD103" s="393"/>
      <c r="AE103" s="393"/>
      <c r="AF103" s="393"/>
      <c r="AG103" s="393">
        <f t="shared" si="19"/>
        <v>0.1</v>
      </c>
      <c r="AH103" s="389" t="s">
        <v>232</v>
      </c>
      <c r="AI103" s="394" t="s">
        <v>1532</v>
      </c>
      <c r="AJ103" s="389">
        <v>76</v>
      </c>
      <c r="AK103" s="389" t="s">
        <v>1415</v>
      </c>
      <c r="AL103" s="389" t="s">
        <v>1489</v>
      </c>
      <c r="AM103" s="389"/>
      <c r="AN103" s="389" t="s">
        <v>1432</v>
      </c>
      <c r="AO103" s="395" t="s">
        <v>1433</v>
      </c>
      <c r="AP103" s="395"/>
      <c r="AQ103" s="395"/>
      <c r="AR103" s="395"/>
      <c r="AS103" s="395" t="s">
        <v>1434</v>
      </c>
      <c r="AT103" s="388">
        <v>2</v>
      </c>
      <c r="AU103" s="388">
        <v>87</v>
      </c>
    </row>
    <row r="104" spans="1:52" ht="53.25" customHeight="1">
      <c r="A104" s="388">
        <v>51</v>
      </c>
      <c r="B104" s="389">
        <v>50</v>
      </c>
      <c r="C104" s="390" t="s">
        <v>1076</v>
      </c>
      <c r="D104" s="394" t="s">
        <v>96</v>
      </c>
      <c r="E104" s="391">
        <v>0.3</v>
      </c>
      <c r="F104" s="411"/>
      <c r="G104" s="391">
        <v>0.3</v>
      </c>
      <c r="H104" s="393">
        <v>0.1</v>
      </c>
      <c r="I104" s="393"/>
      <c r="J104" s="392">
        <f t="shared" si="18"/>
        <v>0.1</v>
      </c>
      <c r="K104" s="393"/>
      <c r="L104" s="393"/>
      <c r="M104" s="393">
        <v>0.1</v>
      </c>
      <c r="N104" s="393">
        <v>0.1</v>
      </c>
      <c r="O104" s="393"/>
      <c r="P104" s="393"/>
      <c r="Q104" s="393"/>
      <c r="R104" s="393"/>
      <c r="S104" s="393"/>
      <c r="T104" s="393"/>
      <c r="U104" s="393"/>
      <c r="V104" s="393"/>
      <c r="W104" s="393"/>
      <c r="X104" s="393"/>
      <c r="Y104" s="393"/>
      <c r="Z104" s="393"/>
      <c r="AA104" s="393"/>
      <c r="AB104" s="393"/>
      <c r="AC104" s="393"/>
      <c r="AD104" s="393"/>
      <c r="AE104" s="393"/>
      <c r="AF104" s="393"/>
      <c r="AG104" s="393">
        <f t="shared" si="19"/>
        <v>0.2</v>
      </c>
      <c r="AH104" s="394" t="s">
        <v>231</v>
      </c>
      <c r="AI104" s="394" t="s">
        <v>1533</v>
      </c>
      <c r="AJ104" s="389">
        <v>75</v>
      </c>
      <c r="AK104" s="389" t="s">
        <v>1415</v>
      </c>
      <c r="AL104" s="389" t="s">
        <v>1534</v>
      </c>
      <c r="AM104" s="389">
        <v>2</v>
      </c>
      <c r="AN104" s="389" t="s">
        <v>1432</v>
      </c>
      <c r="AO104" s="395" t="s">
        <v>1454</v>
      </c>
      <c r="AP104" s="395"/>
      <c r="AQ104" s="395"/>
      <c r="AR104" s="395"/>
      <c r="AS104" s="395" t="s">
        <v>1502</v>
      </c>
      <c r="AT104" s="388">
        <v>2</v>
      </c>
      <c r="AU104" s="388">
        <v>88</v>
      </c>
    </row>
    <row r="105" spans="1:52" ht="68.25" customHeight="1">
      <c r="A105" s="388">
        <v>52</v>
      </c>
      <c r="B105" s="389">
        <v>27</v>
      </c>
      <c r="C105" s="390" t="s">
        <v>1076</v>
      </c>
      <c r="D105" s="389" t="s">
        <v>96</v>
      </c>
      <c r="E105" s="391">
        <v>0.17</v>
      </c>
      <c r="F105" s="395"/>
      <c r="G105" s="391">
        <v>0.17</v>
      </c>
      <c r="H105" s="389">
        <v>0.06</v>
      </c>
      <c r="I105" s="389"/>
      <c r="J105" s="392">
        <f t="shared" si="18"/>
        <v>0.06</v>
      </c>
      <c r="K105" s="389"/>
      <c r="L105" s="389"/>
      <c r="M105" s="389"/>
      <c r="N105" s="389"/>
      <c r="O105" s="389"/>
      <c r="P105" s="389"/>
      <c r="Q105" s="389"/>
      <c r="R105" s="389"/>
      <c r="S105" s="389"/>
      <c r="T105" s="389"/>
      <c r="U105" s="389"/>
      <c r="V105" s="389"/>
      <c r="W105" s="389"/>
      <c r="X105" s="389"/>
      <c r="Y105" s="389"/>
      <c r="Z105" s="389"/>
      <c r="AA105" s="389"/>
      <c r="AB105" s="389"/>
      <c r="AC105" s="389"/>
      <c r="AD105" s="389"/>
      <c r="AE105" s="389">
        <v>0.11</v>
      </c>
      <c r="AF105" s="389"/>
      <c r="AG105" s="393">
        <f t="shared" si="19"/>
        <v>0.11</v>
      </c>
      <c r="AH105" s="389" t="s">
        <v>229</v>
      </c>
      <c r="AI105" s="394" t="s">
        <v>1276</v>
      </c>
      <c r="AJ105" s="389">
        <v>63</v>
      </c>
      <c r="AK105" s="389" t="s">
        <v>1415</v>
      </c>
      <c r="AL105" s="389" t="s">
        <v>1535</v>
      </c>
      <c r="AM105" s="389">
        <v>2</v>
      </c>
      <c r="AN105" s="389" t="s">
        <v>1432</v>
      </c>
      <c r="AO105" s="395" t="s">
        <v>1454</v>
      </c>
      <c r="AP105" s="395"/>
      <c r="AQ105" s="395"/>
      <c r="AR105" s="395"/>
      <c r="AS105" s="395" t="s">
        <v>1436</v>
      </c>
      <c r="AT105" s="388">
        <v>2</v>
      </c>
      <c r="AU105" s="388">
        <v>89</v>
      </c>
    </row>
    <row r="106" spans="1:52" ht="36.75" customHeight="1">
      <c r="A106" s="388">
        <v>53</v>
      </c>
      <c r="B106" s="389">
        <v>23</v>
      </c>
      <c r="C106" s="390" t="s">
        <v>1076</v>
      </c>
      <c r="D106" s="389" t="s">
        <v>96</v>
      </c>
      <c r="E106" s="391">
        <v>0.6</v>
      </c>
      <c r="F106" s="389"/>
      <c r="G106" s="391">
        <v>0.6</v>
      </c>
      <c r="H106" s="389"/>
      <c r="I106" s="389"/>
      <c r="J106" s="392">
        <f t="shared" si="18"/>
        <v>0</v>
      </c>
      <c r="K106" s="389"/>
      <c r="L106" s="389"/>
      <c r="M106" s="389">
        <v>0.6</v>
      </c>
      <c r="N106" s="393"/>
      <c r="O106" s="389"/>
      <c r="P106" s="389"/>
      <c r="Q106" s="389"/>
      <c r="R106" s="389"/>
      <c r="S106" s="389"/>
      <c r="T106" s="389"/>
      <c r="U106" s="389"/>
      <c r="V106" s="389"/>
      <c r="W106" s="389"/>
      <c r="X106" s="389"/>
      <c r="Y106" s="389"/>
      <c r="Z106" s="389"/>
      <c r="AA106" s="389"/>
      <c r="AB106" s="389"/>
      <c r="AC106" s="389"/>
      <c r="AD106" s="389"/>
      <c r="AE106" s="389"/>
      <c r="AF106" s="389"/>
      <c r="AG106" s="393">
        <f t="shared" si="19"/>
        <v>0.6</v>
      </c>
      <c r="AH106" s="389" t="s">
        <v>228</v>
      </c>
      <c r="AI106" s="394" t="s">
        <v>1536</v>
      </c>
      <c r="AJ106" s="389">
        <v>495</v>
      </c>
      <c r="AK106" s="389" t="s">
        <v>1415</v>
      </c>
      <c r="AL106" s="389" t="s">
        <v>1537</v>
      </c>
      <c r="AM106" s="389">
        <v>15</v>
      </c>
      <c r="AN106" s="389" t="s">
        <v>1538</v>
      </c>
      <c r="AO106" s="389">
        <v>1</v>
      </c>
      <c r="AP106" s="395"/>
      <c r="AQ106" s="389">
        <v>495</v>
      </c>
      <c r="AR106" s="389" t="s">
        <v>1417</v>
      </c>
      <c r="AS106" s="395" t="s">
        <v>1434</v>
      </c>
      <c r="AT106" s="388">
        <v>2</v>
      </c>
      <c r="AU106" s="388">
        <v>90</v>
      </c>
    </row>
    <row r="107" spans="1:52" ht="34.5" customHeight="1">
      <c r="A107" s="388">
        <v>54</v>
      </c>
      <c r="B107" s="389">
        <v>21</v>
      </c>
      <c r="C107" s="390" t="s">
        <v>1076</v>
      </c>
      <c r="D107" s="389" t="s">
        <v>96</v>
      </c>
      <c r="E107" s="391">
        <v>0.09</v>
      </c>
      <c r="F107" s="395"/>
      <c r="G107" s="391">
        <v>0.09</v>
      </c>
      <c r="H107" s="393">
        <v>0.09</v>
      </c>
      <c r="I107" s="393"/>
      <c r="J107" s="392">
        <f t="shared" si="18"/>
        <v>0.09</v>
      </c>
      <c r="K107" s="393"/>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c r="AG107" s="393">
        <f t="shared" si="19"/>
        <v>0</v>
      </c>
      <c r="AH107" s="389" t="s">
        <v>228</v>
      </c>
      <c r="AI107" s="394" t="s">
        <v>1165</v>
      </c>
      <c r="AJ107" s="389">
        <v>62</v>
      </c>
      <c r="AK107" s="389" t="s">
        <v>1415</v>
      </c>
      <c r="AL107" s="389" t="s">
        <v>1427</v>
      </c>
      <c r="AM107" s="389">
        <v>13</v>
      </c>
      <c r="AN107" s="389" t="s">
        <v>1432</v>
      </c>
      <c r="AO107" s="395" t="s">
        <v>1454</v>
      </c>
      <c r="AP107" s="395"/>
      <c r="AQ107" s="395"/>
      <c r="AR107" s="395"/>
      <c r="AS107" s="395" t="s">
        <v>1436</v>
      </c>
      <c r="AT107" s="388">
        <v>2</v>
      </c>
      <c r="AU107" s="388">
        <v>91</v>
      </c>
    </row>
    <row r="108" spans="1:52" ht="47.25" customHeight="1">
      <c r="A108" s="388">
        <v>55</v>
      </c>
      <c r="B108" s="389">
        <v>16</v>
      </c>
      <c r="C108" s="390" t="s">
        <v>1076</v>
      </c>
      <c r="D108" s="389" t="s">
        <v>96</v>
      </c>
      <c r="E108" s="391">
        <v>0.11</v>
      </c>
      <c r="F108" s="395"/>
      <c r="G108" s="391">
        <v>0.11</v>
      </c>
      <c r="H108" s="393">
        <v>0.11</v>
      </c>
      <c r="I108" s="393"/>
      <c r="J108" s="392">
        <f t="shared" si="18"/>
        <v>0.11</v>
      </c>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c r="AG108" s="393">
        <f t="shared" si="19"/>
        <v>0</v>
      </c>
      <c r="AH108" s="389" t="s">
        <v>228</v>
      </c>
      <c r="AI108" s="394" t="s">
        <v>1166</v>
      </c>
      <c r="AJ108" s="389">
        <v>61</v>
      </c>
      <c r="AK108" s="389" t="s">
        <v>1415</v>
      </c>
      <c r="AL108" s="389" t="s">
        <v>1539</v>
      </c>
      <c r="AM108" s="389">
        <v>7</v>
      </c>
      <c r="AN108" s="389" t="s">
        <v>1432</v>
      </c>
      <c r="AO108" s="395" t="s">
        <v>1454</v>
      </c>
      <c r="AP108" s="395"/>
      <c r="AQ108" s="395"/>
      <c r="AR108" s="395"/>
      <c r="AS108" s="395" t="s">
        <v>1436</v>
      </c>
      <c r="AT108" s="388">
        <v>2</v>
      </c>
      <c r="AU108" s="388">
        <v>92</v>
      </c>
    </row>
    <row r="109" spans="1:52" ht="31.5" customHeight="1">
      <c r="A109" s="388">
        <v>56</v>
      </c>
      <c r="B109" s="389">
        <v>15</v>
      </c>
      <c r="C109" s="390" t="s">
        <v>1076</v>
      </c>
      <c r="D109" s="389" t="s">
        <v>96</v>
      </c>
      <c r="E109" s="391">
        <v>0.15</v>
      </c>
      <c r="F109" s="395"/>
      <c r="G109" s="391">
        <v>0.15</v>
      </c>
      <c r="H109" s="393"/>
      <c r="I109" s="393"/>
      <c r="J109" s="392">
        <f t="shared" si="18"/>
        <v>0</v>
      </c>
      <c r="K109" s="393"/>
      <c r="L109" s="393"/>
      <c r="M109" s="393"/>
      <c r="N109" s="393"/>
      <c r="O109" s="393"/>
      <c r="P109" s="393"/>
      <c r="Q109" s="393"/>
      <c r="R109" s="393"/>
      <c r="S109" s="393"/>
      <c r="T109" s="393"/>
      <c r="U109" s="393"/>
      <c r="V109" s="393"/>
      <c r="W109" s="393"/>
      <c r="X109" s="393"/>
      <c r="Y109" s="393"/>
      <c r="Z109" s="393">
        <v>0.15</v>
      </c>
      <c r="AA109" s="393"/>
      <c r="AB109" s="393"/>
      <c r="AC109" s="393"/>
      <c r="AD109" s="393"/>
      <c r="AE109" s="393"/>
      <c r="AF109" s="393"/>
      <c r="AG109" s="393">
        <f t="shared" si="19"/>
        <v>0.15</v>
      </c>
      <c r="AH109" s="389" t="s">
        <v>228</v>
      </c>
      <c r="AI109" s="394" t="s">
        <v>1167</v>
      </c>
      <c r="AJ109" s="389">
        <v>60</v>
      </c>
      <c r="AK109" s="389" t="s">
        <v>1415</v>
      </c>
      <c r="AL109" s="389" t="s">
        <v>1527</v>
      </c>
      <c r="AM109" s="389">
        <v>6</v>
      </c>
      <c r="AN109" s="389" t="s">
        <v>1432</v>
      </c>
      <c r="AO109" s="395" t="s">
        <v>1433</v>
      </c>
      <c r="AP109" s="395"/>
      <c r="AQ109" s="395"/>
      <c r="AR109" s="395"/>
      <c r="AS109" s="395" t="s">
        <v>1434</v>
      </c>
      <c r="AT109" s="388">
        <v>2</v>
      </c>
      <c r="AU109" s="388">
        <v>93</v>
      </c>
    </row>
    <row r="110" spans="1:52" ht="30.75" customHeight="1">
      <c r="A110" s="388">
        <v>57</v>
      </c>
      <c r="B110" s="389">
        <v>14</v>
      </c>
      <c r="C110" s="390" t="s">
        <v>1076</v>
      </c>
      <c r="D110" s="389" t="s">
        <v>96</v>
      </c>
      <c r="E110" s="391">
        <v>0.06</v>
      </c>
      <c r="F110" s="395"/>
      <c r="G110" s="391">
        <v>0.06</v>
      </c>
      <c r="H110" s="393">
        <v>0.06</v>
      </c>
      <c r="I110" s="393"/>
      <c r="J110" s="392">
        <f t="shared" si="18"/>
        <v>0.06</v>
      </c>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c r="AG110" s="393">
        <f t="shared" si="19"/>
        <v>0</v>
      </c>
      <c r="AH110" s="389" t="s">
        <v>228</v>
      </c>
      <c r="AI110" s="394" t="s">
        <v>1168</v>
      </c>
      <c r="AJ110" s="389">
        <v>58</v>
      </c>
      <c r="AK110" s="389" t="s">
        <v>1415</v>
      </c>
      <c r="AL110" s="389" t="s">
        <v>1540</v>
      </c>
      <c r="AM110" s="389">
        <v>5</v>
      </c>
      <c r="AN110" s="389" t="s">
        <v>1432</v>
      </c>
      <c r="AO110" s="395" t="s">
        <v>1454</v>
      </c>
      <c r="AP110" s="395"/>
      <c r="AQ110" s="395"/>
      <c r="AR110" s="395"/>
      <c r="AS110" s="395" t="s">
        <v>1436</v>
      </c>
      <c r="AT110" s="388">
        <v>2</v>
      </c>
      <c r="AU110" s="388">
        <v>94</v>
      </c>
    </row>
    <row r="111" spans="1:52" ht="32.25" customHeight="1">
      <c r="A111" s="388">
        <v>58</v>
      </c>
      <c r="B111" s="389">
        <v>13</v>
      </c>
      <c r="C111" s="390" t="s">
        <v>1076</v>
      </c>
      <c r="D111" s="389" t="s">
        <v>96</v>
      </c>
      <c r="E111" s="391">
        <v>7.0000000000000007E-2</v>
      </c>
      <c r="F111" s="395"/>
      <c r="G111" s="391">
        <v>7.0000000000000007E-2</v>
      </c>
      <c r="H111" s="393">
        <v>7.0000000000000007E-2</v>
      </c>
      <c r="I111" s="393"/>
      <c r="J111" s="392">
        <f t="shared" si="18"/>
        <v>7.0000000000000007E-2</v>
      </c>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f t="shared" si="19"/>
        <v>0</v>
      </c>
      <c r="AH111" s="389" t="s">
        <v>228</v>
      </c>
      <c r="AI111" s="394" t="s">
        <v>1169</v>
      </c>
      <c r="AJ111" s="389">
        <v>57</v>
      </c>
      <c r="AK111" s="389" t="s">
        <v>1415</v>
      </c>
      <c r="AL111" s="389" t="s">
        <v>1540</v>
      </c>
      <c r="AM111" s="389">
        <v>4</v>
      </c>
      <c r="AN111" s="389" t="s">
        <v>1432</v>
      </c>
      <c r="AO111" s="395" t="s">
        <v>1454</v>
      </c>
      <c r="AP111" s="395"/>
      <c r="AQ111" s="395"/>
      <c r="AR111" s="395"/>
      <c r="AS111" s="395" t="s">
        <v>1436</v>
      </c>
      <c r="AT111" s="388">
        <v>2</v>
      </c>
      <c r="AU111" s="388">
        <v>95</v>
      </c>
    </row>
    <row r="112" spans="1:52" ht="30" customHeight="1">
      <c r="A112" s="388">
        <v>59</v>
      </c>
      <c r="B112" s="389">
        <v>7</v>
      </c>
      <c r="C112" s="390" t="s">
        <v>1076</v>
      </c>
      <c r="D112" s="389" t="s">
        <v>96</v>
      </c>
      <c r="E112" s="391">
        <v>0.05</v>
      </c>
      <c r="F112" s="389"/>
      <c r="G112" s="391">
        <v>0.05</v>
      </c>
      <c r="H112" s="393"/>
      <c r="I112" s="393"/>
      <c r="J112" s="392">
        <f t="shared" si="18"/>
        <v>0</v>
      </c>
      <c r="K112" s="393"/>
      <c r="L112" s="393"/>
      <c r="M112" s="393"/>
      <c r="N112" s="393"/>
      <c r="O112" s="393"/>
      <c r="P112" s="393"/>
      <c r="Q112" s="393"/>
      <c r="R112" s="393"/>
      <c r="S112" s="393"/>
      <c r="T112" s="393"/>
      <c r="U112" s="393"/>
      <c r="V112" s="393"/>
      <c r="W112" s="393"/>
      <c r="X112" s="393"/>
      <c r="Y112" s="393"/>
      <c r="Z112" s="393">
        <v>0.05</v>
      </c>
      <c r="AA112" s="393"/>
      <c r="AB112" s="393"/>
      <c r="AC112" s="393"/>
      <c r="AD112" s="393"/>
      <c r="AE112" s="393"/>
      <c r="AF112" s="393"/>
      <c r="AG112" s="393">
        <f t="shared" si="19"/>
        <v>0.05</v>
      </c>
      <c r="AH112" s="389" t="s">
        <v>227</v>
      </c>
      <c r="AI112" s="394" t="s">
        <v>1541</v>
      </c>
      <c r="AJ112" s="389">
        <v>382</v>
      </c>
      <c r="AK112" s="389" t="s">
        <v>1415</v>
      </c>
      <c r="AL112" s="389" t="s">
        <v>1542</v>
      </c>
      <c r="AM112" s="389"/>
      <c r="AN112" s="389"/>
      <c r="AO112" s="389" t="s">
        <v>1492</v>
      </c>
      <c r="AP112" s="395"/>
      <c r="AQ112" s="389">
        <v>382</v>
      </c>
      <c r="AR112" s="389"/>
      <c r="AS112" s="389" t="s">
        <v>1434</v>
      </c>
      <c r="AT112" s="388">
        <v>2</v>
      </c>
      <c r="AU112" s="388">
        <v>96</v>
      </c>
    </row>
    <row r="113" spans="1:52" s="412" customFormat="1" ht="26.25" customHeight="1">
      <c r="A113" s="388">
        <v>60</v>
      </c>
      <c r="B113" s="389">
        <v>6</v>
      </c>
      <c r="C113" s="390" t="s">
        <v>1076</v>
      </c>
      <c r="D113" s="389" t="s">
        <v>96</v>
      </c>
      <c r="E113" s="391">
        <v>0.12</v>
      </c>
      <c r="F113" s="389"/>
      <c r="G113" s="391">
        <v>0.12</v>
      </c>
      <c r="H113" s="393"/>
      <c r="I113" s="393"/>
      <c r="J113" s="392">
        <f t="shared" si="18"/>
        <v>0</v>
      </c>
      <c r="K113" s="393"/>
      <c r="L113" s="393"/>
      <c r="M113" s="393"/>
      <c r="N113" s="393">
        <v>0.12</v>
      </c>
      <c r="O113" s="393"/>
      <c r="P113" s="393"/>
      <c r="Q113" s="393"/>
      <c r="R113" s="393"/>
      <c r="S113" s="393"/>
      <c r="T113" s="393"/>
      <c r="U113" s="393"/>
      <c r="V113" s="393"/>
      <c r="W113" s="393"/>
      <c r="X113" s="393"/>
      <c r="Y113" s="393"/>
      <c r="Z113" s="393"/>
      <c r="AA113" s="393"/>
      <c r="AB113" s="393"/>
      <c r="AC113" s="393"/>
      <c r="AD113" s="393"/>
      <c r="AE113" s="393"/>
      <c r="AF113" s="393"/>
      <c r="AG113" s="393">
        <f t="shared" si="19"/>
        <v>0.12</v>
      </c>
      <c r="AH113" s="389" t="s">
        <v>227</v>
      </c>
      <c r="AI113" s="394" t="s">
        <v>1543</v>
      </c>
      <c r="AJ113" s="389">
        <v>383</v>
      </c>
      <c r="AK113" s="389" t="s">
        <v>1415</v>
      </c>
      <c r="AL113" s="389" t="s">
        <v>1542</v>
      </c>
      <c r="AM113" s="389"/>
      <c r="AN113" s="389"/>
      <c r="AO113" s="389">
        <v>1</v>
      </c>
      <c r="AP113" s="395" t="s">
        <v>1513</v>
      </c>
      <c r="AQ113" s="389">
        <v>383</v>
      </c>
      <c r="AR113" s="389"/>
      <c r="AS113" s="389" t="s">
        <v>1434</v>
      </c>
      <c r="AT113" s="388">
        <v>2</v>
      </c>
      <c r="AU113" s="388">
        <v>97</v>
      </c>
      <c r="AV113" s="396"/>
      <c r="AW113" s="396"/>
      <c r="AX113" s="396"/>
      <c r="AY113" s="396"/>
      <c r="AZ113" s="396"/>
    </row>
    <row r="114" spans="1:52" s="412" customFormat="1" ht="45.75" customHeight="1">
      <c r="A114" s="388">
        <v>61</v>
      </c>
      <c r="B114" s="389">
        <v>9</v>
      </c>
      <c r="C114" s="409" t="s">
        <v>1544</v>
      </c>
      <c r="D114" s="389" t="s">
        <v>96</v>
      </c>
      <c r="E114" s="391">
        <v>0.05</v>
      </c>
      <c r="F114" s="393"/>
      <c r="G114" s="391">
        <v>0.05</v>
      </c>
      <c r="H114" s="393"/>
      <c r="I114" s="393"/>
      <c r="J114" s="392">
        <f t="shared" si="18"/>
        <v>0</v>
      </c>
      <c r="K114" s="393"/>
      <c r="L114" s="393"/>
      <c r="M114" s="393"/>
      <c r="N114" s="393"/>
      <c r="O114" s="393"/>
      <c r="P114" s="393"/>
      <c r="Q114" s="393"/>
      <c r="R114" s="393"/>
      <c r="S114" s="393"/>
      <c r="T114" s="393"/>
      <c r="U114" s="393"/>
      <c r="V114" s="393"/>
      <c r="W114" s="393"/>
      <c r="X114" s="393"/>
      <c r="Y114" s="393"/>
      <c r="Z114" s="393">
        <v>0.05</v>
      </c>
      <c r="AA114" s="393"/>
      <c r="AB114" s="393"/>
      <c r="AC114" s="393"/>
      <c r="AD114" s="393"/>
      <c r="AE114" s="393"/>
      <c r="AF114" s="393"/>
      <c r="AG114" s="393">
        <f t="shared" si="19"/>
        <v>0.05</v>
      </c>
      <c r="AH114" s="389" t="s">
        <v>227</v>
      </c>
      <c r="AI114" s="394" t="s">
        <v>1545</v>
      </c>
      <c r="AJ114" s="389"/>
      <c r="AK114" s="389" t="s">
        <v>1439</v>
      </c>
      <c r="AL114" s="389"/>
      <c r="AM114" s="389">
        <v>23</v>
      </c>
      <c r="AN114" s="389"/>
      <c r="AO114" s="389"/>
      <c r="AP114" s="395"/>
      <c r="AQ114" s="389"/>
      <c r="AR114" s="389"/>
      <c r="AS114" s="389" t="s">
        <v>1434</v>
      </c>
      <c r="AT114" s="388">
        <v>2</v>
      </c>
      <c r="AU114" s="388">
        <v>98</v>
      </c>
      <c r="AV114" s="396"/>
      <c r="AW114" s="396"/>
      <c r="AX114" s="396"/>
      <c r="AY114" s="396"/>
      <c r="AZ114" s="396"/>
    </row>
    <row r="115" spans="1:52" s="412" customFormat="1" ht="28.5" customHeight="1">
      <c r="A115" s="388">
        <v>62</v>
      </c>
      <c r="B115" s="389"/>
      <c r="C115" s="390" t="s">
        <v>1076</v>
      </c>
      <c r="D115" s="389" t="s">
        <v>96</v>
      </c>
      <c r="E115" s="391">
        <v>0.16</v>
      </c>
      <c r="F115" s="389"/>
      <c r="G115" s="391">
        <v>0.16</v>
      </c>
      <c r="H115" s="389"/>
      <c r="I115" s="389"/>
      <c r="J115" s="392">
        <f t="shared" si="18"/>
        <v>0</v>
      </c>
      <c r="K115" s="389"/>
      <c r="L115" s="389"/>
      <c r="M115" s="389"/>
      <c r="N115" s="389">
        <v>0.16</v>
      </c>
      <c r="O115" s="389"/>
      <c r="P115" s="389"/>
      <c r="Q115" s="389"/>
      <c r="R115" s="389"/>
      <c r="S115" s="389"/>
      <c r="T115" s="389"/>
      <c r="U115" s="389"/>
      <c r="V115" s="389"/>
      <c r="W115" s="389"/>
      <c r="X115" s="389"/>
      <c r="Y115" s="389"/>
      <c r="Z115" s="389"/>
      <c r="AA115" s="389"/>
      <c r="AB115" s="389"/>
      <c r="AC115" s="389"/>
      <c r="AD115" s="389"/>
      <c r="AE115" s="389"/>
      <c r="AF115" s="389"/>
      <c r="AG115" s="393">
        <f t="shared" si="19"/>
        <v>0.16</v>
      </c>
      <c r="AH115" s="389" t="s">
        <v>227</v>
      </c>
      <c r="AI115" s="389" t="s">
        <v>1543</v>
      </c>
      <c r="AJ115" s="395"/>
      <c r="AK115" s="389" t="s">
        <v>1439</v>
      </c>
      <c r="AL115" s="389"/>
      <c r="AM115" s="389"/>
      <c r="AN115" s="389"/>
      <c r="AO115" s="395"/>
      <c r="AP115" s="395"/>
      <c r="AQ115" s="395"/>
      <c r="AR115" s="395"/>
      <c r="AS115" s="395" t="s">
        <v>1434</v>
      </c>
      <c r="AT115" s="388">
        <v>2</v>
      </c>
      <c r="AU115" s="388">
        <v>99</v>
      </c>
      <c r="AV115" s="384"/>
      <c r="AW115" s="384"/>
      <c r="AX115" s="384"/>
      <c r="AY115" s="384"/>
      <c r="AZ115" s="384"/>
    </row>
    <row r="116" spans="1:52" s="412" customFormat="1" ht="51.75" customHeight="1">
      <c r="A116" s="388">
        <v>63</v>
      </c>
      <c r="B116" s="389">
        <v>34</v>
      </c>
      <c r="C116" s="390" t="s">
        <v>1076</v>
      </c>
      <c r="D116" s="421" t="s">
        <v>96</v>
      </c>
      <c r="E116" s="391">
        <v>0.18</v>
      </c>
      <c r="F116" s="390"/>
      <c r="G116" s="391">
        <v>0.18</v>
      </c>
      <c r="H116" s="393"/>
      <c r="I116" s="393"/>
      <c r="J116" s="392">
        <f t="shared" si="18"/>
        <v>0</v>
      </c>
      <c r="K116" s="393"/>
      <c r="L116" s="393"/>
      <c r="M116" s="393"/>
      <c r="N116" s="393"/>
      <c r="O116" s="393"/>
      <c r="P116" s="393"/>
      <c r="Q116" s="393"/>
      <c r="R116" s="393"/>
      <c r="S116" s="393"/>
      <c r="T116" s="393"/>
      <c r="U116" s="393"/>
      <c r="V116" s="393">
        <v>0.06</v>
      </c>
      <c r="W116" s="393"/>
      <c r="X116" s="393"/>
      <c r="Y116" s="393"/>
      <c r="Z116" s="393"/>
      <c r="AA116" s="393"/>
      <c r="AB116" s="393"/>
      <c r="AC116" s="393"/>
      <c r="AD116" s="393"/>
      <c r="AE116" s="393">
        <v>0.12</v>
      </c>
      <c r="AF116" s="393"/>
      <c r="AG116" s="393">
        <f t="shared" si="19"/>
        <v>0.18</v>
      </c>
      <c r="AH116" s="394" t="s">
        <v>229</v>
      </c>
      <c r="AI116" s="394" t="s">
        <v>1546</v>
      </c>
      <c r="AJ116" s="389"/>
      <c r="AK116" s="389" t="s">
        <v>1439</v>
      </c>
      <c r="AL116" s="389"/>
      <c r="AM116" s="389">
        <v>9</v>
      </c>
      <c r="AN116" s="389"/>
      <c r="AO116" s="395"/>
      <c r="AP116" s="395"/>
      <c r="AQ116" s="395"/>
      <c r="AR116" s="395"/>
      <c r="AS116" s="395" t="s">
        <v>1434</v>
      </c>
      <c r="AT116" s="388">
        <v>2</v>
      </c>
      <c r="AU116" s="388">
        <v>100</v>
      </c>
      <c r="AV116" s="384"/>
      <c r="AW116" s="384"/>
      <c r="AX116" s="384"/>
      <c r="AY116" s="384"/>
      <c r="AZ116" s="384"/>
    </row>
    <row r="117" spans="1:52" s="412" customFormat="1" ht="36.75" customHeight="1">
      <c r="A117" s="388">
        <v>64</v>
      </c>
      <c r="B117" s="389">
        <v>31</v>
      </c>
      <c r="C117" s="390" t="s">
        <v>1076</v>
      </c>
      <c r="D117" s="421" t="s">
        <v>96</v>
      </c>
      <c r="E117" s="391">
        <v>7.0000000000000007E-2</v>
      </c>
      <c r="F117" s="390"/>
      <c r="G117" s="391">
        <v>7.0000000000000007E-2</v>
      </c>
      <c r="H117" s="393"/>
      <c r="I117" s="393"/>
      <c r="J117" s="392">
        <f t="shared" si="18"/>
        <v>0</v>
      </c>
      <c r="K117" s="393"/>
      <c r="L117" s="393"/>
      <c r="M117" s="393"/>
      <c r="N117" s="393">
        <v>7.0000000000000007E-2</v>
      </c>
      <c r="O117" s="393"/>
      <c r="P117" s="393"/>
      <c r="Q117" s="393"/>
      <c r="R117" s="393"/>
      <c r="S117" s="393"/>
      <c r="T117" s="393"/>
      <c r="U117" s="393"/>
      <c r="V117" s="393"/>
      <c r="W117" s="393"/>
      <c r="X117" s="393"/>
      <c r="Y117" s="393"/>
      <c r="Z117" s="393"/>
      <c r="AA117" s="393"/>
      <c r="AB117" s="393"/>
      <c r="AC117" s="393"/>
      <c r="AD117" s="393"/>
      <c r="AE117" s="393"/>
      <c r="AF117" s="393"/>
      <c r="AG117" s="393">
        <f t="shared" si="19"/>
        <v>7.0000000000000007E-2</v>
      </c>
      <c r="AH117" s="394" t="s">
        <v>229</v>
      </c>
      <c r="AI117" s="394" t="s">
        <v>1547</v>
      </c>
      <c r="AJ117" s="389"/>
      <c r="AK117" s="389" t="s">
        <v>1439</v>
      </c>
      <c r="AL117" s="389"/>
      <c r="AM117" s="389">
        <v>6</v>
      </c>
      <c r="AN117" s="389"/>
      <c r="AO117" s="395"/>
      <c r="AP117" s="395"/>
      <c r="AQ117" s="395"/>
      <c r="AR117" s="395"/>
      <c r="AS117" s="395" t="s">
        <v>1434</v>
      </c>
      <c r="AT117" s="388">
        <v>2</v>
      </c>
      <c r="AU117" s="388">
        <v>101</v>
      </c>
      <c r="AV117" s="384"/>
      <c r="AW117" s="384"/>
      <c r="AX117" s="384"/>
      <c r="AY117" s="384"/>
      <c r="AZ117" s="384"/>
    </row>
    <row r="118" spans="1:52" s="412" customFormat="1" ht="36.75" customHeight="1">
      <c r="A118" s="388">
        <v>65</v>
      </c>
      <c r="B118" s="389">
        <v>35</v>
      </c>
      <c r="C118" s="390" t="s">
        <v>1076</v>
      </c>
      <c r="D118" s="421" t="s">
        <v>96</v>
      </c>
      <c r="E118" s="391">
        <v>0.32</v>
      </c>
      <c r="F118" s="390"/>
      <c r="G118" s="391">
        <v>0.32</v>
      </c>
      <c r="H118" s="393"/>
      <c r="I118" s="393"/>
      <c r="J118" s="392">
        <f t="shared" ref="J118:J157" si="20">H118+I118</f>
        <v>0</v>
      </c>
      <c r="K118" s="393"/>
      <c r="L118" s="393"/>
      <c r="M118" s="393"/>
      <c r="N118" s="393"/>
      <c r="O118" s="393"/>
      <c r="P118" s="393"/>
      <c r="Q118" s="393"/>
      <c r="R118" s="393"/>
      <c r="S118" s="393"/>
      <c r="T118" s="393"/>
      <c r="U118" s="393"/>
      <c r="V118" s="393"/>
      <c r="W118" s="393"/>
      <c r="X118" s="393"/>
      <c r="Y118" s="393"/>
      <c r="Z118" s="393">
        <v>0.32</v>
      </c>
      <c r="AA118" s="393"/>
      <c r="AB118" s="393"/>
      <c r="AC118" s="393"/>
      <c r="AD118" s="393"/>
      <c r="AE118" s="393"/>
      <c r="AF118" s="393"/>
      <c r="AG118" s="393">
        <f t="shared" si="19"/>
        <v>0.32</v>
      </c>
      <c r="AH118" s="394" t="s">
        <v>229</v>
      </c>
      <c r="AI118" s="394" t="s">
        <v>1547</v>
      </c>
      <c r="AJ118" s="389"/>
      <c r="AK118" s="389" t="s">
        <v>1439</v>
      </c>
      <c r="AL118" s="389"/>
      <c r="AM118" s="389">
        <v>10</v>
      </c>
      <c r="AN118" s="389"/>
      <c r="AO118" s="395"/>
      <c r="AP118" s="395"/>
      <c r="AQ118" s="395"/>
      <c r="AR118" s="395"/>
      <c r="AS118" s="395" t="s">
        <v>1434</v>
      </c>
      <c r="AT118" s="388">
        <v>2</v>
      </c>
      <c r="AU118" s="388">
        <v>102</v>
      </c>
      <c r="AZ118" s="396"/>
    </row>
    <row r="119" spans="1:52" s="412" customFormat="1" ht="33.75" customHeight="1">
      <c r="A119" s="388">
        <v>66</v>
      </c>
      <c r="B119" s="389">
        <v>30</v>
      </c>
      <c r="C119" s="390" t="s">
        <v>1076</v>
      </c>
      <c r="D119" s="421" t="s">
        <v>96</v>
      </c>
      <c r="E119" s="391">
        <v>0.09</v>
      </c>
      <c r="F119" s="390"/>
      <c r="G119" s="391">
        <v>0.09</v>
      </c>
      <c r="H119" s="393"/>
      <c r="I119" s="393"/>
      <c r="J119" s="392">
        <f t="shared" si="20"/>
        <v>0</v>
      </c>
      <c r="K119" s="393"/>
      <c r="L119" s="393"/>
      <c r="M119" s="393"/>
      <c r="N119" s="393">
        <v>0.09</v>
      </c>
      <c r="O119" s="393"/>
      <c r="P119" s="393"/>
      <c r="Q119" s="393"/>
      <c r="R119" s="393"/>
      <c r="S119" s="393"/>
      <c r="T119" s="393"/>
      <c r="U119" s="393"/>
      <c r="V119" s="393"/>
      <c r="W119" s="393"/>
      <c r="X119" s="393"/>
      <c r="Y119" s="393"/>
      <c r="Z119" s="393"/>
      <c r="AA119" s="393"/>
      <c r="AB119" s="393"/>
      <c r="AC119" s="393"/>
      <c r="AD119" s="393"/>
      <c r="AE119" s="393"/>
      <c r="AF119" s="393"/>
      <c r="AG119" s="393">
        <f t="shared" si="19"/>
        <v>0.09</v>
      </c>
      <c r="AH119" s="394" t="s">
        <v>229</v>
      </c>
      <c r="AI119" s="394" t="s">
        <v>1548</v>
      </c>
      <c r="AJ119" s="389"/>
      <c r="AK119" s="389" t="s">
        <v>1439</v>
      </c>
      <c r="AL119" s="389"/>
      <c r="AM119" s="389">
        <v>5</v>
      </c>
      <c r="AN119" s="389"/>
      <c r="AO119" s="395"/>
      <c r="AP119" s="395"/>
      <c r="AQ119" s="395"/>
      <c r="AR119" s="395"/>
      <c r="AS119" s="395" t="s">
        <v>1434</v>
      </c>
      <c r="AT119" s="388">
        <v>2</v>
      </c>
      <c r="AU119" s="388">
        <v>103</v>
      </c>
      <c r="AZ119" s="396"/>
    </row>
    <row r="120" spans="1:52" s="412" customFormat="1" ht="35.25" customHeight="1">
      <c r="A120" s="388">
        <v>67</v>
      </c>
      <c r="B120" s="389">
        <v>47</v>
      </c>
      <c r="C120" s="390" t="s">
        <v>1076</v>
      </c>
      <c r="D120" s="389" t="s">
        <v>96</v>
      </c>
      <c r="E120" s="391">
        <v>1.8</v>
      </c>
      <c r="F120" s="389"/>
      <c r="G120" s="391">
        <v>1.8</v>
      </c>
      <c r="H120" s="389">
        <v>1.74</v>
      </c>
      <c r="I120" s="389"/>
      <c r="J120" s="392">
        <f t="shared" si="20"/>
        <v>1.74</v>
      </c>
      <c r="K120" s="389"/>
      <c r="L120" s="389"/>
      <c r="M120" s="389"/>
      <c r="N120" s="389"/>
      <c r="O120" s="389"/>
      <c r="P120" s="389"/>
      <c r="Q120" s="389"/>
      <c r="R120" s="389"/>
      <c r="S120" s="389"/>
      <c r="T120" s="389"/>
      <c r="U120" s="389"/>
      <c r="V120" s="389"/>
      <c r="W120" s="389"/>
      <c r="X120" s="389"/>
      <c r="Y120" s="389"/>
      <c r="Z120" s="389"/>
      <c r="AA120" s="389"/>
      <c r="AB120" s="389"/>
      <c r="AC120" s="389"/>
      <c r="AD120" s="389"/>
      <c r="AE120" s="389">
        <v>0.06</v>
      </c>
      <c r="AF120" s="389"/>
      <c r="AG120" s="393">
        <f t="shared" si="19"/>
        <v>0.06</v>
      </c>
      <c r="AH120" s="389" t="s">
        <v>230</v>
      </c>
      <c r="AI120" s="394" t="s">
        <v>1549</v>
      </c>
      <c r="AJ120" s="389"/>
      <c r="AK120" s="389" t="s">
        <v>1439</v>
      </c>
      <c r="AL120" s="389"/>
      <c r="AM120" s="389" t="s">
        <v>1550</v>
      </c>
      <c r="AN120" s="389"/>
      <c r="AO120" s="389"/>
      <c r="AP120" s="395"/>
      <c r="AQ120" s="389"/>
      <c r="AR120" s="395"/>
      <c r="AS120" s="395" t="s">
        <v>1502</v>
      </c>
      <c r="AT120" s="388">
        <v>2</v>
      </c>
      <c r="AU120" s="388">
        <v>104</v>
      </c>
      <c r="AV120" s="396"/>
      <c r="AW120" s="396"/>
      <c r="AX120" s="396"/>
      <c r="AY120" s="396"/>
      <c r="AZ120" s="396"/>
    </row>
    <row r="121" spans="1:52" ht="31.5" customHeight="1">
      <c r="A121" s="388">
        <v>68</v>
      </c>
      <c r="B121" s="389">
        <v>56</v>
      </c>
      <c r="C121" s="390" t="s">
        <v>1551</v>
      </c>
      <c r="D121" s="389" t="s">
        <v>96</v>
      </c>
      <c r="E121" s="391">
        <v>0.15</v>
      </c>
      <c r="F121" s="389"/>
      <c r="G121" s="391">
        <v>0.15</v>
      </c>
      <c r="H121" s="393"/>
      <c r="I121" s="393"/>
      <c r="J121" s="392">
        <f t="shared" si="20"/>
        <v>0</v>
      </c>
      <c r="K121" s="393"/>
      <c r="L121" s="393"/>
      <c r="M121" s="393"/>
      <c r="N121" s="393">
        <v>0.05</v>
      </c>
      <c r="O121" s="393">
        <v>0.05</v>
      </c>
      <c r="P121" s="393"/>
      <c r="Q121" s="393"/>
      <c r="R121" s="393"/>
      <c r="S121" s="393"/>
      <c r="T121" s="393"/>
      <c r="U121" s="393"/>
      <c r="V121" s="393"/>
      <c r="W121" s="393"/>
      <c r="X121" s="393"/>
      <c r="Y121" s="393"/>
      <c r="Z121" s="393"/>
      <c r="AA121" s="393"/>
      <c r="AB121" s="393"/>
      <c r="AC121" s="393"/>
      <c r="AD121" s="393"/>
      <c r="AE121" s="393">
        <v>0.05</v>
      </c>
      <c r="AF121" s="393"/>
      <c r="AG121" s="393">
        <f t="shared" si="19"/>
        <v>0.15000000000000002</v>
      </c>
      <c r="AH121" s="389" t="s">
        <v>231</v>
      </c>
      <c r="AI121" s="394" t="s">
        <v>1552</v>
      </c>
      <c r="AJ121" s="389"/>
      <c r="AK121" s="389" t="s">
        <v>1439</v>
      </c>
      <c r="AL121" s="389"/>
      <c r="AM121" s="389">
        <v>6</v>
      </c>
      <c r="AN121" s="389"/>
      <c r="AO121" s="389"/>
      <c r="AP121" s="395"/>
      <c r="AQ121" s="389"/>
      <c r="AR121" s="395"/>
      <c r="AS121" s="395" t="s">
        <v>1434</v>
      </c>
      <c r="AT121" s="388">
        <v>2</v>
      </c>
      <c r="AU121" s="388">
        <v>105</v>
      </c>
      <c r="AV121" s="412"/>
      <c r="AW121" s="412"/>
      <c r="AX121" s="412"/>
      <c r="AY121" s="412"/>
    </row>
    <row r="122" spans="1:52" ht="31.5" customHeight="1">
      <c r="A122" s="388">
        <v>69</v>
      </c>
      <c r="B122" s="389">
        <v>59</v>
      </c>
      <c r="C122" s="390" t="s">
        <v>1553</v>
      </c>
      <c r="D122" s="389" t="s">
        <v>96</v>
      </c>
      <c r="E122" s="391">
        <v>0.2</v>
      </c>
      <c r="F122" s="389"/>
      <c r="G122" s="391">
        <v>0.2</v>
      </c>
      <c r="H122" s="393"/>
      <c r="I122" s="393"/>
      <c r="J122" s="392">
        <f t="shared" si="20"/>
        <v>0</v>
      </c>
      <c r="K122" s="393"/>
      <c r="L122" s="393"/>
      <c r="M122" s="393"/>
      <c r="N122" s="393"/>
      <c r="O122" s="393"/>
      <c r="P122" s="393"/>
      <c r="Q122" s="393"/>
      <c r="R122" s="393"/>
      <c r="S122" s="393"/>
      <c r="T122" s="393"/>
      <c r="U122" s="393"/>
      <c r="V122" s="393"/>
      <c r="W122" s="393"/>
      <c r="X122" s="393"/>
      <c r="Y122" s="393"/>
      <c r="Z122" s="393">
        <v>0.2</v>
      </c>
      <c r="AA122" s="393"/>
      <c r="AB122" s="393"/>
      <c r="AC122" s="393"/>
      <c r="AD122" s="393"/>
      <c r="AE122" s="393"/>
      <c r="AF122" s="393"/>
      <c r="AG122" s="393">
        <f t="shared" si="19"/>
        <v>0.2</v>
      </c>
      <c r="AH122" s="389" t="s">
        <v>231</v>
      </c>
      <c r="AI122" s="394" t="s">
        <v>1552</v>
      </c>
      <c r="AJ122" s="389"/>
      <c r="AK122" s="389" t="s">
        <v>1439</v>
      </c>
      <c r="AL122" s="389"/>
      <c r="AM122" s="389">
        <v>9</v>
      </c>
      <c r="AN122" s="389"/>
      <c r="AO122" s="389"/>
      <c r="AP122" s="395"/>
      <c r="AQ122" s="389"/>
      <c r="AR122" s="395"/>
      <c r="AS122" s="395" t="s">
        <v>1434</v>
      </c>
      <c r="AT122" s="388">
        <v>2</v>
      </c>
      <c r="AU122" s="388">
        <v>106</v>
      </c>
      <c r="AV122" s="412"/>
      <c r="AW122" s="412"/>
      <c r="AX122" s="412"/>
      <c r="AY122" s="412"/>
    </row>
    <row r="123" spans="1:52" ht="32.25" customHeight="1">
      <c r="A123" s="388">
        <v>70</v>
      </c>
      <c r="B123" s="389">
        <v>58</v>
      </c>
      <c r="C123" s="390" t="s">
        <v>1076</v>
      </c>
      <c r="D123" s="389" t="s">
        <v>96</v>
      </c>
      <c r="E123" s="391">
        <v>0.25</v>
      </c>
      <c r="F123" s="389"/>
      <c r="G123" s="391">
        <v>0.25</v>
      </c>
      <c r="H123" s="393"/>
      <c r="I123" s="393"/>
      <c r="J123" s="392">
        <f t="shared" si="20"/>
        <v>0</v>
      </c>
      <c r="K123" s="393"/>
      <c r="L123" s="393"/>
      <c r="M123" s="393"/>
      <c r="N123" s="393">
        <v>0.15</v>
      </c>
      <c r="O123" s="393"/>
      <c r="P123" s="393"/>
      <c r="Q123" s="393"/>
      <c r="R123" s="393"/>
      <c r="S123" s="393"/>
      <c r="T123" s="393"/>
      <c r="U123" s="393"/>
      <c r="V123" s="393"/>
      <c r="W123" s="393"/>
      <c r="X123" s="393"/>
      <c r="Y123" s="393"/>
      <c r="Z123" s="393"/>
      <c r="AA123" s="393"/>
      <c r="AB123" s="393"/>
      <c r="AC123" s="393"/>
      <c r="AD123" s="393"/>
      <c r="AE123" s="393">
        <v>0.1</v>
      </c>
      <c r="AF123" s="393"/>
      <c r="AG123" s="393">
        <f t="shared" si="19"/>
        <v>0.25</v>
      </c>
      <c r="AH123" s="389" t="s">
        <v>231</v>
      </c>
      <c r="AI123" s="394" t="s">
        <v>1554</v>
      </c>
      <c r="AJ123" s="389"/>
      <c r="AK123" s="389" t="s">
        <v>1439</v>
      </c>
      <c r="AL123" s="389"/>
      <c r="AM123" s="389">
        <v>8</v>
      </c>
      <c r="AN123" s="389"/>
      <c r="AO123" s="389"/>
      <c r="AP123" s="395"/>
      <c r="AQ123" s="389"/>
      <c r="AR123" s="395"/>
      <c r="AS123" s="395" t="s">
        <v>1434</v>
      </c>
      <c r="AT123" s="388">
        <v>2</v>
      </c>
      <c r="AU123" s="388">
        <v>107</v>
      </c>
      <c r="AV123" s="412"/>
      <c r="AW123" s="412"/>
      <c r="AX123" s="412"/>
      <c r="AY123" s="412"/>
    </row>
    <row r="124" spans="1:52" ht="36" customHeight="1">
      <c r="A124" s="388">
        <v>71</v>
      </c>
      <c r="B124" s="389">
        <v>93</v>
      </c>
      <c r="C124" s="390" t="s">
        <v>1076</v>
      </c>
      <c r="D124" s="389" t="s">
        <v>96</v>
      </c>
      <c r="E124" s="391">
        <v>0.15</v>
      </c>
      <c r="F124" s="390"/>
      <c r="G124" s="391">
        <v>0.15</v>
      </c>
      <c r="H124" s="393"/>
      <c r="I124" s="393"/>
      <c r="J124" s="392">
        <f t="shared" si="20"/>
        <v>0</v>
      </c>
      <c r="K124" s="393"/>
      <c r="L124" s="393"/>
      <c r="M124" s="393"/>
      <c r="N124" s="393"/>
      <c r="O124" s="393"/>
      <c r="P124" s="393"/>
      <c r="Q124" s="393"/>
      <c r="R124" s="393"/>
      <c r="S124" s="393"/>
      <c r="T124" s="393"/>
      <c r="U124" s="393"/>
      <c r="V124" s="393"/>
      <c r="W124" s="393"/>
      <c r="X124" s="393"/>
      <c r="Y124" s="393">
        <v>0.06</v>
      </c>
      <c r="Z124" s="393">
        <v>0.09</v>
      </c>
      <c r="AA124" s="393"/>
      <c r="AB124" s="393"/>
      <c r="AC124" s="393"/>
      <c r="AD124" s="393"/>
      <c r="AE124" s="393"/>
      <c r="AF124" s="393"/>
      <c r="AG124" s="393">
        <f t="shared" si="19"/>
        <v>0.15</v>
      </c>
      <c r="AH124" s="389" t="s">
        <v>233</v>
      </c>
      <c r="AI124" s="394" t="s">
        <v>1555</v>
      </c>
      <c r="AJ124" s="389"/>
      <c r="AK124" s="389" t="s">
        <v>1439</v>
      </c>
      <c r="AL124" s="389"/>
      <c r="AM124" s="389">
        <v>7</v>
      </c>
      <c r="AN124" s="383"/>
      <c r="AO124" s="400"/>
      <c r="AP124" s="400"/>
      <c r="AQ124" s="400"/>
      <c r="AR124" s="400"/>
      <c r="AS124" s="395" t="s">
        <v>1434</v>
      </c>
      <c r="AT124" s="388">
        <v>2</v>
      </c>
      <c r="AU124" s="388">
        <v>108</v>
      </c>
    </row>
    <row r="125" spans="1:52" ht="27.75" customHeight="1">
      <c r="A125" s="388">
        <v>72</v>
      </c>
      <c r="B125" s="389">
        <v>94</v>
      </c>
      <c r="C125" s="390" t="s">
        <v>1076</v>
      </c>
      <c r="D125" s="389" t="s">
        <v>96</v>
      </c>
      <c r="E125" s="391">
        <v>0.3</v>
      </c>
      <c r="F125" s="390"/>
      <c r="G125" s="391">
        <v>0.3</v>
      </c>
      <c r="H125" s="393">
        <v>0.18</v>
      </c>
      <c r="I125" s="393"/>
      <c r="J125" s="392">
        <f t="shared" si="20"/>
        <v>0.18</v>
      </c>
      <c r="K125" s="393"/>
      <c r="L125" s="393"/>
      <c r="M125" s="393"/>
      <c r="N125" s="393"/>
      <c r="O125" s="393"/>
      <c r="P125" s="393"/>
      <c r="Q125" s="393"/>
      <c r="R125" s="393"/>
      <c r="S125" s="393"/>
      <c r="T125" s="393"/>
      <c r="U125" s="393"/>
      <c r="V125" s="393"/>
      <c r="W125" s="393"/>
      <c r="X125" s="393"/>
      <c r="Y125" s="393"/>
      <c r="Z125" s="393"/>
      <c r="AA125" s="393"/>
      <c r="AB125" s="393"/>
      <c r="AC125" s="393"/>
      <c r="AD125" s="393"/>
      <c r="AE125" s="393">
        <v>0.12</v>
      </c>
      <c r="AF125" s="393"/>
      <c r="AG125" s="393">
        <f t="shared" si="19"/>
        <v>0.12</v>
      </c>
      <c r="AH125" s="389" t="s">
        <v>233</v>
      </c>
      <c r="AI125" s="394" t="s">
        <v>1273</v>
      </c>
      <c r="AJ125" s="389"/>
      <c r="AK125" s="389" t="s">
        <v>1439</v>
      </c>
      <c r="AL125" s="389"/>
      <c r="AM125" s="389">
        <v>8</v>
      </c>
      <c r="AN125" s="383"/>
      <c r="AO125" s="400"/>
      <c r="AP125" s="400"/>
      <c r="AQ125" s="400"/>
      <c r="AR125" s="400"/>
      <c r="AS125" s="395" t="s">
        <v>1419</v>
      </c>
      <c r="AT125" s="388">
        <v>2</v>
      </c>
      <c r="AU125" s="388">
        <v>109</v>
      </c>
      <c r="AV125" s="412"/>
      <c r="AW125" s="412"/>
      <c r="AX125" s="412"/>
      <c r="AY125" s="412"/>
    </row>
    <row r="126" spans="1:52" ht="27" customHeight="1">
      <c r="A126" s="388">
        <v>73</v>
      </c>
      <c r="B126" s="389">
        <v>106</v>
      </c>
      <c r="C126" s="390" t="s">
        <v>1556</v>
      </c>
      <c r="D126" s="421" t="s">
        <v>96</v>
      </c>
      <c r="E126" s="391">
        <v>0.1</v>
      </c>
      <c r="F126" s="392"/>
      <c r="G126" s="391">
        <v>0.1</v>
      </c>
      <c r="H126" s="392"/>
      <c r="I126" s="392"/>
      <c r="J126" s="392">
        <f t="shared" si="20"/>
        <v>0</v>
      </c>
      <c r="K126" s="392"/>
      <c r="L126" s="392"/>
      <c r="M126" s="392"/>
      <c r="N126" s="392"/>
      <c r="O126" s="392"/>
      <c r="P126" s="392"/>
      <c r="Q126" s="392"/>
      <c r="R126" s="392"/>
      <c r="S126" s="392"/>
      <c r="T126" s="392"/>
      <c r="U126" s="392"/>
      <c r="V126" s="392"/>
      <c r="W126" s="392"/>
      <c r="X126" s="392"/>
      <c r="Y126" s="392"/>
      <c r="Z126" s="392">
        <v>0.1</v>
      </c>
      <c r="AA126" s="392"/>
      <c r="AB126" s="392"/>
      <c r="AC126" s="392"/>
      <c r="AD126" s="392"/>
      <c r="AE126" s="392"/>
      <c r="AF126" s="392"/>
      <c r="AG126" s="393">
        <f t="shared" si="19"/>
        <v>0.1</v>
      </c>
      <c r="AH126" s="421" t="s">
        <v>234</v>
      </c>
      <c r="AI126" s="394" t="s">
        <v>1557</v>
      </c>
      <c r="AJ126" s="389"/>
      <c r="AK126" s="389" t="s">
        <v>1439</v>
      </c>
      <c r="AL126" s="389"/>
      <c r="AM126" s="389">
        <v>6</v>
      </c>
      <c r="AN126" s="389"/>
      <c r="AO126" s="389"/>
      <c r="AP126" s="395"/>
      <c r="AQ126" s="389"/>
      <c r="AR126" s="395"/>
      <c r="AS126" s="395" t="s">
        <v>1434</v>
      </c>
      <c r="AT126" s="388">
        <v>2</v>
      </c>
      <c r="AU126" s="388">
        <v>110</v>
      </c>
    </row>
    <row r="127" spans="1:52" ht="34.5" customHeight="1">
      <c r="A127" s="388">
        <v>74</v>
      </c>
      <c r="B127" s="389">
        <v>112</v>
      </c>
      <c r="C127" s="390" t="s">
        <v>1076</v>
      </c>
      <c r="D127" s="389" t="s">
        <v>96</v>
      </c>
      <c r="E127" s="391">
        <v>0.6</v>
      </c>
      <c r="F127" s="395"/>
      <c r="G127" s="391">
        <v>0.6</v>
      </c>
      <c r="H127" s="389"/>
      <c r="I127" s="389">
        <v>0.5</v>
      </c>
      <c r="J127" s="392">
        <f t="shared" si="20"/>
        <v>0.5</v>
      </c>
      <c r="K127" s="389"/>
      <c r="L127" s="389"/>
      <c r="M127" s="389">
        <v>0.1</v>
      </c>
      <c r="N127" s="389"/>
      <c r="O127" s="389"/>
      <c r="P127" s="389"/>
      <c r="Q127" s="389"/>
      <c r="R127" s="389"/>
      <c r="S127" s="389"/>
      <c r="T127" s="389"/>
      <c r="U127" s="389"/>
      <c r="V127" s="389"/>
      <c r="W127" s="389"/>
      <c r="X127" s="389"/>
      <c r="Y127" s="389"/>
      <c r="Z127" s="389"/>
      <c r="AA127" s="389"/>
      <c r="AB127" s="389"/>
      <c r="AC127" s="389"/>
      <c r="AD127" s="389"/>
      <c r="AE127" s="389"/>
      <c r="AF127" s="389"/>
      <c r="AG127" s="393">
        <f t="shared" si="19"/>
        <v>0.1</v>
      </c>
      <c r="AH127" s="394" t="s">
        <v>235</v>
      </c>
      <c r="AI127" s="394" t="s">
        <v>1558</v>
      </c>
      <c r="AJ127" s="389"/>
      <c r="AK127" s="389" t="s">
        <v>1439</v>
      </c>
      <c r="AL127" s="389"/>
      <c r="AM127" s="389">
        <v>1</v>
      </c>
      <c r="AN127" s="389"/>
      <c r="AO127" s="395"/>
      <c r="AP127" s="395"/>
      <c r="AQ127" s="395"/>
      <c r="AR127" s="395"/>
      <c r="AS127" s="395" t="s">
        <v>1436</v>
      </c>
      <c r="AT127" s="388">
        <v>2</v>
      </c>
      <c r="AU127" s="388">
        <v>111</v>
      </c>
    </row>
    <row r="128" spans="1:52" ht="35.25" customHeight="1">
      <c r="A128" s="388">
        <v>75</v>
      </c>
      <c r="B128" s="389">
        <v>113</v>
      </c>
      <c r="C128" s="390" t="s">
        <v>1076</v>
      </c>
      <c r="D128" s="389" t="s">
        <v>96</v>
      </c>
      <c r="E128" s="391">
        <v>0.1</v>
      </c>
      <c r="F128" s="395"/>
      <c r="G128" s="391">
        <v>0.1</v>
      </c>
      <c r="H128" s="389"/>
      <c r="I128" s="389"/>
      <c r="J128" s="392">
        <f t="shared" si="20"/>
        <v>0</v>
      </c>
      <c r="K128" s="389"/>
      <c r="L128" s="389"/>
      <c r="M128" s="389">
        <v>0.02</v>
      </c>
      <c r="N128" s="389">
        <v>0.08</v>
      </c>
      <c r="O128" s="389"/>
      <c r="P128" s="389"/>
      <c r="Q128" s="389"/>
      <c r="R128" s="389"/>
      <c r="S128" s="389"/>
      <c r="T128" s="389"/>
      <c r="U128" s="389"/>
      <c r="V128" s="389"/>
      <c r="W128" s="389"/>
      <c r="X128" s="389"/>
      <c r="Y128" s="389"/>
      <c r="Z128" s="389"/>
      <c r="AA128" s="389"/>
      <c r="AB128" s="389"/>
      <c r="AC128" s="389"/>
      <c r="AD128" s="389"/>
      <c r="AE128" s="389"/>
      <c r="AF128" s="389"/>
      <c r="AG128" s="393">
        <f t="shared" si="19"/>
        <v>0.1</v>
      </c>
      <c r="AH128" s="394" t="s">
        <v>235</v>
      </c>
      <c r="AI128" s="394" t="s">
        <v>1559</v>
      </c>
      <c r="AJ128" s="389"/>
      <c r="AK128" s="389" t="s">
        <v>1439</v>
      </c>
      <c r="AL128" s="389"/>
      <c r="AM128" s="389">
        <v>2</v>
      </c>
      <c r="AN128" s="389"/>
      <c r="AO128" s="395"/>
      <c r="AP128" s="395"/>
      <c r="AQ128" s="395"/>
      <c r="AR128" s="395"/>
      <c r="AS128" s="395" t="s">
        <v>1434</v>
      </c>
      <c r="AT128" s="388">
        <v>2</v>
      </c>
      <c r="AU128" s="388">
        <v>112</v>
      </c>
    </row>
    <row r="129" spans="1:52" ht="27" customHeight="1">
      <c r="A129" s="388">
        <v>76</v>
      </c>
      <c r="B129" s="389">
        <v>127</v>
      </c>
      <c r="C129" s="390" t="s">
        <v>1076</v>
      </c>
      <c r="D129" s="389" t="s">
        <v>96</v>
      </c>
      <c r="E129" s="391">
        <v>0.1</v>
      </c>
      <c r="F129" s="394"/>
      <c r="G129" s="391">
        <v>0.1</v>
      </c>
      <c r="H129" s="393"/>
      <c r="I129" s="393"/>
      <c r="J129" s="392">
        <f t="shared" si="20"/>
        <v>0</v>
      </c>
      <c r="K129" s="393"/>
      <c r="L129" s="393"/>
      <c r="M129" s="393"/>
      <c r="N129" s="393"/>
      <c r="O129" s="393"/>
      <c r="P129" s="393"/>
      <c r="Q129" s="393"/>
      <c r="R129" s="393"/>
      <c r="S129" s="393"/>
      <c r="T129" s="393"/>
      <c r="U129" s="393"/>
      <c r="V129" s="393"/>
      <c r="W129" s="393"/>
      <c r="X129" s="393"/>
      <c r="Y129" s="393">
        <v>0.1</v>
      </c>
      <c r="Z129" s="393"/>
      <c r="AA129" s="393"/>
      <c r="AB129" s="393"/>
      <c r="AC129" s="393"/>
      <c r="AD129" s="393"/>
      <c r="AE129" s="393"/>
      <c r="AF129" s="393"/>
      <c r="AG129" s="393">
        <f t="shared" si="19"/>
        <v>0.1</v>
      </c>
      <c r="AH129" s="394" t="s">
        <v>236</v>
      </c>
      <c r="AI129" s="394" t="s">
        <v>1560</v>
      </c>
      <c r="AJ129" s="389"/>
      <c r="AK129" s="389" t="s">
        <v>1439</v>
      </c>
      <c r="AL129" s="389"/>
      <c r="AM129" s="389">
        <v>1</v>
      </c>
      <c r="AN129" s="389"/>
      <c r="AO129" s="389"/>
      <c r="AP129" s="395"/>
      <c r="AQ129" s="389"/>
      <c r="AR129" s="389"/>
      <c r="AS129" s="389" t="s">
        <v>1434</v>
      </c>
      <c r="AT129" s="388">
        <v>2</v>
      </c>
      <c r="AU129" s="388">
        <v>113</v>
      </c>
      <c r="AV129" s="412"/>
      <c r="AW129" s="412"/>
      <c r="AX129" s="412"/>
      <c r="AY129" s="412"/>
    </row>
    <row r="130" spans="1:52" ht="57" customHeight="1">
      <c r="A130" s="388">
        <v>77</v>
      </c>
      <c r="B130" s="389">
        <v>157</v>
      </c>
      <c r="C130" s="390" t="s">
        <v>1561</v>
      </c>
      <c r="D130" s="389" t="s">
        <v>96</v>
      </c>
      <c r="E130" s="391">
        <v>1</v>
      </c>
      <c r="F130" s="389"/>
      <c r="G130" s="391">
        <v>1</v>
      </c>
      <c r="H130" s="389"/>
      <c r="I130" s="389"/>
      <c r="J130" s="392">
        <f t="shared" si="20"/>
        <v>0</v>
      </c>
      <c r="K130" s="389"/>
      <c r="L130" s="389"/>
      <c r="M130" s="389"/>
      <c r="N130" s="389">
        <v>1</v>
      </c>
      <c r="O130" s="389"/>
      <c r="P130" s="389"/>
      <c r="Q130" s="389"/>
      <c r="R130" s="389"/>
      <c r="S130" s="389"/>
      <c r="T130" s="389"/>
      <c r="U130" s="389"/>
      <c r="V130" s="389"/>
      <c r="W130" s="389"/>
      <c r="X130" s="389"/>
      <c r="Y130" s="389"/>
      <c r="Z130" s="389"/>
      <c r="AA130" s="389"/>
      <c r="AB130" s="389"/>
      <c r="AC130" s="389"/>
      <c r="AD130" s="389"/>
      <c r="AE130" s="389"/>
      <c r="AF130" s="389"/>
      <c r="AG130" s="393">
        <f t="shared" si="19"/>
        <v>1</v>
      </c>
      <c r="AH130" s="389" t="s">
        <v>239</v>
      </c>
      <c r="AI130" s="394" t="s">
        <v>1562</v>
      </c>
      <c r="AJ130" s="389"/>
      <c r="AK130" s="389" t="s">
        <v>1439</v>
      </c>
      <c r="AL130" s="389"/>
      <c r="AM130" s="389">
        <v>2</v>
      </c>
      <c r="AN130" s="389"/>
      <c r="AO130" s="389"/>
      <c r="AP130" s="395"/>
      <c r="AQ130" s="389"/>
      <c r="AR130" s="389"/>
      <c r="AS130" s="395" t="s">
        <v>1434</v>
      </c>
      <c r="AT130" s="388">
        <v>2</v>
      </c>
      <c r="AU130" s="388">
        <v>114</v>
      </c>
      <c r="AV130" s="426"/>
      <c r="AW130" s="426"/>
    </row>
    <row r="131" spans="1:52" ht="29.25" customHeight="1">
      <c r="A131" s="388">
        <v>78</v>
      </c>
      <c r="B131" s="389">
        <v>175</v>
      </c>
      <c r="C131" s="390" t="s">
        <v>1076</v>
      </c>
      <c r="D131" s="389" t="s">
        <v>96</v>
      </c>
      <c r="E131" s="391">
        <v>0.2</v>
      </c>
      <c r="F131" s="393"/>
      <c r="G131" s="391">
        <v>0.2</v>
      </c>
      <c r="H131" s="389"/>
      <c r="I131" s="393"/>
      <c r="J131" s="392">
        <f t="shared" si="20"/>
        <v>0</v>
      </c>
      <c r="K131" s="393"/>
      <c r="L131" s="393"/>
      <c r="M131" s="393"/>
      <c r="N131" s="393">
        <v>0.2</v>
      </c>
      <c r="O131" s="393"/>
      <c r="P131" s="393"/>
      <c r="Q131" s="393"/>
      <c r="R131" s="393"/>
      <c r="S131" s="393"/>
      <c r="T131" s="393"/>
      <c r="U131" s="393"/>
      <c r="V131" s="393"/>
      <c r="W131" s="393"/>
      <c r="X131" s="393"/>
      <c r="Y131" s="393"/>
      <c r="Z131" s="393"/>
      <c r="AA131" s="393"/>
      <c r="AB131" s="393"/>
      <c r="AC131" s="393"/>
      <c r="AD131" s="393"/>
      <c r="AE131" s="393"/>
      <c r="AF131" s="393"/>
      <c r="AG131" s="393">
        <f t="shared" si="19"/>
        <v>0.2</v>
      </c>
      <c r="AH131" s="389" t="s">
        <v>240</v>
      </c>
      <c r="AI131" s="389" t="s">
        <v>1563</v>
      </c>
      <c r="AJ131" s="389"/>
      <c r="AK131" s="389" t="s">
        <v>1439</v>
      </c>
      <c r="AL131" s="389"/>
      <c r="AM131" s="389">
        <v>17</v>
      </c>
      <c r="AN131" s="389"/>
      <c r="AO131" s="389"/>
      <c r="AP131" s="395"/>
      <c r="AQ131" s="389"/>
      <c r="AR131" s="389"/>
      <c r="AS131" s="395" t="s">
        <v>1434</v>
      </c>
      <c r="AT131" s="388">
        <v>2</v>
      </c>
      <c r="AU131" s="388">
        <v>115</v>
      </c>
    </row>
    <row r="132" spans="1:52" ht="34.5" customHeight="1">
      <c r="A132" s="388">
        <v>79</v>
      </c>
      <c r="B132" s="389">
        <v>174</v>
      </c>
      <c r="C132" s="390" t="s">
        <v>1076</v>
      </c>
      <c r="D132" s="389" t="s">
        <v>96</v>
      </c>
      <c r="E132" s="391">
        <v>0.9</v>
      </c>
      <c r="F132" s="393"/>
      <c r="G132" s="391">
        <v>0.9</v>
      </c>
      <c r="H132" s="389">
        <v>0.9</v>
      </c>
      <c r="I132" s="393"/>
      <c r="J132" s="392">
        <f t="shared" si="20"/>
        <v>0.9</v>
      </c>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c r="AG132" s="393">
        <f t="shared" si="19"/>
        <v>0</v>
      </c>
      <c r="AH132" s="389" t="s">
        <v>240</v>
      </c>
      <c r="AI132" s="389" t="s">
        <v>1261</v>
      </c>
      <c r="AJ132" s="389"/>
      <c r="AK132" s="389" t="s">
        <v>1439</v>
      </c>
      <c r="AL132" s="389"/>
      <c r="AM132" s="389">
        <v>16</v>
      </c>
      <c r="AN132" s="389"/>
      <c r="AO132" s="389"/>
      <c r="AP132" s="395"/>
      <c r="AQ132" s="389"/>
      <c r="AR132" s="389"/>
      <c r="AS132" s="395" t="s">
        <v>1502</v>
      </c>
      <c r="AT132" s="388">
        <v>2</v>
      </c>
      <c r="AU132" s="388">
        <v>116</v>
      </c>
    </row>
    <row r="133" spans="1:52" ht="36.75" customHeight="1">
      <c r="A133" s="388">
        <v>80</v>
      </c>
      <c r="B133" s="389">
        <v>172</v>
      </c>
      <c r="C133" s="390" t="s">
        <v>1076</v>
      </c>
      <c r="D133" s="389" t="s">
        <v>96</v>
      </c>
      <c r="E133" s="391">
        <v>0.2</v>
      </c>
      <c r="F133" s="393"/>
      <c r="G133" s="391">
        <v>0.2</v>
      </c>
      <c r="H133" s="389"/>
      <c r="I133" s="393"/>
      <c r="J133" s="392">
        <f t="shared" si="20"/>
        <v>0</v>
      </c>
      <c r="K133" s="393"/>
      <c r="L133" s="393"/>
      <c r="M133" s="393"/>
      <c r="N133" s="393">
        <v>0.2</v>
      </c>
      <c r="O133" s="393"/>
      <c r="P133" s="393"/>
      <c r="Q133" s="393"/>
      <c r="R133" s="393"/>
      <c r="S133" s="393"/>
      <c r="T133" s="393"/>
      <c r="U133" s="393"/>
      <c r="V133" s="393"/>
      <c r="W133" s="393"/>
      <c r="X133" s="393"/>
      <c r="Y133" s="393"/>
      <c r="Z133" s="393"/>
      <c r="AA133" s="393"/>
      <c r="AB133" s="393"/>
      <c r="AC133" s="393"/>
      <c r="AD133" s="393"/>
      <c r="AE133" s="393"/>
      <c r="AF133" s="393"/>
      <c r="AG133" s="393">
        <f t="shared" si="19"/>
        <v>0.2</v>
      </c>
      <c r="AH133" s="389" t="s">
        <v>240</v>
      </c>
      <c r="AI133" s="389" t="s">
        <v>1564</v>
      </c>
      <c r="AJ133" s="389"/>
      <c r="AK133" s="389" t="s">
        <v>1439</v>
      </c>
      <c r="AL133" s="389"/>
      <c r="AM133" s="389">
        <v>14</v>
      </c>
      <c r="AN133" s="389"/>
      <c r="AO133" s="389"/>
      <c r="AP133" s="395"/>
      <c r="AQ133" s="389"/>
      <c r="AR133" s="389"/>
      <c r="AS133" s="395" t="s">
        <v>1434</v>
      </c>
      <c r="AT133" s="388">
        <v>2</v>
      </c>
      <c r="AU133" s="388">
        <v>117</v>
      </c>
      <c r="AZ133" s="412"/>
    </row>
    <row r="134" spans="1:52" ht="36.75" customHeight="1">
      <c r="A134" s="388">
        <v>81</v>
      </c>
      <c r="B134" s="389"/>
      <c r="C134" s="390" t="s">
        <v>1076</v>
      </c>
      <c r="D134" s="389" t="s">
        <v>96</v>
      </c>
      <c r="E134" s="391">
        <v>0.17</v>
      </c>
      <c r="F134" s="389"/>
      <c r="G134" s="391">
        <v>0.17</v>
      </c>
      <c r="H134" s="389"/>
      <c r="I134" s="389"/>
      <c r="J134" s="392">
        <f t="shared" si="20"/>
        <v>0</v>
      </c>
      <c r="K134" s="389"/>
      <c r="L134" s="389"/>
      <c r="M134" s="389"/>
      <c r="N134" s="389"/>
      <c r="O134" s="389"/>
      <c r="P134" s="389"/>
      <c r="Q134" s="389"/>
      <c r="R134" s="389"/>
      <c r="S134" s="389"/>
      <c r="T134" s="389"/>
      <c r="U134" s="389"/>
      <c r="V134" s="389"/>
      <c r="W134" s="389"/>
      <c r="X134" s="389"/>
      <c r="Y134" s="389">
        <v>0.17</v>
      </c>
      <c r="Z134" s="389"/>
      <c r="AA134" s="389"/>
      <c r="AB134" s="389"/>
      <c r="AC134" s="389"/>
      <c r="AD134" s="389"/>
      <c r="AE134" s="389"/>
      <c r="AF134" s="389"/>
      <c r="AG134" s="393">
        <f t="shared" ref="AG134:AG198" si="21">SUM(M134:AF134)</f>
        <v>0.17</v>
      </c>
      <c r="AH134" s="389" t="s">
        <v>241</v>
      </c>
      <c r="AI134" s="389" t="s">
        <v>1565</v>
      </c>
      <c r="AJ134" s="395"/>
      <c r="AK134" s="389" t="s">
        <v>1439</v>
      </c>
      <c r="AL134" s="389"/>
      <c r="AM134" s="389"/>
      <c r="AN134" s="389"/>
      <c r="AO134" s="395"/>
      <c r="AP134" s="395"/>
      <c r="AQ134" s="395"/>
      <c r="AR134" s="395"/>
      <c r="AS134" s="395" t="s">
        <v>1434</v>
      </c>
      <c r="AT134" s="388">
        <v>2</v>
      </c>
      <c r="AU134" s="388">
        <v>118</v>
      </c>
    </row>
    <row r="135" spans="1:52" ht="36.75" customHeight="1">
      <c r="A135" s="388">
        <v>82</v>
      </c>
      <c r="B135" s="389">
        <v>226</v>
      </c>
      <c r="C135" s="390" t="s">
        <v>1076</v>
      </c>
      <c r="D135" s="389" t="s">
        <v>96</v>
      </c>
      <c r="E135" s="391">
        <v>0.5</v>
      </c>
      <c r="F135" s="389"/>
      <c r="G135" s="391">
        <v>0.5</v>
      </c>
      <c r="H135" s="389">
        <v>0.5</v>
      </c>
      <c r="I135" s="389"/>
      <c r="J135" s="392">
        <f t="shared" si="20"/>
        <v>0.5</v>
      </c>
      <c r="K135" s="389"/>
      <c r="L135" s="389"/>
      <c r="M135" s="389"/>
      <c r="N135" s="389"/>
      <c r="O135" s="389"/>
      <c r="P135" s="389"/>
      <c r="Q135" s="389"/>
      <c r="R135" s="389"/>
      <c r="S135" s="389"/>
      <c r="T135" s="389"/>
      <c r="U135" s="389"/>
      <c r="V135" s="389"/>
      <c r="W135" s="389"/>
      <c r="X135" s="389"/>
      <c r="Y135" s="389"/>
      <c r="Z135" s="389"/>
      <c r="AA135" s="389"/>
      <c r="AB135" s="389"/>
      <c r="AC135" s="389"/>
      <c r="AD135" s="389"/>
      <c r="AE135" s="389"/>
      <c r="AF135" s="389"/>
      <c r="AG135" s="393">
        <f t="shared" si="21"/>
        <v>0</v>
      </c>
      <c r="AH135" s="408" t="s">
        <v>243</v>
      </c>
      <c r="AI135" s="394" t="s">
        <v>1566</v>
      </c>
      <c r="AJ135" s="389"/>
      <c r="AK135" s="389" t="s">
        <v>1439</v>
      </c>
      <c r="AL135" s="389">
        <v>2</v>
      </c>
      <c r="AM135" s="389"/>
      <c r="AN135" s="389"/>
      <c r="AO135" s="389"/>
      <c r="AP135" s="389"/>
      <c r="AQ135" s="389"/>
      <c r="AR135" s="395"/>
      <c r="AS135" s="389" t="s">
        <v>1436</v>
      </c>
      <c r="AT135" s="388">
        <v>2</v>
      </c>
      <c r="AU135" s="388">
        <v>119</v>
      </c>
    </row>
    <row r="136" spans="1:52" ht="39.75" customHeight="1">
      <c r="A136" s="388">
        <v>83</v>
      </c>
      <c r="B136" s="389">
        <v>238</v>
      </c>
      <c r="C136" s="390" t="s">
        <v>1076</v>
      </c>
      <c r="D136" s="389" t="s">
        <v>96</v>
      </c>
      <c r="E136" s="391">
        <v>0.36</v>
      </c>
      <c r="F136" s="411"/>
      <c r="G136" s="391">
        <v>0.36</v>
      </c>
      <c r="H136" s="393">
        <v>0.36</v>
      </c>
      <c r="I136" s="393"/>
      <c r="J136" s="392">
        <f t="shared" si="20"/>
        <v>0.36</v>
      </c>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c r="AG136" s="393">
        <f t="shared" si="21"/>
        <v>0</v>
      </c>
      <c r="AH136" s="394" t="s">
        <v>244</v>
      </c>
      <c r="AI136" s="394" t="s">
        <v>1567</v>
      </c>
      <c r="AJ136" s="389"/>
      <c r="AK136" s="389" t="s">
        <v>1439</v>
      </c>
      <c r="AL136" s="389"/>
      <c r="AM136" s="389">
        <v>3</v>
      </c>
      <c r="AN136" s="389"/>
      <c r="AO136" s="395"/>
      <c r="AP136" s="395"/>
      <c r="AQ136" s="395"/>
      <c r="AR136" s="395"/>
      <c r="AS136" s="395" t="s">
        <v>1436</v>
      </c>
      <c r="AT136" s="388">
        <v>2</v>
      </c>
      <c r="AU136" s="388">
        <v>120</v>
      </c>
      <c r="AZ136" s="412"/>
    </row>
    <row r="137" spans="1:52" ht="36" customHeight="1">
      <c r="A137" s="388">
        <v>84</v>
      </c>
      <c r="B137" s="389">
        <v>237</v>
      </c>
      <c r="C137" s="390" t="s">
        <v>1076</v>
      </c>
      <c r="D137" s="389" t="s">
        <v>96</v>
      </c>
      <c r="E137" s="391">
        <v>0.1</v>
      </c>
      <c r="F137" s="411"/>
      <c r="G137" s="391">
        <v>0.1</v>
      </c>
      <c r="H137" s="393">
        <v>0.1</v>
      </c>
      <c r="I137" s="393"/>
      <c r="J137" s="392">
        <f t="shared" si="20"/>
        <v>0.1</v>
      </c>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c r="AG137" s="393">
        <f t="shared" si="21"/>
        <v>0</v>
      </c>
      <c r="AH137" s="394" t="s">
        <v>244</v>
      </c>
      <c r="AI137" s="394" t="s">
        <v>1449</v>
      </c>
      <c r="AJ137" s="389"/>
      <c r="AK137" s="389" t="s">
        <v>1439</v>
      </c>
      <c r="AL137" s="389"/>
      <c r="AM137" s="389">
        <v>2</v>
      </c>
      <c r="AN137" s="389"/>
      <c r="AO137" s="395"/>
      <c r="AP137" s="395"/>
      <c r="AQ137" s="395"/>
      <c r="AR137" s="395"/>
      <c r="AS137" s="395" t="s">
        <v>1434</v>
      </c>
      <c r="AT137" s="388">
        <v>2</v>
      </c>
      <c r="AU137" s="388">
        <v>121</v>
      </c>
      <c r="AZ137" s="412"/>
    </row>
    <row r="138" spans="1:52" ht="33" customHeight="1">
      <c r="A138" s="388">
        <v>85</v>
      </c>
      <c r="B138" s="389">
        <v>261</v>
      </c>
      <c r="C138" s="390" t="s">
        <v>1076</v>
      </c>
      <c r="D138" s="389" t="s">
        <v>96</v>
      </c>
      <c r="E138" s="391">
        <v>0.18</v>
      </c>
      <c r="F138" s="389"/>
      <c r="G138" s="391">
        <v>0.18</v>
      </c>
      <c r="H138" s="389">
        <v>0.18</v>
      </c>
      <c r="I138" s="389"/>
      <c r="J138" s="392">
        <f t="shared" si="20"/>
        <v>0.18</v>
      </c>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93">
        <f t="shared" si="21"/>
        <v>0</v>
      </c>
      <c r="AH138" s="389" t="s">
        <v>245</v>
      </c>
      <c r="AI138" s="394" t="s">
        <v>1568</v>
      </c>
      <c r="AJ138" s="389"/>
      <c r="AK138" s="389" t="s">
        <v>1439</v>
      </c>
      <c r="AL138" s="389" t="s">
        <v>1569</v>
      </c>
      <c r="AM138" s="389">
        <v>2</v>
      </c>
      <c r="AN138" s="389"/>
      <c r="AO138" s="389"/>
      <c r="AP138" s="395"/>
      <c r="AQ138" s="389"/>
      <c r="AR138" s="395"/>
      <c r="AS138" s="395" t="s">
        <v>1436</v>
      </c>
      <c r="AT138" s="388">
        <v>2</v>
      </c>
      <c r="AU138" s="388">
        <v>122</v>
      </c>
    </row>
    <row r="139" spans="1:52" ht="41.25" customHeight="1">
      <c r="A139" s="388">
        <v>86</v>
      </c>
      <c r="B139" s="389">
        <v>277</v>
      </c>
      <c r="C139" s="390" t="s">
        <v>1076</v>
      </c>
      <c r="D139" s="389" t="s">
        <v>96</v>
      </c>
      <c r="E139" s="391">
        <v>0.2</v>
      </c>
      <c r="F139" s="389"/>
      <c r="G139" s="391">
        <v>0.2</v>
      </c>
      <c r="H139" s="389"/>
      <c r="I139" s="389"/>
      <c r="J139" s="392">
        <f t="shared" si="20"/>
        <v>0</v>
      </c>
      <c r="K139" s="389"/>
      <c r="L139" s="389"/>
      <c r="M139" s="389"/>
      <c r="N139" s="389">
        <v>0.2</v>
      </c>
      <c r="O139" s="389"/>
      <c r="P139" s="389"/>
      <c r="Q139" s="389"/>
      <c r="R139" s="389"/>
      <c r="S139" s="389"/>
      <c r="T139" s="389"/>
      <c r="U139" s="389"/>
      <c r="V139" s="389"/>
      <c r="W139" s="389"/>
      <c r="X139" s="389"/>
      <c r="Y139" s="389"/>
      <c r="Z139" s="389"/>
      <c r="AA139" s="389"/>
      <c r="AB139" s="389"/>
      <c r="AC139" s="389"/>
      <c r="AD139" s="389"/>
      <c r="AE139" s="389"/>
      <c r="AF139" s="389"/>
      <c r="AG139" s="393">
        <f t="shared" si="21"/>
        <v>0.2</v>
      </c>
      <c r="AH139" s="408" t="s">
        <v>246</v>
      </c>
      <c r="AI139" s="394" t="s">
        <v>1570</v>
      </c>
      <c r="AJ139" s="389"/>
      <c r="AK139" s="389" t="s">
        <v>1439</v>
      </c>
      <c r="AL139" s="389"/>
      <c r="AM139" s="389">
        <v>1</v>
      </c>
      <c r="AN139" s="389"/>
      <c r="AO139" s="389"/>
      <c r="AP139" s="395"/>
      <c r="AQ139" s="389"/>
      <c r="AR139" s="395"/>
      <c r="AS139" s="395" t="s">
        <v>1434</v>
      </c>
      <c r="AT139" s="388">
        <v>2</v>
      </c>
      <c r="AU139" s="388">
        <v>123</v>
      </c>
      <c r="AV139" s="384"/>
      <c r="AW139" s="384"/>
      <c r="AX139" s="384"/>
      <c r="AY139" s="384"/>
      <c r="AZ139" s="384"/>
    </row>
    <row r="140" spans="1:52" s="384" customFormat="1" ht="39.75" customHeight="1">
      <c r="A140" s="388">
        <v>87</v>
      </c>
      <c r="B140" s="389">
        <v>304</v>
      </c>
      <c r="C140" s="390" t="s">
        <v>1076</v>
      </c>
      <c r="D140" s="389" t="s">
        <v>96</v>
      </c>
      <c r="E140" s="391">
        <v>0.24000000000000002</v>
      </c>
      <c r="F140" s="389"/>
      <c r="G140" s="391">
        <v>0.24000000000000002</v>
      </c>
      <c r="H140" s="389">
        <v>0.2</v>
      </c>
      <c r="I140" s="389"/>
      <c r="J140" s="392">
        <f t="shared" si="20"/>
        <v>0.2</v>
      </c>
      <c r="K140" s="389"/>
      <c r="L140" s="389"/>
      <c r="M140" s="389"/>
      <c r="N140" s="389"/>
      <c r="O140" s="389"/>
      <c r="P140" s="389"/>
      <c r="Q140" s="389"/>
      <c r="R140" s="389"/>
      <c r="S140" s="389"/>
      <c r="T140" s="389"/>
      <c r="U140" s="389"/>
      <c r="V140" s="389"/>
      <c r="W140" s="389"/>
      <c r="X140" s="389"/>
      <c r="Y140" s="389"/>
      <c r="Z140" s="389"/>
      <c r="AA140" s="389"/>
      <c r="AB140" s="389"/>
      <c r="AC140" s="389"/>
      <c r="AD140" s="389"/>
      <c r="AE140" s="389">
        <v>0.04</v>
      </c>
      <c r="AF140" s="389"/>
      <c r="AG140" s="393">
        <f t="shared" si="21"/>
        <v>0.04</v>
      </c>
      <c r="AH140" s="389" t="s">
        <v>248</v>
      </c>
      <c r="AI140" s="394" t="s">
        <v>1571</v>
      </c>
      <c r="AJ140" s="389"/>
      <c r="AK140" s="389" t="s">
        <v>1439</v>
      </c>
      <c r="AL140" s="389"/>
      <c r="AM140" s="389">
        <v>5</v>
      </c>
      <c r="AN140" s="389"/>
      <c r="AO140" s="390"/>
      <c r="AP140" s="389"/>
      <c r="AQ140" s="389"/>
      <c r="AR140" s="395"/>
      <c r="AS140" s="389" t="s">
        <v>1436</v>
      </c>
      <c r="AT140" s="388">
        <v>2</v>
      </c>
      <c r="AU140" s="388">
        <v>124</v>
      </c>
    </row>
    <row r="141" spans="1:52" ht="34.5" customHeight="1">
      <c r="A141" s="388">
        <v>88</v>
      </c>
      <c r="B141" s="389">
        <v>302</v>
      </c>
      <c r="C141" s="390" t="s">
        <v>1076</v>
      </c>
      <c r="D141" s="389" t="s">
        <v>96</v>
      </c>
      <c r="E141" s="391">
        <v>0.5</v>
      </c>
      <c r="F141" s="389"/>
      <c r="G141" s="391">
        <v>0.5</v>
      </c>
      <c r="H141" s="389">
        <v>0.2</v>
      </c>
      <c r="I141" s="389">
        <v>0.25</v>
      </c>
      <c r="J141" s="392">
        <f t="shared" si="20"/>
        <v>0.45</v>
      </c>
      <c r="K141" s="389"/>
      <c r="L141" s="389"/>
      <c r="M141" s="389"/>
      <c r="N141" s="389"/>
      <c r="O141" s="389"/>
      <c r="P141" s="389"/>
      <c r="Q141" s="389"/>
      <c r="R141" s="389"/>
      <c r="S141" s="389"/>
      <c r="T141" s="389"/>
      <c r="U141" s="389"/>
      <c r="V141" s="389"/>
      <c r="W141" s="389"/>
      <c r="X141" s="389"/>
      <c r="Y141" s="389"/>
      <c r="Z141" s="389"/>
      <c r="AA141" s="389"/>
      <c r="AB141" s="389"/>
      <c r="AC141" s="389"/>
      <c r="AD141" s="389"/>
      <c r="AE141" s="389">
        <v>0.05</v>
      </c>
      <c r="AF141" s="389"/>
      <c r="AG141" s="393">
        <f t="shared" si="21"/>
        <v>0.05</v>
      </c>
      <c r="AH141" s="389" t="s">
        <v>248</v>
      </c>
      <c r="AI141" s="394" t="s">
        <v>1572</v>
      </c>
      <c r="AJ141" s="389"/>
      <c r="AK141" s="389" t="s">
        <v>1439</v>
      </c>
      <c r="AL141" s="389"/>
      <c r="AM141" s="389">
        <v>3</v>
      </c>
      <c r="AN141" s="389"/>
      <c r="AO141" s="390"/>
      <c r="AP141" s="389"/>
      <c r="AQ141" s="389"/>
      <c r="AR141" s="395"/>
      <c r="AS141" s="389" t="s">
        <v>1502</v>
      </c>
      <c r="AT141" s="388">
        <v>2</v>
      </c>
      <c r="AU141" s="388">
        <v>125</v>
      </c>
      <c r="AV141" s="384"/>
      <c r="AW141" s="384"/>
      <c r="AX141" s="384"/>
      <c r="AY141" s="384"/>
      <c r="AZ141" s="384"/>
    </row>
    <row r="142" spans="1:52" ht="36" customHeight="1">
      <c r="A142" s="388">
        <v>89</v>
      </c>
      <c r="B142" s="389">
        <v>300</v>
      </c>
      <c r="C142" s="390" t="s">
        <v>1076</v>
      </c>
      <c r="D142" s="389" t="s">
        <v>96</v>
      </c>
      <c r="E142" s="391">
        <v>0.18</v>
      </c>
      <c r="F142" s="389"/>
      <c r="G142" s="391">
        <v>0.18</v>
      </c>
      <c r="H142" s="389">
        <v>0.12</v>
      </c>
      <c r="I142" s="389"/>
      <c r="J142" s="392">
        <f t="shared" si="20"/>
        <v>0.12</v>
      </c>
      <c r="K142" s="389"/>
      <c r="L142" s="389"/>
      <c r="M142" s="389"/>
      <c r="N142" s="389"/>
      <c r="O142" s="389"/>
      <c r="P142" s="389"/>
      <c r="Q142" s="389"/>
      <c r="R142" s="389"/>
      <c r="S142" s="389"/>
      <c r="T142" s="389"/>
      <c r="U142" s="389"/>
      <c r="V142" s="389"/>
      <c r="W142" s="389"/>
      <c r="X142" s="389"/>
      <c r="Y142" s="389"/>
      <c r="Z142" s="389"/>
      <c r="AA142" s="389"/>
      <c r="AB142" s="389"/>
      <c r="AC142" s="389"/>
      <c r="AD142" s="389"/>
      <c r="AE142" s="389">
        <v>0.06</v>
      </c>
      <c r="AF142" s="389"/>
      <c r="AG142" s="393">
        <f t="shared" si="21"/>
        <v>0.06</v>
      </c>
      <c r="AH142" s="389" t="s">
        <v>248</v>
      </c>
      <c r="AI142" s="394" t="s">
        <v>1573</v>
      </c>
      <c r="AJ142" s="389"/>
      <c r="AK142" s="389" t="s">
        <v>1439</v>
      </c>
      <c r="AL142" s="389"/>
      <c r="AM142" s="389">
        <v>1</v>
      </c>
      <c r="AN142" s="389"/>
      <c r="AO142" s="390"/>
      <c r="AP142" s="389"/>
      <c r="AQ142" s="389"/>
      <c r="AR142" s="395"/>
      <c r="AS142" s="389" t="s">
        <v>1502</v>
      </c>
      <c r="AT142" s="388">
        <v>2</v>
      </c>
      <c r="AU142" s="388">
        <v>126</v>
      </c>
    </row>
    <row r="143" spans="1:52" ht="32.25" customHeight="1">
      <c r="A143" s="388">
        <v>90</v>
      </c>
      <c r="B143" s="389">
        <v>303</v>
      </c>
      <c r="C143" s="390" t="s">
        <v>1076</v>
      </c>
      <c r="D143" s="389" t="s">
        <v>96</v>
      </c>
      <c r="E143" s="391">
        <v>0.22</v>
      </c>
      <c r="F143" s="389"/>
      <c r="G143" s="391">
        <v>0.22</v>
      </c>
      <c r="H143" s="389">
        <v>0.2</v>
      </c>
      <c r="I143" s="389"/>
      <c r="J143" s="392">
        <f t="shared" si="20"/>
        <v>0.2</v>
      </c>
      <c r="K143" s="389"/>
      <c r="L143" s="389"/>
      <c r="M143" s="389"/>
      <c r="N143" s="389"/>
      <c r="O143" s="389"/>
      <c r="P143" s="389"/>
      <c r="Q143" s="389"/>
      <c r="R143" s="389"/>
      <c r="S143" s="389"/>
      <c r="T143" s="389"/>
      <c r="U143" s="389"/>
      <c r="V143" s="389"/>
      <c r="W143" s="389"/>
      <c r="X143" s="389"/>
      <c r="Y143" s="389"/>
      <c r="Z143" s="389"/>
      <c r="AA143" s="389"/>
      <c r="AB143" s="389"/>
      <c r="AC143" s="389"/>
      <c r="AD143" s="389"/>
      <c r="AE143" s="389">
        <v>0.02</v>
      </c>
      <c r="AF143" s="389"/>
      <c r="AG143" s="393">
        <f t="shared" si="21"/>
        <v>0.02</v>
      </c>
      <c r="AH143" s="389" t="s">
        <v>248</v>
      </c>
      <c r="AI143" s="394" t="s">
        <v>1574</v>
      </c>
      <c r="AJ143" s="389"/>
      <c r="AK143" s="389" t="s">
        <v>1439</v>
      </c>
      <c r="AL143" s="389"/>
      <c r="AM143" s="389">
        <v>4</v>
      </c>
      <c r="AN143" s="389"/>
      <c r="AO143" s="390"/>
      <c r="AP143" s="389"/>
      <c r="AQ143" s="389"/>
      <c r="AR143" s="395"/>
      <c r="AS143" s="389" t="s">
        <v>1436</v>
      </c>
      <c r="AT143" s="388">
        <v>2</v>
      </c>
      <c r="AU143" s="388">
        <v>127</v>
      </c>
      <c r="AZ143" s="412"/>
    </row>
    <row r="144" spans="1:52" ht="30" customHeight="1">
      <c r="A144" s="388">
        <v>91</v>
      </c>
      <c r="B144" s="389">
        <v>315</v>
      </c>
      <c r="C144" s="390" t="s">
        <v>1076</v>
      </c>
      <c r="D144" s="389" t="s">
        <v>96</v>
      </c>
      <c r="E144" s="391">
        <v>0.3</v>
      </c>
      <c r="F144" s="394"/>
      <c r="G144" s="391">
        <v>0.3</v>
      </c>
      <c r="H144" s="393"/>
      <c r="I144" s="393"/>
      <c r="J144" s="392">
        <f t="shared" si="20"/>
        <v>0</v>
      </c>
      <c r="K144" s="393"/>
      <c r="L144" s="393"/>
      <c r="M144" s="393"/>
      <c r="N144" s="393">
        <v>0.3</v>
      </c>
      <c r="O144" s="393"/>
      <c r="P144" s="393"/>
      <c r="Q144" s="393"/>
      <c r="R144" s="393"/>
      <c r="S144" s="393"/>
      <c r="T144" s="393"/>
      <c r="U144" s="393"/>
      <c r="V144" s="393"/>
      <c r="W144" s="393"/>
      <c r="X144" s="393"/>
      <c r="Y144" s="393"/>
      <c r="Z144" s="393"/>
      <c r="AA144" s="393"/>
      <c r="AB144" s="393"/>
      <c r="AC144" s="393"/>
      <c r="AD144" s="393"/>
      <c r="AE144" s="393"/>
      <c r="AF144" s="393"/>
      <c r="AG144" s="393">
        <f t="shared" si="21"/>
        <v>0.3</v>
      </c>
      <c r="AH144" s="389" t="s">
        <v>249</v>
      </c>
      <c r="AI144" s="394" t="s">
        <v>1575</v>
      </c>
      <c r="AJ144" s="389"/>
      <c r="AK144" s="389" t="s">
        <v>1439</v>
      </c>
      <c r="AL144" s="395"/>
      <c r="AM144" s="389">
        <v>4</v>
      </c>
      <c r="AN144" s="389"/>
      <c r="AO144" s="389"/>
      <c r="AP144" s="395"/>
      <c r="AQ144" s="389"/>
      <c r="AR144" s="395"/>
      <c r="AS144" s="389" t="s">
        <v>1434</v>
      </c>
      <c r="AT144" s="388">
        <v>2</v>
      </c>
      <c r="AU144" s="388">
        <v>128</v>
      </c>
    </row>
    <row r="145" spans="1:52" ht="32.25" customHeight="1">
      <c r="A145" s="388">
        <v>92</v>
      </c>
      <c r="B145" s="389">
        <v>314</v>
      </c>
      <c r="C145" s="390" t="s">
        <v>1076</v>
      </c>
      <c r="D145" s="389" t="s">
        <v>96</v>
      </c>
      <c r="E145" s="391">
        <v>0.06</v>
      </c>
      <c r="F145" s="394"/>
      <c r="G145" s="391">
        <v>0.06</v>
      </c>
      <c r="H145" s="393"/>
      <c r="I145" s="393"/>
      <c r="J145" s="392">
        <f t="shared" si="20"/>
        <v>0</v>
      </c>
      <c r="K145" s="393"/>
      <c r="L145" s="393"/>
      <c r="M145" s="393"/>
      <c r="N145" s="393"/>
      <c r="O145" s="393"/>
      <c r="P145" s="393">
        <v>0.06</v>
      </c>
      <c r="Q145" s="393"/>
      <c r="R145" s="393"/>
      <c r="S145" s="393"/>
      <c r="T145" s="393"/>
      <c r="U145" s="393"/>
      <c r="V145" s="393"/>
      <c r="W145" s="393"/>
      <c r="X145" s="393"/>
      <c r="Y145" s="393"/>
      <c r="Z145" s="393"/>
      <c r="AA145" s="393"/>
      <c r="AB145" s="393"/>
      <c r="AC145" s="393"/>
      <c r="AD145" s="393"/>
      <c r="AE145" s="393"/>
      <c r="AF145" s="393"/>
      <c r="AG145" s="393">
        <f t="shared" si="21"/>
        <v>0.06</v>
      </c>
      <c r="AH145" s="389" t="s">
        <v>249</v>
      </c>
      <c r="AI145" s="394" t="s">
        <v>1499</v>
      </c>
      <c r="AJ145" s="389"/>
      <c r="AK145" s="389" t="s">
        <v>1439</v>
      </c>
      <c r="AL145" s="395"/>
      <c r="AM145" s="389">
        <v>3</v>
      </c>
      <c r="AN145" s="389"/>
      <c r="AO145" s="389"/>
      <c r="AP145" s="395"/>
      <c r="AQ145" s="389"/>
      <c r="AR145" s="395"/>
      <c r="AS145" s="389" t="s">
        <v>1434</v>
      </c>
      <c r="AT145" s="388">
        <v>2</v>
      </c>
      <c r="AU145" s="388">
        <v>129</v>
      </c>
    </row>
    <row r="146" spans="1:52" ht="32.25" customHeight="1">
      <c r="A146" s="388">
        <v>93</v>
      </c>
      <c r="B146" s="389">
        <v>317</v>
      </c>
      <c r="C146" s="390" t="s">
        <v>1076</v>
      </c>
      <c r="D146" s="389" t="s">
        <v>96</v>
      </c>
      <c r="E146" s="391">
        <v>0.04</v>
      </c>
      <c r="F146" s="394"/>
      <c r="G146" s="391">
        <v>0.04</v>
      </c>
      <c r="H146" s="393"/>
      <c r="I146" s="393"/>
      <c r="J146" s="392">
        <f t="shared" si="20"/>
        <v>0</v>
      </c>
      <c r="K146" s="393"/>
      <c r="L146" s="393"/>
      <c r="M146" s="393"/>
      <c r="N146" s="393"/>
      <c r="O146" s="393"/>
      <c r="P146" s="393">
        <v>0.04</v>
      </c>
      <c r="Q146" s="393"/>
      <c r="R146" s="393"/>
      <c r="S146" s="393"/>
      <c r="T146" s="393"/>
      <c r="U146" s="393"/>
      <c r="V146" s="393"/>
      <c r="W146" s="393"/>
      <c r="X146" s="393"/>
      <c r="Y146" s="393"/>
      <c r="Z146" s="393"/>
      <c r="AA146" s="393"/>
      <c r="AB146" s="393"/>
      <c r="AC146" s="393"/>
      <c r="AD146" s="393"/>
      <c r="AE146" s="393"/>
      <c r="AF146" s="393"/>
      <c r="AG146" s="393">
        <f t="shared" si="21"/>
        <v>0.04</v>
      </c>
      <c r="AH146" s="389" t="s">
        <v>249</v>
      </c>
      <c r="AI146" s="394" t="s">
        <v>1576</v>
      </c>
      <c r="AJ146" s="389"/>
      <c r="AK146" s="389" t="s">
        <v>1439</v>
      </c>
      <c r="AL146" s="395"/>
      <c r="AM146" s="389">
        <v>6</v>
      </c>
      <c r="AN146" s="389"/>
      <c r="AO146" s="389"/>
      <c r="AP146" s="395"/>
      <c r="AQ146" s="389"/>
      <c r="AR146" s="395"/>
      <c r="AS146" s="389" t="s">
        <v>1434</v>
      </c>
      <c r="AT146" s="388">
        <v>2</v>
      </c>
      <c r="AU146" s="388">
        <v>130</v>
      </c>
    </row>
    <row r="147" spans="1:52" ht="32.25" customHeight="1">
      <c r="A147" s="388">
        <v>94</v>
      </c>
      <c r="B147" s="389">
        <v>316</v>
      </c>
      <c r="C147" s="390" t="s">
        <v>1076</v>
      </c>
      <c r="D147" s="389" t="s">
        <v>96</v>
      </c>
      <c r="E147" s="391">
        <v>0.3</v>
      </c>
      <c r="F147" s="394"/>
      <c r="G147" s="391">
        <v>0.3</v>
      </c>
      <c r="H147" s="393"/>
      <c r="I147" s="393"/>
      <c r="J147" s="392">
        <f t="shared" si="20"/>
        <v>0</v>
      </c>
      <c r="K147" s="393"/>
      <c r="L147" s="393"/>
      <c r="M147" s="393"/>
      <c r="N147" s="393">
        <v>0.3</v>
      </c>
      <c r="O147" s="393"/>
      <c r="P147" s="393"/>
      <c r="Q147" s="393"/>
      <c r="R147" s="393"/>
      <c r="S147" s="393"/>
      <c r="T147" s="393"/>
      <c r="U147" s="393"/>
      <c r="V147" s="393"/>
      <c r="W147" s="393"/>
      <c r="X147" s="393"/>
      <c r="Y147" s="393"/>
      <c r="Z147" s="393"/>
      <c r="AA147" s="393"/>
      <c r="AB147" s="393"/>
      <c r="AC147" s="393"/>
      <c r="AD147" s="393"/>
      <c r="AE147" s="393"/>
      <c r="AF147" s="393"/>
      <c r="AG147" s="393">
        <f t="shared" si="21"/>
        <v>0.3</v>
      </c>
      <c r="AH147" s="389" t="s">
        <v>249</v>
      </c>
      <c r="AI147" s="394" t="s">
        <v>1500</v>
      </c>
      <c r="AJ147" s="389"/>
      <c r="AK147" s="389" t="s">
        <v>1439</v>
      </c>
      <c r="AL147" s="395"/>
      <c r="AM147" s="389">
        <v>5</v>
      </c>
      <c r="AN147" s="389"/>
      <c r="AO147" s="389"/>
      <c r="AP147" s="395"/>
      <c r="AQ147" s="389"/>
      <c r="AR147" s="395"/>
      <c r="AS147" s="389" t="s">
        <v>1434</v>
      </c>
      <c r="AT147" s="388">
        <v>2</v>
      </c>
      <c r="AU147" s="388">
        <v>131</v>
      </c>
    </row>
    <row r="148" spans="1:52" ht="32.25" customHeight="1">
      <c r="A148" s="388">
        <v>95</v>
      </c>
      <c r="B148" s="389">
        <v>329</v>
      </c>
      <c r="C148" s="390" t="s">
        <v>1076</v>
      </c>
      <c r="D148" s="389" t="s">
        <v>96</v>
      </c>
      <c r="E148" s="391">
        <v>0.1</v>
      </c>
      <c r="F148" s="389"/>
      <c r="G148" s="391">
        <v>0.1</v>
      </c>
      <c r="H148" s="393">
        <v>0.1</v>
      </c>
      <c r="I148" s="393"/>
      <c r="J148" s="392">
        <f t="shared" si="20"/>
        <v>0.1</v>
      </c>
      <c r="K148" s="393"/>
      <c r="L148" s="393"/>
      <c r="M148" s="393"/>
      <c r="N148" s="393"/>
      <c r="O148" s="393"/>
      <c r="P148" s="393"/>
      <c r="Q148" s="393"/>
      <c r="R148" s="393"/>
      <c r="S148" s="393"/>
      <c r="T148" s="393"/>
      <c r="U148" s="393"/>
      <c r="V148" s="393"/>
      <c r="W148" s="393"/>
      <c r="X148" s="393"/>
      <c r="Y148" s="393"/>
      <c r="Z148" s="393"/>
      <c r="AA148" s="393"/>
      <c r="AB148" s="393"/>
      <c r="AC148" s="393"/>
      <c r="AD148" s="393"/>
      <c r="AE148" s="393"/>
      <c r="AF148" s="393"/>
      <c r="AG148" s="393">
        <f t="shared" si="21"/>
        <v>0</v>
      </c>
      <c r="AH148" s="389" t="s">
        <v>250</v>
      </c>
      <c r="AI148" s="394" t="s">
        <v>1577</v>
      </c>
      <c r="AJ148" s="389"/>
      <c r="AK148" s="389" t="s">
        <v>1439</v>
      </c>
      <c r="AL148" s="389"/>
      <c r="AM148" s="389">
        <v>6</v>
      </c>
      <c r="AN148" s="389"/>
      <c r="AO148" s="389"/>
      <c r="AP148" s="395"/>
      <c r="AQ148" s="389"/>
      <c r="AR148" s="389"/>
      <c r="AS148" s="389" t="s">
        <v>1436</v>
      </c>
      <c r="AT148" s="388">
        <v>2</v>
      </c>
      <c r="AU148" s="388">
        <v>132</v>
      </c>
    </row>
    <row r="149" spans="1:52" ht="32.25" customHeight="1">
      <c r="A149" s="388">
        <v>96</v>
      </c>
      <c r="B149" s="389">
        <v>332</v>
      </c>
      <c r="C149" s="390" t="s">
        <v>1076</v>
      </c>
      <c r="D149" s="389" t="s">
        <v>96</v>
      </c>
      <c r="E149" s="391">
        <v>0.18</v>
      </c>
      <c r="F149" s="389"/>
      <c r="G149" s="391">
        <v>0.18</v>
      </c>
      <c r="H149" s="393">
        <v>0.18</v>
      </c>
      <c r="I149" s="393"/>
      <c r="J149" s="392">
        <f t="shared" si="20"/>
        <v>0.18</v>
      </c>
      <c r="K149" s="393"/>
      <c r="L149" s="393"/>
      <c r="M149" s="393"/>
      <c r="N149" s="393"/>
      <c r="O149" s="393"/>
      <c r="P149" s="393"/>
      <c r="Q149" s="393"/>
      <c r="R149" s="393"/>
      <c r="S149" s="393"/>
      <c r="T149" s="393"/>
      <c r="U149" s="393"/>
      <c r="V149" s="393"/>
      <c r="W149" s="393"/>
      <c r="X149" s="393"/>
      <c r="Y149" s="393"/>
      <c r="Z149" s="393"/>
      <c r="AA149" s="393"/>
      <c r="AB149" s="393"/>
      <c r="AC149" s="393"/>
      <c r="AD149" s="393"/>
      <c r="AE149" s="393"/>
      <c r="AF149" s="393"/>
      <c r="AG149" s="393">
        <f t="shared" si="21"/>
        <v>0</v>
      </c>
      <c r="AH149" s="389" t="s">
        <v>250</v>
      </c>
      <c r="AI149" s="389" t="s">
        <v>1451</v>
      </c>
      <c r="AJ149" s="389"/>
      <c r="AK149" s="389" t="s">
        <v>1439</v>
      </c>
      <c r="AL149" s="389"/>
      <c r="AM149" s="389">
        <v>9</v>
      </c>
      <c r="AN149" s="389"/>
      <c r="AO149" s="389"/>
      <c r="AP149" s="395"/>
      <c r="AQ149" s="389"/>
      <c r="AR149" s="389"/>
      <c r="AS149" s="389" t="s">
        <v>1436</v>
      </c>
      <c r="AT149" s="388">
        <v>2</v>
      </c>
      <c r="AU149" s="388">
        <v>133</v>
      </c>
    </row>
    <row r="150" spans="1:52" ht="32.25" customHeight="1">
      <c r="A150" s="388">
        <v>97</v>
      </c>
      <c r="B150" s="389">
        <v>343</v>
      </c>
      <c r="C150" s="390" t="s">
        <v>1076</v>
      </c>
      <c r="D150" s="389" t="s">
        <v>96</v>
      </c>
      <c r="E150" s="391">
        <v>0.15</v>
      </c>
      <c r="F150" s="393"/>
      <c r="G150" s="391">
        <v>0.15</v>
      </c>
      <c r="H150" s="393"/>
      <c r="I150" s="393"/>
      <c r="J150" s="392">
        <f t="shared" si="20"/>
        <v>0</v>
      </c>
      <c r="K150" s="393"/>
      <c r="L150" s="393"/>
      <c r="M150" s="393"/>
      <c r="N150" s="393">
        <v>0.15</v>
      </c>
      <c r="O150" s="393"/>
      <c r="P150" s="393"/>
      <c r="Q150" s="393"/>
      <c r="R150" s="393"/>
      <c r="S150" s="393"/>
      <c r="T150" s="393"/>
      <c r="U150" s="393"/>
      <c r="V150" s="393"/>
      <c r="W150" s="393"/>
      <c r="X150" s="393"/>
      <c r="Y150" s="393"/>
      <c r="Z150" s="393"/>
      <c r="AA150" s="393"/>
      <c r="AB150" s="393"/>
      <c r="AC150" s="393"/>
      <c r="AD150" s="393"/>
      <c r="AE150" s="393"/>
      <c r="AF150" s="393"/>
      <c r="AG150" s="393">
        <f t="shared" si="21"/>
        <v>0.15</v>
      </c>
      <c r="AH150" s="389" t="s">
        <v>251</v>
      </c>
      <c r="AI150" s="394" t="s">
        <v>1578</v>
      </c>
      <c r="AJ150" s="389"/>
      <c r="AK150" s="389" t="s">
        <v>1439</v>
      </c>
      <c r="AL150" s="389"/>
      <c r="AM150" s="389">
        <v>3</v>
      </c>
      <c r="AN150" s="389"/>
      <c r="AO150" s="389"/>
      <c r="AP150" s="395"/>
      <c r="AQ150" s="389"/>
      <c r="AR150" s="395"/>
      <c r="AS150" s="389" t="s">
        <v>1434</v>
      </c>
      <c r="AT150" s="388">
        <v>2</v>
      </c>
      <c r="AU150" s="388">
        <v>134</v>
      </c>
    </row>
    <row r="151" spans="1:52" ht="32.25" customHeight="1">
      <c r="A151" s="388">
        <v>98</v>
      </c>
      <c r="B151" s="389">
        <v>341</v>
      </c>
      <c r="C151" s="390" t="s">
        <v>1076</v>
      </c>
      <c r="D151" s="389" t="s">
        <v>96</v>
      </c>
      <c r="E151" s="391">
        <v>0.1</v>
      </c>
      <c r="F151" s="393"/>
      <c r="G151" s="391">
        <v>0.1</v>
      </c>
      <c r="H151" s="393">
        <v>0.1</v>
      </c>
      <c r="I151" s="393"/>
      <c r="J151" s="392">
        <f t="shared" si="20"/>
        <v>0.1</v>
      </c>
      <c r="K151" s="393"/>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c r="AG151" s="393">
        <f t="shared" si="21"/>
        <v>0</v>
      </c>
      <c r="AH151" s="389" t="s">
        <v>251</v>
      </c>
      <c r="AI151" s="394" t="s">
        <v>1579</v>
      </c>
      <c r="AJ151" s="389"/>
      <c r="AK151" s="389" t="s">
        <v>1439</v>
      </c>
      <c r="AL151" s="389"/>
      <c r="AM151" s="389">
        <v>1</v>
      </c>
      <c r="AN151" s="389"/>
      <c r="AO151" s="389"/>
      <c r="AP151" s="395"/>
      <c r="AQ151" s="389"/>
      <c r="AR151" s="395"/>
      <c r="AS151" s="389" t="s">
        <v>1436</v>
      </c>
      <c r="AT151" s="388">
        <v>2</v>
      </c>
      <c r="AU151" s="388">
        <v>135</v>
      </c>
    </row>
    <row r="152" spans="1:52" ht="32.25" customHeight="1">
      <c r="A152" s="388">
        <v>99</v>
      </c>
      <c r="B152" s="389">
        <v>342</v>
      </c>
      <c r="C152" s="390" t="s">
        <v>1076</v>
      </c>
      <c r="D152" s="389" t="s">
        <v>96</v>
      </c>
      <c r="E152" s="391">
        <v>0.06</v>
      </c>
      <c r="F152" s="393"/>
      <c r="G152" s="391">
        <v>0.06</v>
      </c>
      <c r="H152" s="393"/>
      <c r="I152" s="393"/>
      <c r="J152" s="392">
        <f t="shared" si="20"/>
        <v>0</v>
      </c>
      <c r="K152" s="393"/>
      <c r="L152" s="393"/>
      <c r="M152" s="393"/>
      <c r="N152" s="393">
        <v>0.06</v>
      </c>
      <c r="O152" s="393"/>
      <c r="P152" s="393"/>
      <c r="Q152" s="393"/>
      <c r="R152" s="393"/>
      <c r="S152" s="393"/>
      <c r="T152" s="393"/>
      <c r="U152" s="393"/>
      <c r="V152" s="393"/>
      <c r="W152" s="393"/>
      <c r="X152" s="393"/>
      <c r="Y152" s="393"/>
      <c r="Z152" s="393"/>
      <c r="AA152" s="393"/>
      <c r="AB152" s="393"/>
      <c r="AC152" s="393"/>
      <c r="AD152" s="393"/>
      <c r="AE152" s="393"/>
      <c r="AF152" s="393"/>
      <c r="AG152" s="393">
        <f t="shared" si="21"/>
        <v>0.06</v>
      </c>
      <c r="AH152" s="389" t="s">
        <v>251</v>
      </c>
      <c r="AI152" s="394" t="s">
        <v>1580</v>
      </c>
      <c r="AJ152" s="389"/>
      <c r="AK152" s="389" t="s">
        <v>1439</v>
      </c>
      <c r="AL152" s="389"/>
      <c r="AM152" s="389">
        <v>2</v>
      </c>
      <c r="AN152" s="389"/>
      <c r="AO152" s="389"/>
      <c r="AP152" s="395"/>
      <c r="AQ152" s="389"/>
      <c r="AR152" s="395"/>
      <c r="AS152" s="389" t="s">
        <v>1434</v>
      </c>
      <c r="AT152" s="388">
        <v>2</v>
      </c>
      <c r="AU152" s="388">
        <v>136</v>
      </c>
    </row>
    <row r="153" spans="1:52" ht="32.25" customHeight="1">
      <c r="A153" s="388">
        <v>100</v>
      </c>
      <c r="B153" s="389">
        <v>355</v>
      </c>
      <c r="C153" s="390" t="s">
        <v>1076</v>
      </c>
      <c r="D153" s="421" t="s">
        <v>96</v>
      </c>
      <c r="E153" s="391">
        <v>0.06</v>
      </c>
      <c r="F153" s="394"/>
      <c r="G153" s="391">
        <v>0.06</v>
      </c>
      <c r="H153" s="393"/>
      <c r="I153" s="393"/>
      <c r="J153" s="392">
        <f t="shared" si="20"/>
        <v>0</v>
      </c>
      <c r="K153" s="393"/>
      <c r="L153" s="393"/>
      <c r="M153" s="393">
        <v>0.06</v>
      </c>
      <c r="N153" s="393"/>
      <c r="O153" s="393"/>
      <c r="P153" s="393"/>
      <c r="Q153" s="393"/>
      <c r="R153" s="393"/>
      <c r="S153" s="393"/>
      <c r="T153" s="393"/>
      <c r="U153" s="393"/>
      <c r="V153" s="393"/>
      <c r="W153" s="393"/>
      <c r="X153" s="393"/>
      <c r="Y153" s="393"/>
      <c r="Z153" s="393"/>
      <c r="AA153" s="393"/>
      <c r="AB153" s="393"/>
      <c r="AC153" s="393"/>
      <c r="AD153" s="393"/>
      <c r="AE153" s="393"/>
      <c r="AF153" s="393"/>
      <c r="AG153" s="393">
        <f t="shared" si="21"/>
        <v>0.06</v>
      </c>
      <c r="AH153" s="394" t="s">
        <v>252</v>
      </c>
      <c r="AI153" s="394" t="s">
        <v>1581</v>
      </c>
      <c r="AJ153" s="389"/>
      <c r="AK153" s="389" t="s">
        <v>1439</v>
      </c>
      <c r="AL153" s="389" t="s">
        <v>1439</v>
      </c>
      <c r="AM153" s="389">
        <v>8</v>
      </c>
      <c r="AN153" s="389"/>
      <c r="AO153" s="389"/>
      <c r="AP153" s="395"/>
      <c r="AQ153" s="389"/>
      <c r="AR153" s="389"/>
      <c r="AS153" s="389" t="s">
        <v>1434</v>
      </c>
      <c r="AT153" s="388">
        <v>2</v>
      </c>
      <c r="AU153" s="388">
        <v>137</v>
      </c>
    </row>
    <row r="154" spans="1:52" ht="32.25" customHeight="1">
      <c r="A154" s="388">
        <v>101</v>
      </c>
      <c r="B154" s="389">
        <v>351</v>
      </c>
      <c r="C154" s="390" t="s">
        <v>1076</v>
      </c>
      <c r="D154" s="421" t="s">
        <v>96</v>
      </c>
      <c r="E154" s="391">
        <v>0.2</v>
      </c>
      <c r="F154" s="394"/>
      <c r="G154" s="391">
        <v>0.2</v>
      </c>
      <c r="H154" s="393">
        <v>0.2</v>
      </c>
      <c r="I154" s="393"/>
      <c r="J154" s="392">
        <f t="shared" si="20"/>
        <v>0.2</v>
      </c>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F154" s="393"/>
      <c r="AG154" s="393">
        <f t="shared" si="21"/>
        <v>0</v>
      </c>
      <c r="AH154" s="394" t="s">
        <v>252</v>
      </c>
      <c r="AI154" s="394" t="s">
        <v>1582</v>
      </c>
      <c r="AJ154" s="389"/>
      <c r="AK154" s="389" t="s">
        <v>1439</v>
      </c>
      <c r="AL154" s="389" t="s">
        <v>1439</v>
      </c>
      <c r="AM154" s="389">
        <v>4</v>
      </c>
      <c r="AN154" s="389"/>
      <c r="AO154" s="389"/>
      <c r="AP154" s="395"/>
      <c r="AQ154" s="389"/>
      <c r="AR154" s="389"/>
      <c r="AS154" s="389" t="s">
        <v>1436</v>
      </c>
      <c r="AT154" s="388">
        <v>2</v>
      </c>
      <c r="AU154" s="388">
        <v>138</v>
      </c>
    </row>
    <row r="155" spans="1:52" ht="32.25" customHeight="1">
      <c r="A155" s="388">
        <v>102</v>
      </c>
      <c r="B155" s="389">
        <v>352</v>
      </c>
      <c r="C155" s="390" t="s">
        <v>1076</v>
      </c>
      <c r="D155" s="421" t="s">
        <v>96</v>
      </c>
      <c r="E155" s="391">
        <v>0.19</v>
      </c>
      <c r="F155" s="394"/>
      <c r="G155" s="391">
        <v>0.19</v>
      </c>
      <c r="H155" s="393"/>
      <c r="I155" s="393"/>
      <c r="J155" s="392">
        <f t="shared" si="20"/>
        <v>0</v>
      </c>
      <c r="K155" s="393"/>
      <c r="L155" s="393"/>
      <c r="M155" s="393"/>
      <c r="N155" s="393">
        <v>0.06</v>
      </c>
      <c r="O155" s="393"/>
      <c r="P155" s="393"/>
      <c r="Q155" s="393"/>
      <c r="R155" s="393"/>
      <c r="S155" s="393"/>
      <c r="T155" s="393"/>
      <c r="U155" s="393"/>
      <c r="V155" s="393"/>
      <c r="W155" s="393"/>
      <c r="X155" s="393"/>
      <c r="Y155" s="393"/>
      <c r="Z155" s="393"/>
      <c r="AA155" s="393"/>
      <c r="AB155" s="393"/>
      <c r="AC155" s="393"/>
      <c r="AD155" s="393"/>
      <c r="AE155" s="393">
        <v>0.13</v>
      </c>
      <c r="AF155" s="393"/>
      <c r="AG155" s="393">
        <f t="shared" si="21"/>
        <v>0.19</v>
      </c>
      <c r="AH155" s="394" t="s">
        <v>252</v>
      </c>
      <c r="AI155" s="394" t="s">
        <v>1583</v>
      </c>
      <c r="AJ155" s="389"/>
      <c r="AK155" s="389" t="s">
        <v>1439</v>
      </c>
      <c r="AL155" s="389" t="s">
        <v>1439</v>
      </c>
      <c r="AM155" s="389">
        <v>5</v>
      </c>
      <c r="AN155" s="389"/>
      <c r="AO155" s="389"/>
      <c r="AP155" s="395"/>
      <c r="AQ155" s="389"/>
      <c r="AR155" s="389"/>
      <c r="AS155" s="413" t="s">
        <v>1584</v>
      </c>
      <c r="AT155" s="388">
        <v>2</v>
      </c>
      <c r="AU155" s="388">
        <v>139</v>
      </c>
    </row>
    <row r="156" spans="1:52" ht="32.25" customHeight="1">
      <c r="A156" s="388">
        <v>103</v>
      </c>
      <c r="B156" s="389">
        <v>357</v>
      </c>
      <c r="C156" s="390" t="s">
        <v>1076</v>
      </c>
      <c r="D156" s="421" t="s">
        <v>96</v>
      </c>
      <c r="E156" s="391">
        <v>0.3</v>
      </c>
      <c r="F156" s="394"/>
      <c r="G156" s="391">
        <v>0.3</v>
      </c>
      <c r="H156" s="393"/>
      <c r="I156" s="393"/>
      <c r="J156" s="392">
        <f t="shared" si="20"/>
        <v>0</v>
      </c>
      <c r="K156" s="393"/>
      <c r="L156" s="393"/>
      <c r="M156" s="393"/>
      <c r="N156" s="393">
        <v>0.3</v>
      </c>
      <c r="O156" s="393"/>
      <c r="P156" s="393"/>
      <c r="Q156" s="393"/>
      <c r="R156" s="393"/>
      <c r="S156" s="393"/>
      <c r="T156" s="393"/>
      <c r="U156" s="393"/>
      <c r="V156" s="393"/>
      <c r="W156" s="393"/>
      <c r="X156" s="393"/>
      <c r="Y156" s="393"/>
      <c r="Z156" s="393"/>
      <c r="AA156" s="393"/>
      <c r="AB156" s="393"/>
      <c r="AC156" s="393"/>
      <c r="AD156" s="393"/>
      <c r="AE156" s="393"/>
      <c r="AF156" s="393"/>
      <c r="AG156" s="393">
        <f t="shared" si="21"/>
        <v>0.3</v>
      </c>
      <c r="AH156" s="394" t="s">
        <v>252</v>
      </c>
      <c r="AI156" s="394" t="s">
        <v>1585</v>
      </c>
      <c r="AJ156" s="389"/>
      <c r="AK156" s="389" t="s">
        <v>1439</v>
      </c>
      <c r="AL156" s="389" t="s">
        <v>1439</v>
      </c>
      <c r="AM156" s="389">
        <v>10</v>
      </c>
      <c r="AN156" s="389"/>
      <c r="AO156" s="389"/>
      <c r="AP156" s="395"/>
      <c r="AQ156" s="389"/>
      <c r="AR156" s="389"/>
      <c r="AS156" s="389" t="s">
        <v>1434</v>
      </c>
      <c r="AT156" s="388">
        <v>2</v>
      </c>
      <c r="AU156" s="388">
        <v>140</v>
      </c>
    </row>
    <row r="157" spans="1:52" ht="32.25" customHeight="1">
      <c r="A157" s="388">
        <v>104</v>
      </c>
      <c r="B157" s="389">
        <v>377</v>
      </c>
      <c r="C157" s="390" t="s">
        <v>1076</v>
      </c>
      <c r="D157" s="389" t="s">
        <v>96</v>
      </c>
      <c r="E157" s="391">
        <v>0.8</v>
      </c>
      <c r="F157" s="394"/>
      <c r="G157" s="391">
        <v>0.8</v>
      </c>
      <c r="H157" s="393">
        <v>0.8</v>
      </c>
      <c r="I157" s="393"/>
      <c r="J157" s="392">
        <f t="shared" si="20"/>
        <v>0.8</v>
      </c>
      <c r="K157" s="393"/>
      <c r="L157" s="393"/>
      <c r="M157" s="393"/>
      <c r="N157" s="393"/>
      <c r="O157" s="393"/>
      <c r="P157" s="393"/>
      <c r="Q157" s="393"/>
      <c r="R157" s="393"/>
      <c r="S157" s="393"/>
      <c r="T157" s="393"/>
      <c r="U157" s="393"/>
      <c r="V157" s="393"/>
      <c r="W157" s="393"/>
      <c r="X157" s="393"/>
      <c r="Y157" s="393"/>
      <c r="Z157" s="393"/>
      <c r="AA157" s="393"/>
      <c r="AB157" s="393"/>
      <c r="AC157" s="393"/>
      <c r="AD157" s="393"/>
      <c r="AE157" s="393"/>
      <c r="AF157" s="393"/>
      <c r="AG157" s="393">
        <f t="shared" si="21"/>
        <v>0</v>
      </c>
      <c r="AH157" s="389" t="s">
        <v>253</v>
      </c>
      <c r="AI157" s="394" t="s">
        <v>1586</v>
      </c>
      <c r="AJ157" s="389"/>
      <c r="AK157" s="389" t="s">
        <v>1439</v>
      </c>
      <c r="AL157" s="389"/>
      <c r="AM157" s="389">
        <v>11</v>
      </c>
      <c r="AN157" s="389"/>
      <c r="AO157" s="389"/>
      <c r="AP157" s="395"/>
      <c r="AQ157" s="389"/>
      <c r="AR157" s="389"/>
      <c r="AS157" s="389" t="s">
        <v>1436</v>
      </c>
      <c r="AT157" s="388">
        <v>2</v>
      </c>
      <c r="AU157" s="388">
        <v>141</v>
      </c>
    </row>
    <row r="158" spans="1:52" s="435" customFormat="1" ht="32.25" customHeight="1">
      <c r="A158" s="388">
        <v>105</v>
      </c>
      <c r="B158" s="427"/>
      <c r="C158" s="428" t="s">
        <v>1076</v>
      </c>
      <c r="D158" s="427" t="s">
        <v>96</v>
      </c>
      <c r="E158" s="429">
        <v>0.11</v>
      </c>
      <c r="F158" s="427"/>
      <c r="G158" s="429">
        <v>0.11</v>
      </c>
      <c r="H158" s="427"/>
      <c r="I158" s="427"/>
      <c r="J158" s="430">
        <v>0.05</v>
      </c>
      <c r="K158" s="427"/>
      <c r="L158" s="427"/>
      <c r="M158" s="427"/>
      <c r="N158" s="427" t="s">
        <v>1587</v>
      </c>
      <c r="O158" s="427"/>
      <c r="P158" s="427"/>
      <c r="Q158" s="427"/>
      <c r="R158" s="427"/>
      <c r="S158" s="427"/>
      <c r="T158" s="427"/>
      <c r="U158" s="427"/>
      <c r="V158" s="427"/>
      <c r="W158" s="427"/>
      <c r="X158" s="427"/>
      <c r="Y158" s="427"/>
      <c r="Z158" s="427"/>
      <c r="AA158" s="427"/>
      <c r="AB158" s="427"/>
      <c r="AC158" s="427"/>
      <c r="AD158" s="427"/>
      <c r="AE158" s="427"/>
      <c r="AF158" s="427"/>
      <c r="AG158" s="431">
        <v>0.06</v>
      </c>
      <c r="AH158" s="427" t="s">
        <v>254</v>
      </c>
      <c r="AI158" s="432" t="s">
        <v>1588</v>
      </c>
      <c r="AJ158" s="427"/>
      <c r="AK158" s="427"/>
      <c r="AL158" s="427"/>
      <c r="AM158" s="427"/>
      <c r="AN158" s="427"/>
      <c r="AO158" s="427"/>
      <c r="AP158" s="433"/>
      <c r="AQ158" s="427"/>
      <c r="AR158" s="427"/>
      <c r="AS158" s="427" t="s">
        <v>1434</v>
      </c>
      <c r="AT158" s="434">
        <v>2</v>
      </c>
      <c r="AU158" s="434">
        <v>142</v>
      </c>
    </row>
    <row r="159" spans="1:52" ht="32.25" customHeight="1">
      <c r="A159" s="388">
        <v>106</v>
      </c>
      <c r="B159" s="389">
        <v>411</v>
      </c>
      <c r="C159" s="390" t="s">
        <v>1076</v>
      </c>
      <c r="D159" s="389" t="s">
        <v>96</v>
      </c>
      <c r="E159" s="391">
        <v>0.24</v>
      </c>
      <c r="F159" s="395"/>
      <c r="G159" s="391">
        <v>0.24</v>
      </c>
      <c r="H159" s="389">
        <v>0.24</v>
      </c>
      <c r="I159" s="389"/>
      <c r="J159" s="392">
        <f>H159+I159</f>
        <v>0.24</v>
      </c>
      <c r="K159" s="389"/>
      <c r="L159" s="389"/>
      <c r="M159" s="389"/>
      <c r="N159" s="389"/>
      <c r="O159" s="389"/>
      <c r="P159" s="389"/>
      <c r="Q159" s="389"/>
      <c r="R159" s="389"/>
      <c r="S159" s="389"/>
      <c r="T159" s="389"/>
      <c r="U159" s="389"/>
      <c r="V159" s="389"/>
      <c r="W159" s="389"/>
      <c r="X159" s="389"/>
      <c r="Y159" s="389"/>
      <c r="Z159" s="389"/>
      <c r="AA159" s="389"/>
      <c r="AB159" s="389"/>
      <c r="AC159" s="389"/>
      <c r="AD159" s="389"/>
      <c r="AE159" s="389"/>
      <c r="AF159" s="389"/>
      <c r="AG159" s="393">
        <f t="shared" si="21"/>
        <v>0</v>
      </c>
      <c r="AH159" s="394" t="s">
        <v>1482</v>
      </c>
      <c r="AI159" s="394" t="s">
        <v>1589</v>
      </c>
      <c r="AJ159" s="389"/>
      <c r="AK159" s="389" t="s">
        <v>1439</v>
      </c>
      <c r="AL159" s="389"/>
      <c r="AM159" s="389">
        <v>5</v>
      </c>
      <c r="AN159" s="389"/>
      <c r="AO159" s="395"/>
      <c r="AP159" s="395"/>
      <c r="AQ159" s="395"/>
      <c r="AR159" s="395"/>
      <c r="AS159" s="395" t="s">
        <v>1436</v>
      </c>
      <c r="AT159" s="388">
        <v>2</v>
      </c>
      <c r="AU159" s="388">
        <v>143</v>
      </c>
    </row>
    <row r="160" spans="1:52" s="436" customFormat="1" ht="32.25" customHeight="1">
      <c r="A160" s="388">
        <v>107</v>
      </c>
      <c r="B160" s="389">
        <v>76</v>
      </c>
      <c r="C160" s="390" t="s">
        <v>1076</v>
      </c>
      <c r="D160" s="389" t="s">
        <v>96</v>
      </c>
      <c r="E160" s="391">
        <v>0.1</v>
      </c>
      <c r="F160" s="389"/>
      <c r="G160" s="391">
        <v>0.1</v>
      </c>
      <c r="H160" s="389"/>
      <c r="I160" s="389"/>
      <c r="J160" s="392">
        <v>0</v>
      </c>
      <c r="K160" s="389"/>
      <c r="L160" s="389"/>
      <c r="M160" s="389"/>
      <c r="N160" s="389"/>
      <c r="O160" s="389"/>
      <c r="P160" s="389"/>
      <c r="Q160" s="389"/>
      <c r="R160" s="389"/>
      <c r="S160" s="389"/>
      <c r="T160" s="389"/>
      <c r="U160" s="389"/>
      <c r="V160" s="389"/>
      <c r="W160" s="389"/>
      <c r="X160" s="389"/>
      <c r="Y160" s="389"/>
      <c r="Z160" s="389">
        <v>0.1</v>
      </c>
      <c r="AA160" s="389"/>
      <c r="AB160" s="389"/>
      <c r="AC160" s="389"/>
      <c r="AD160" s="389"/>
      <c r="AE160" s="389"/>
      <c r="AF160" s="389"/>
      <c r="AG160" s="393">
        <f t="shared" si="21"/>
        <v>0.1</v>
      </c>
      <c r="AH160" s="389" t="s">
        <v>357</v>
      </c>
      <c r="AI160" s="389" t="s">
        <v>1148</v>
      </c>
      <c r="AJ160" s="389">
        <v>81</v>
      </c>
      <c r="AK160" s="389" t="s">
        <v>1415</v>
      </c>
      <c r="AL160" s="389" t="s">
        <v>1590</v>
      </c>
      <c r="AM160" s="389"/>
      <c r="AN160" s="389" t="s">
        <v>1432</v>
      </c>
      <c r="AO160" s="389" t="s">
        <v>1433</v>
      </c>
      <c r="AP160" s="395"/>
      <c r="AQ160" s="389"/>
      <c r="AR160" s="395"/>
      <c r="AS160" s="389" t="s">
        <v>1434</v>
      </c>
      <c r="AT160" s="388">
        <v>2</v>
      </c>
      <c r="AU160" s="388">
        <v>144</v>
      </c>
      <c r="AV160" s="396"/>
      <c r="AW160" s="396"/>
      <c r="AX160" s="396"/>
      <c r="AY160" s="396"/>
      <c r="AZ160" s="396"/>
    </row>
    <row r="161" spans="1:52" ht="32.25" customHeight="1">
      <c r="A161" s="388">
        <v>108</v>
      </c>
      <c r="B161" s="389">
        <v>236</v>
      </c>
      <c r="C161" s="390" t="s">
        <v>1076</v>
      </c>
      <c r="D161" s="389" t="s">
        <v>96</v>
      </c>
      <c r="E161" s="391">
        <v>0.22999999999999998</v>
      </c>
      <c r="F161" s="389"/>
      <c r="G161" s="391">
        <v>0.22999999999999998</v>
      </c>
      <c r="H161" s="389">
        <v>0.15</v>
      </c>
      <c r="I161" s="389"/>
      <c r="J161" s="392">
        <v>0.15</v>
      </c>
      <c r="K161" s="389"/>
      <c r="L161" s="389"/>
      <c r="M161" s="389"/>
      <c r="N161" s="389"/>
      <c r="O161" s="389"/>
      <c r="P161" s="389"/>
      <c r="Q161" s="389"/>
      <c r="R161" s="389"/>
      <c r="S161" s="389"/>
      <c r="T161" s="389"/>
      <c r="U161" s="389"/>
      <c r="V161" s="389"/>
      <c r="W161" s="389"/>
      <c r="X161" s="389"/>
      <c r="Y161" s="389"/>
      <c r="Z161" s="389"/>
      <c r="AA161" s="389"/>
      <c r="AB161" s="389"/>
      <c r="AC161" s="389"/>
      <c r="AD161" s="389"/>
      <c r="AE161" s="389">
        <v>0.08</v>
      </c>
      <c r="AF161" s="389"/>
      <c r="AG161" s="393">
        <f t="shared" si="21"/>
        <v>0.08</v>
      </c>
      <c r="AH161" s="389" t="s">
        <v>244</v>
      </c>
      <c r="AI161" s="389" t="s">
        <v>1591</v>
      </c>
      <c r="AJ161" s="389"/>
      <c r="AK161" s="389" t="s">
        <v>1439</v>
      </c>
      <c r="AL161" s="389"/>
      <c r="AM161" s="389">
        <v>1</v>
      </c>
      <c r="AN161" s="389"/>
      <c r="AO161" s="389"/>
      <c r="AP161" s="395"/>
      <c r="AQ161" s="389"/>
      <c r="AR161" s="395"/>
      <c r="AS161" s="389" t="s">
        <v>1436</v>
      </c>
      <c r="AT161" s="388">
        <v>2</v>
      </c>
      <c r="AU161" s="388">
        <v>145</v>
      </c>
    </row>
    <row r="162" spans="1:52" ht="32.25" customHeight="1">
      <c r="A162" s="388">
        <v>109</v>
      </c>
      <c r="B162" s="389">
        <v>301</v>
      </c>
      <c r="C162" s="390" t="s">
        <v>1076</v>
      </c>
      <c r="D162" s="389" t="s">
        <v>96</v>
      </c>
      <c r="E162" s="391">
        <v>0.7</v>
      </c>
      <c r="F162" s="389"/>
      <c r="G162" s="391">
        <v>0.7</v>
      </c>
      <c r="H162" s="389">
        <v>0.6</v>
      </c>
      <c r="I162" s="389"/>
      <c r="J162" s="392">
        <f>H162+I162</f>
        <v>0.6</v>
      </c>
      <c r="K162" s="389"/>
      <c r="L162" s="389"/>
      <c r="M162" s="389"/>
      <c r="N162" s="389">
        <v>0.1</v>
      </c>
      <c r="O162" s="389"/>
      <c r="P162" s="389"/>
      <c r="Q162" s="389"/>
      <c r="R162" s="389"/>
      <c r="S162" s="389"/>
      <c r="T162" s="389"/>
      <c r="U162" s="389"/>
      <c r="V162" s="389"/>
      <c r="W162" s="389"/>
      <c r="X162" s="389"/>
      <c r="Y162" s="389"/>
      <c r="Z162" s="389"/>
      <c r="AA162" s="389"/>
      <c r="AB162" s="389"/>
      <c r="AC162" s="389"/>
      <c r="AD162" s="389"/>
      <c r="AE162" s="389"/>
      <c r="AF162" s="389"/>
      <c r="AG162" s="393">
        <f t="shared" si="21"/>
        <v>0.1</v>
      </c>
      <c r="AH162" s="389" t="s">
        <v>248</v>
      </c>
      <c r="AI162" s="394" t="s">
        <v>1592</v>
      </c>
      <c r="AJ162" s="389"/>
      <c r="AK162" s="389" t="s">
        <v>1439</v>
      </c>
      <c r="AL162" s="389"/>
      <c r="AM162" s="389">
        <v>2</v>
      </c>
      <c r="AN162" s="389"/>
      <c r="AO162" s="390"/>
      <c r="AP162" s="389"/>
      <c r="AQ162" s="389"/>
      <c r="AR162" s="395"/>
      <c r="AS162" s="389" t="s">
        <v>1502</v>
      </c>
      <c r="AT162" s="388">
        <v>2</v>
      </c>
      <c r="AU162" s="388">
        <v>146</v>
      </c>
    </row>
    <row r="163" spans="1:52" s="384" customFormat="1">
      <c r="A163" s="382">
        <v>2.4</v>
      </c>
      <c r="B163" s="383"/>
      <c r="C163" s="404" t="s">
        <v>1069</v>
      </c>
      <c r="D163" s="383"/>
      <c r="E163" s="398">
        <f>E164+E165</f>
        <v>2</v>
      </c>
      <c r="F163" s="398">
        <f t="shared" ref="F163:AG163" si="22">F164+F165</f>
        <v>0</v>
      </c>
      <c r="G163" s="398">
        <f t="shared" si="22"/>
        <v>2</v>
      </c>
      <c r="H163" s="398">
        <f t="shared" si="22"/>
        <v>2</v>
      </c>
      <c r="I163" s="398">
        <f t="shared" si="22"/>
        <v>0</v>
      </c>
      <c r="J163" s="398">
        <f t="shared" si="22"/>
        <v>2</v>
      </c>
      <c r="K163" s="398">
        <f t="shared" si="22"/>
        <v>0</v>
      </c>
      <c r="L163" s="398">
        <f t="shared" si="22"/>
        <v>0</v>
      </c>
      <c r="M163" s="398">
        <f t="shared" si="22"/>
        <v>0</v>
      </c>
      <c r="N163" s="398">
        <f t="shared" si="22"/>
        <v>0</v>
      </c>
      <c r="O163" s="398">
        <f t="shared" si="22"/>
        <v>0</v>
      </c>
      <c r="P163" s="398">
        <f t="shared" si="22"/>
        <v>0</v>
      </c>
      <c r="Q163" s="398">
        <f t="shared" si="22"/>
        <v>0</v>
      </c>
      <c r="R163" s="398">
        <f t="shared" si="22"/>
        <v>0</v>
      </c>
      <c r="S163" s="398">
        <f t="shared" si="22"/>
        <v>0</v>
      </c>
      <c r="T163" s="398">
        <f t="shared" si="22"/>
        <v>0</v>
      </c>
      <c r="U163" s="398">
        <f t="shared" si="22"/>
        <v>0</v>
      </c>
      <c r="V163" s="398">
        <f t="shared" si="22"/>
        <v>0</v>
      </c>
      <c r="W163" s="398">
        <f t="shared" si="22"/>
        <v>0</v>
      </c>
      <c r="X163" s="398">
        <f t="shared" si="22"/>
        <v>0</v>
      </c>
      <c r="Y163" s="398">
        <f t="shared" si="22"/>
        <v>0</v>
      </c>
      <c r="Z163" s="398">
        <f t="shared" si="22"/>
        <v>0</v>
      </c>
      <c r="AA163" s="398">
        <f t="shared" si="22"/>
        <v>0</v>
      </c>
      <c r="AB163" s="398">
        <f t="shared" si="22"/>
        <v>0</v>
      </c>
      <c r="AC163" s="398">
        <f t="shared" si="22"/>
        <v>0</v>
      </c>
      <c r="AD163" s="398">
        <f t="shared" si="22"/>
        <v>0</v>
      </c>
      <c r="AE163" s="398">
        <f t="shared" si="22"/>
        <v>0</v>
      </c>
      <c r="AF163" s="398">
        <f t="shared" si="22"/>
        <v>0</v>
      </c>
      <c r="AG163" s="398">
        <f t="shared" si="22"/>
        <v>0</v>
      </c>
      <c r="AH163" s="383"/>
      <c r="AI163" s="399"/>
      <c r="AJ163" s="383"/>
      <c r="AK163" s="383"/>
      <c r="AL163" s="383"/>
      <c r="AM163" s="383"/>
      <c r="AN163" s="383"/>
      <c r="AO163" s="397"/>
      <c r="AP163" s="383"/>
      <c r="AQ163" s="383"/>
      <c r="AR163" s="400"/>
      <c r="AS163" s="383"/>
      <c r="AT163" s="382"/>
      <c r="AU163" s="382"/>
    </row>
    <row r="164" spans="1:52" ht="72" customHeight="1">
      <c r="A164" s="388">
        <v>1</v>
      </c>
      <c r="B164" s="389">
        <v>399</v>
      </c>
      <c r="C164" s="402" t="s">
        <v>1069</v>
      </c>
      <c r="D164" s="389" t="s">
        <v>97</v>
      </c>
      <c r="E164" s="391">
        <v>0.5</v>
      </c>
      <c r="F164" s="395"/>
      <c r="G164" s="391">
        <v>0.5</v>
      </c>
      <c r="H164" s="389">
        <v>0.5</v>
      </c>
      <c r="I164" s="389"/>
      <c r="J164" s="392">
        <f>H164+I164</f>
        <v>0.5</v>
      </c>
      <c r="K164" s="389"/>
      <c r="L164" s="389"/>
      <c r="M164" s="389"/>
      <c r="N164" s="389"/>
      <c r="O164" s="389"/>
      <c r="P164" s="389"/>
      <c r="Q164" s="389"/>
      <c r="R164" s="389"/>
      <c r="S164" s="389"/>
      <c r="T164" s="389"/>
      <c r="U164" s="389"/>
      <c r="V164" s="389"/>
      <c r="W164" s="389"/>
      <c r="X164" s="389"/>
      <c r="Y164" s="389"/>
      <c r="Z164" s="389"/>
      <c r="AA164" s="389"/>
      <c r="AB164" s="389"/>
      <c r="AC164" s="389"/>
      <c r="AD164" s="389"/>
      <c r="AE164" s="389"/>
      <c r="AF164" s="389"/>
      <c r="AG164" s="393">
        <f t="shared" si="21"/>
        <v>0</v>
      </c>
      <c r="AH164" s="394" t="s">
        <v>808</v>
      </c>
      <c r="AI164" s="394" t="s">
        <v>1219</v>
      </c>
      <c r="AJ164" s="389">
        <v>224</v>
      </c>
      <c r="AK164" s="389" t="s">
        <v>1415</v>
      </c>
      <c r="AL164" s="389" t="s">
        <v>1445</v>
      </c>
      <c r="AM164" s="389">
        <v>5</v>
      </c>
      <c r="AN164" s="389" t="s">
        <v>1432</v>
      </c>
      <c r="AO164" s="395" t="s">
        <v>1454</v>
      </c>
      <c r="AP164" s="395"/>
      <c r="AQ164" s="395"/>
      <c r="AR164" s="395"/>
      <c r="AS164" s="395"/>
      <c r="AT164" s="388">
        <v>2</v>
      </c>
      <c r="AU164" s="388">
        <v>147</v>
      </c>
    </row>
    <row r="165" spans="1:52" ht="47.25" customHeight="1">
      <c r="A165" s="388">
        <v>2</v>
      </c>
      <c r="B165" s="389">
        <v>398</v>
      </c>
      <c r="C165" s="390" t="s">
        <v>1069</v>
      </c>
      <c r="D165" s="389" t="s">
        <v>97</v>
      </c>
      <c r="E165" s="391">
        <v>1.5</v>
      </c>
      <c r="F165" s="395"/>
      <c r="G165" s="391">
        <v>1.5</v>
      </c>
      <c r="H165" s="407">
        <v>1.5</v>
      </c>
      <c r="I165" s="393"/>
      <c r="J165" s="392">
        <f>H165+I165</f>
        <v>1.5</v>
      </c>
      <c r="K165" s="393"/>
      <c r="L165" s="393"/>
      <c r="M165" s="393"/>
      <c r="N165" s="393"/>
      <c r="O165" s="393"/>
      <c r="P165" s="393"/>
      <c r="Q165" s="393"/>
      <c r="R165" s="393"/>
      <c r="S165" s="393"/>
      <c r="T165" s="393"/>
      <c r="U165" s="393"/>
      <c r="V165" s="393"/>
      <c r="W165" s="393"/>
      <c r="X165" s="393"/>
      <c r="Y165" s="393"/>
      <c r="Z165" s="393"/>
      <c r="AA165" s="393"/>
      <c r="AB165" s="393"/>
      <c r="AC165" s="393"/>
      <c r="AD165" s="393"/>
      <c r="AE165" s="393"/>
      <c r="AF165" s="393"/>
      <c r="AG165" s="393">
        <f t="shared" si="21"/>
        <v>0</v>
      </c>
      <c r="AH165" s="389" t="s">
        <v>808</v>
      </c>
      <c r="AI165" s="394" t="s">
        <v>1068</v>
      </c>
      <c r="AJ165" s="389">
        <v>221</v>
      </c>
      <c r="AK165" s="389" t="s">
        <v>1415</v>
      </c>
      <c r="AL165" s="389" t="s">
        <v>1445</v>
      </c>
      <c r="AM165" s="389">
        <v>4</v>
      </c>
      <c r="AN165" s="389" t="s">
        <v>1432</v>
      </c>
      <c r="AO165" s="395" t="s">
        <v>1454</v>
      </c>
      <c r="AP165" s="395"/>
      <c r="AQ165" s="395"/>
      <c r="AR165" s="395"/>
      <c r="AS165" s="395"/>
      <c r="AT165" s="388">
        <v>2</v>
      </c>
      <c r="AU165" s="388">
        <v>148</v>
      </c>
    </row>
    <row r="166" spans="1:52" s="384" customFormat="1" ht="15.75" customHeight="1">
      <c r="A166" s="382">
        <v>2.5</v>
      </c>
      <c r="B166" s="383"/>
      <c r="C166" s="478" t="s">
        <v>93</v>
      </c>
      <c r="D166" s="383"/>
      <c r="E166" s="398">
        <f>E167+E168</f>
        <v>1.4100000000000001</v>
      </c>
      <c r="F166" s="398">
        <f t="shared" ref="F166:AG166" si="23">F167+F168</f>
        <v>0.85</v>
      </c>
      <c r="G166" s="398">
        <f t="shared" si="23"/>
        <v>0.56000000000000005</v>
      </c>
      <c r="H166" s="398">
        <f t="shared" si="23"/>
        <v>0.26</v>
      </c>
      <c r="I166" s="398">
        <f t="shared" si="23"/>
        <v>0</v>
      </c>
      <c r="J166" s="398">
        <f t="shared" si="23"/>
        <v>0.26</v>
      </c>
      <c r="K166" s="398">
        <f t="shared" si="23"/>
        <v>0</v>
      </c>
      <c r="L166" s="398">
        <f t="shared" si="23"/>
        <v>0</v>
      </c>
      <c r="M166" s="398">
        <f t="shared" si="23"/>
        <v>0.3</v>
      </c>
      <c r="N166" s="398">
        <f t="shared" si="23"/>
        <v>0</v>
      </c>
      <c r="O166" s="398">
        <f t="shared" si="23"/>
        <v>0</v>
      </c>
      <c r="P166" s="398">
        <f t="shared" si="23"/>
        <v>0</v>
      </c>
      <c r="Q166" s="398">
        <f t="shared" si="23"/>
        <v>0</v>
      </c>
      <c r="R166" s="398">
        <f t="shared" si="23"/>
        <v>0</v>
      </c>
      <c r="S166" s="398">
        <f t="shared" si="23"/>
        <v>0</v>
      </c>
      <c r="T166" s="398">
        <f t="shared" si="23"/>
        <v>0</v>
      </c>
      <c r="U166" s="398">
        <f t="shared" si="23"/>
        <v>0</v>
      </c>
      <c r="V166" s="398">
        <f t="shared" si="23"/>
        <v>0</v>
      </c>
      <c r="W166" s="398">
        <f t="shared" si="23"/>
        <v>0</v>
      </c>
      <c r="X166" s="398">
        <f t="shared" si="23"/>
        <v>0</v>
      </c>
      <c r="Y166" s="398">
        <f t="shared" si="23"/>
        <v>0</v>
      </c>
      <c r="Z166" s="398">
        <f t="shared" si="23"/>
        <v>0</v>
      </c>
      <c r="AA166" s="398">
        <f t="shared" si="23"/>
        <v>0</v>
      </c>
      <c r="AB166" s="398">
        <f t="shared" si="23"/>
        <v>0</v>
      </c>
      <c r="AC166" s="398">
        <f t="shared" si="23"/>
        <v>0</v>
      </c>
      <c r="AD166" s="398">
        <f t="shared" si="23"/>
        <v>0</v>
      </c>
      <c r="AE166" s="398">
        <f t="shared" si="23"/>
        <v>0</v>
      </c>
      <c r="AF166" s="398">
        <f t="shared" si="23"/>
        <v>0</v>
      </c>
      <c r="AG166" s="398">
        <f t="shared" si="23"/>
        <v>0.3</v>
      </c>
      <c r="AH166" s="383"/>
      <c r="AI166" s="399"/>
      <c r="AJ166" s="383"/>
      <c r="AK166" s="383"/>
      <c r="AL166" s="383"/>
      <c r="AM166" s="383"/>
      <c r="AN166" s="383"/>
      <c r="AO166" s="400"/>
      <c r="AP166" s="400"/>
      <c r="AQ166" s="400"/>
      <c r="AR166" s="400"/>
      <c r="AS166" s="400"/>
      <c r="AT166" s="382"/>
      <c r="AU166" s="382"/>
    </row>
    <row r="167" spans="1:52" ht="47.25" customHeight="1">
      <c r="A167" s="388">
        <v>1</v>
      </c>
      <c r="B167" s="389">
        <v>272</v>
      </c>
      <c r="C167" s="390" t="s">
        <v>1593</v>
      </c>
      <c r="D167" s="389" t="s">
        <v>101</v>
      </c>
      <c r="E167" s="391">
        <v>0.77</v>
      </c>
      <c r="F167" s="389">
        <v>0.47</v>
      </c>
      <c r="G167" s="391">
        <v>0.3</v>
      </c>
      <c r="H167" s="389"/>
      <c r="I167" s="389"/>
      <c r="J167" s="392">
        <f>H167+I167</f>
        <v>0</v>
      </c>
      <c r="K167" s="389"/>
      <c r="L167" s="389"/>
      <c r="M167" s="389">
        <v>0.3</v>
      </c>
      <c r="N167" s="389"/>
      <c r="O167" s="389"/>
      <c r="P167" s="389"/>
      <c r="Q167" s="389"/>
      <c r="R167" s="389"/>
      <c r="S167" s="389"/>
      <c r="T167" s="389"/>
      <c r="U167" s="389"/>
      <c r="V167" s="389"/>
      <c r="W167" s="389"/>
      <c r="X167" s="389"/>
      <c r="Y167" s="389"/>
      <c r="Z167" s="389"/>
      <c r="AA167" s="389"/>
      <c r="AB167" s="389"/>
      <c r="AC167" s="389"/>
      <c r="AD167" s="389"/>
      <c r="AE167" s="389"/>
      <c r="AF167" s="389"/>
      <c r="AG167" s="393">
        <f t="shared" si="21"/>
        <v>0.3</v>
      </c>
      <c r="AH167" s="408" t="s">
        <v>246</v>
      </c>
      <c r="AI167" s="394" t="s">
        <v>1594</v>
      </c>
      <c r="AJ167" s="389">
        <v>439</v>
      </c>
      <c r="AK167" s="389" t="s">
        <v>1415</v>
      </c>
      <c r="AL167" s="389"/>
      <c r="AM167" s="389"/>
      <c r="AN167" s="389" t="s">
        <v>1417</v>
      </c>
      <c r="AO167" s="389" t="s">
        <v>1466</v>
      </c>
      <c r="AP167" s="389"/>
      <c r="AQ167" s="389">
        <v>439</v>
      </c>
      <c r="AR167" s="389" t="s">
        <v>1417</v>
      </c>
      <c r="AS167" s="395" t="s">
        <v>1434</v>
      </c>
      <c r="AT167" s="388">
        <v>2</v>
      </c>
      <c r="AU167" s="388">
        <v>149</v>
      </c>
      <c r="AV167" s="412"/>
      <c r="AW167" s="412"/>
      <c r="AX167" s="412"/>
    </row>
    <row r="168" spans="1:52" s="436" customFormat="1" ht="47.25" customHeight="1">
      <c r="A168" s="388">
        <v>2</v>
      </c>
      <c r="B168" s="389">
        <v>197</v>
      </c>
      <c r="C168" s="390" t="s">
        <v>1595</v>
      </c>
      <c r="D168" s="389" t="s">
        <v>101</v>
      </c>
      <c r="E168" s="391">
        <v>0.64</v>
      </c>
      <c r="F168" s="389">
        <v>0.38</v>
      </c>
      <c r="G168" s="391">
        <v>0.26</v>
      </c>
      <c r="H168" s="389">
        <v>0.26</v>
      </c>
      <c r="I168" s="389"/>
      <c r="J168" s="392">
        <f>H168+I168</f>
        <v>0.26</v>
      </c>
      <c r="K168" s="389"/>
      <c r="L168" s="389"/>
      <c r="M168" s="389"/>
      <c r="N168" s="389"/>
      <c r="O168" s="389"/>
      <c r="P168" s="389"/>
      <c r="Q168" s="389"/>
      <c r="R168" s="389"/>
      <c r="S168" s="389"/>
      <c r="T168" s="389"/>
      <c r="U168" s="389"/>
      <c r="V168" s="389"/>
      <c r="W168" s="389"/>
      <c r="X168" s="389"/>
      <c r="Y168" s="389"/>
      <c r="Z168" s="389"/>
      <c r="AA168" s="389"/>
      <c r="AB168" s="389"/>
      <c r="AC168" s="389"/>
      <c r="AD168" s="389"/>
      <c r="AE168" s="389"/>
      <c r="AF168" s="389"/>
      <c r="AG168" s="393">
        <f t="shared" si="21"/>
        <v>0</v>
      </c>
      <c r="AH168" s="389" t="s">
        <v>242</v>
      </c>
      <c r="AI168" s="389" t="s">
        <v>1596</v>
      </c>
      <c r="AJ168" s="389">
        <v>416</v>
      </c>
      <c r="AK168" s="389" t="s">
        <v>1415</v>
      </c>
      <c r="AL168" s="389" t="s">
        <v>1427</v>
      </c>
      <c r="AM168" s="389"/>
      <c r="AN168" s="389"/>
      <c r="AO168" s="389"/>
      <c r="AP168" s="395"/>
      <c r="AQ168" s="389">
        <v>416</v>
      </c>
      <c r="AR168" s="395"/>
      <c r="AS168" s="389" t="s">
        <v>1436</v>
      </c>
      <c r="AT168" s="388">
        <v>2</v>
      </c>
      <c r="AU168" s="388">
        <v>150</v>
      </c>
      <c r="AV168" s="396"/>
      <c r="AW168" s="396"/>
      <c r="AX168" s="396"/>
      <c r="AY168" s="396"/>
      <c r="AZ168" s="396"/>
    </row>
    <row r="169" spans="1:52" s="437" customFormat="1" ht="15.75" customHeight="1">
      <c r="A169" s="382">
        <v>2.6</v>
      </c>
      <c r="B169" s="383"/>
      <c r="C169" s="478" t="s">
        <v>94</v>
      </c>
      <c r="D169" s="383"/>
      <c r="E169" s="398">
        <f>SUM(E170:E173)</f>
        <v>2.4699999999999998</v>
      </c>
      <c r="F169" s="398">
        <f t="shared" ref="F169:AG169" si="24">SUM(F170:F173)</f>
        <v>0.25</v>
      </c>
      <c r="G169" s="398">
        <f t="shared" si="24"/>
        <v>2.2199999999999998</v>
      </c>
      <c r="H169" s="398">
        <f t="shared" si="24"/>
        <v>0.32</v>
      </c>
      <c r="I169" s="398">
        <f t="shared" si="24"/>
        <v>0</v>
      </c>
      <c r="J169" s="398">
        <f t="shared" si="24"/>
        <v>0.32</v>
      </c>
      <c r="K169" s="398">
        <f t="shared" si="24"/>
        <v>0.35</v>
      </c>
      <c r="L169" s="398">
        <f t="shared" si="24"/>
        <v>0</v>
      </c>
      <c r="M169" s="398">
        <f t="shared" si="24"/>
        <v>0</v>
      </c>
      <c r="N169" s="398">
        <f t="shared" si="24"/>
        <v>1.4</v>
      </c>
      <c r="O169" s="398">
        <f t="shared" si="24"/>
        <v>0</v>
      </c>
      <c r="P169" s="398">
        <f t="shared" si="24"/>
        <v>0</v>
      </c>
      <c r="Q169" s="398">
        <f t="shared" si="24"/>
        <v>0</v>
      </c>
      <c r="R169" s="398">
        <f t="shared" si="24"/>
        <v>0.15</v>
      </c>
      <c r="S169" s="398">
        <f t="shared" si="24"/>
        <v>0</v>
      </c>
      <c r="T169" s="398">
        <f t="shared" si="24"/>
        <v>0</v>
      </c>
      <c r="U169" s="398">
        <f t="shared" si="24"/>
        <v>0</v>
      </c>
      <c r="V169" s="398">
        <f t="shared" si="24"/>
        <v>0</v>
      </c>
      <c r="W169" s="398">
        <f t="shared" si="24"/>
        <v>0</v>
      </c>
      <c r="X169" s="398">
        <f t="shared" si="24"/>
        <v>0</v>
      </c>
      <c r="Y169" s="398">
        <f t="shared" si="24"/>
        <v>0</v>
      </c>
      <c r="Z169" s="398">
        <f t="shared" si="24"/>
        <v>0</v>
      </c>
      <c r="AA169" s="398">
        <f t="shared" si="24"/>
        <v>0</v>
      </c>
      <c r="AB169" s="398">
        <f t="shared" si="24"/>
        <v>0</v>
      </c>
      <c r="AC169" s="398">
        <f t="shared" si="24"/>
        <v>0</v>
      </c>
      <c r="AD169" s="398">
        <f t="shared" si="24"/>
        <v>0</v>
      </c>
      <c r="AE169" s="398">
        <f t="shared" si="24"/>
        <v>0</v>
      </c>
      <c r="AF169" s="398">
        <f t="shared" si="24"/>
        <v>0</v>
      </c>
      <c r="AG169" s="398">
        <f t="shared" si="24"/>
        <v>1.5499999999999998</v>
      </c>
      <c r="AH169" s="383"/>
      <c r="AI169" s="383"/>
      <c r="AJ169" s="383"/>
      <c r="AK169" s="383"/>
      <c r="AL169" s="383"/>
      <c r="AM169" s="383"/>
      <c r="AN169" s="383"/>
      <c r="AO169" s="383"/>
      <c r="AP169" s="400"/>
      <c r="AQ169" s="383"/>
      <c r="AR169" s="400"/>
      <c r="AS169" s="383"/>
      <c r="AT169" s="382"/>
      <c r="AU169" s="382"/>
      <c r="AV169" s="384"/>
      <c r="AW169" s="384"/>
      <c r="AX169" s="384"/>
      <c r="AY169" s="384"/>
      <c r="AZ169" s="384"/>
    </row>
    <row r="170" spans="1:52" ht="33.75" customHeight="1">
      <c r="A170" s="388">
        <v>1</v>
      </c>
      <c r="B170" s="389">
        <v>79</v>
      </c>
      <c r="C170" s="390" t="s">
        <v>1597</v>
      </c>
      <c r="D170" s="389" t="s">
        <v>99</v>
      </c>
      <c r="E170" s="391">
        <v>0.4</v>
      </c>
      <c r="F170" s="389">
        <v>0.25</v>
      </c>
      <c r="G170" s="391">
        <v>0.15</v>
      </c>
      <c r="H170" s="389"/>
      <c r="I170" s="389"/>
      <c r="J170" s="392">
        <f>H170+I170</f>
        <v>0</v>
      </c>
      <c r="K170" s="389"/>
      <c r="L170" s="389"/>
      <c r="M170" s="389"/>
      <c r="N170" s="389"/>
      <c r="O170" s="389"/>
      <c r="P170" s="389"/>
      <c r="Q170" s="389"/>
      <c r="R170" s="389">
        <v>0.15</v>
      </c>
      <c r="S170" s="389"/>
      <c r="T170" s="389"/>
      <c r="U170" s="389"/>
      <c r="V170" s="389"/>
      <c r="W170" s="389"/>
      <c r="X170" s="389"/>
      <c r="Y170" s="389"/>
      <c r="Z170" s="389"/>
      <c r="AA170" s="389"/>
      <c r="AB170" s="389"/>
      <c r="AC170" s="389"/>
      <c r="AD170" s="389"/>
      <c r="AE170" s="389"/>
      <c r="AF170" s="389"/>
      <c r="AG170" s="393">
        <f t="shared" si="21"/>
        <v>0.15</v>
      </c>
      <c r="AH170" s="408" t="s">
        <v>246</v>
      </c>
      <c r="AI170" s="394" t="s">
        <v>1598</v>
      </c>
      <c r="AJ170" s="395"/>
      <c r="AK170" s="389" t="s">
        <v>1415</v>
      </c>
      <c r="AL170" s="389" t="s">
        <v>1466</v>
      </c>
      <c r="AM170" s="389" t="s">
        <v>1599</v>
      </c>
      <c r="AN170" s="389"/>
      <c r="AO170" s="389" t="s">
        <v>1417</v>
      </c>
      <c r="AP170" s="389" t="s">
        <v>1466</v>
      </c>
      <c r="AQ170" s="395"/>
      <c r="AR170" s="389">
        <v>437</v>
      </c>
      <c r="AS170" s="389" t="s">
        <v>1434</v>
      </c>
      <c r="AT170" s="388">
        <v>2</v>
      </c>
      <c r="AU170" s="388">
        <v>151</v>
      </c>
    </row>
    <row r="171" spans="1:52" ht="33.75" customHeight="1">
      <c r="A171" s="388">
        <v>2</v>
      </c>
      <c r="B171" s="389">
        <v>17</v>
      </c>
      <c r="C171" s="390" t="s">
        <v>1600</v>
      </c>
      <c r="D171" s="389" t="s">
        <v>99</v>
      </c>
      <c r="E171" s="391">
        <v>0.32</v>
      </c>
      <c r="F171" s="389"/>
      <c r="G171" s="391">
        <v>0.32</v>
      </c>
      <c r="H171" s="393">
        <v>0.32</v>
      </c>
      <c r="I171" s="393"/>
      <c r="J171" s="392">
        <f>H171+I171</f>
        <v>0.32</v>
      </c>
      <c r="K171" s="393"/>
      <c r="L171" s="393"/>
      <c r="M171" s="393"/>
      <c r="N171" s="393"/>
      <c r="O171" s="393"/>
      <c r="P171" s="393"/>
      <c r="Q171" s="393"/>
      <c r="R171" s="393"/>
      <c r="S171" s="393"/>
      <c r="T171" s="393"/>
      <c r="U171" s="393"/>
      <c r="V171" s="393"/>
      <c r="W171" s="393"/>
      <c r="X171" s="393"/>
      <c r="Y171" s="393"/>
      <c r="Z171" s="393"/>
      <c r="AA171" s="393"/>
      <c r="AB171" s="393"/>
      <c r="AC171" s="393"/>
      <c r="AD171" s="393"/>
      <c r="AE171" s="393"/>
      <c r="AF171" s="393"/>
      <c r="AG171" s="393">
        <f t="shared" si="21"/>
        <v>0</v>
      </c>
      <c r="AH171" s="403" t="s">
        <v>232</v>
      </c>
      <c r="AI171" s="394" t="s">
        <v>1601</v>
      </c>
      <c r="AJ171" s="395"/>
      <c r="AK171" s="389" t="s">
        <v>1415</v>
      </c>
      <c r="AL171" s="389"/>
      <c r="AM171" s="389"/>
      <c r="AN171" s="389"/>
      <c r="AO171" s="389"/>
      <c r="AP171" s="389"/>
      <c r="AQ171" s="395"/>
      <c r="AR171" s="389">
        <v>509</v>
      </c>
      <c r="AS171" s="389" t="s">
        <v>1434</v>
      </c>
      <c r="AT171" s="388">
        <v>2</v>
      </c>
      <c r="AU171" s="382">
        <v>152</v>
      </c>
      <c r="AV171" s="384"/>
      <c r="AW171" s="384"/>
      <c r="AX171" s="384"/>
      <c r="AY171" s="384"/>
      <c r="AZ171" s="384"/>
    </row>
    <row r="172" spans="1:52" ht="47.25" customHeight="1">
      <c r="A172" s="388">
        <v>3</v>
      </c>
      <c r="B172" s="389">
        <v>62</v>
      </c>
      <c r="C172" s="390" t="s">
        <v>1602</v>
      </c>
      <c r="D172" s="389" t="s">
        <v>99</v>
      </c>
      <c r="E172" s="391">
        <v>0.35</v>
      </c>
      <c r="F172" s="389"/>
      <c r="G172" s="391">
        <v>0.35</v>
      </c>
      <c r="H172" s="393"/>
      <c r="I172" s="393"/>
      <c r="J172" s="392">
        <f>H172+I172</f>
        <v>0</v>
      </c>
      <c r="K172" s="393">
        <v>0.35</v>
      </c>
      <c r="L172" s="393"/>
      <c r="M172" s="393"/>
      <c r="N172" s="393"/>
      <c r="O172" s="393"/>
      <c r="P172" s="393"/>
      <c r="Q172" s="393"/>
      <c r="R172" s="393"/>
      <c r="S172" s="393"/>
      <c r="T172" s="393"/>
      <c r="U172" s="393"/>
      <c r="V172" s="393"/>
      <c r="W172" s="393"/>
      <c r="X172" s="393"/>
      <c r="Y172" s="393"/>
      <c r="Z172" s="393"/>
      <c r="AA172" s="393"/>
      <c r="AB172" s="393"/>
      <c r="AC172" s="393"/>
      <c r="AD172" s="393"/>
      <c r="AE172" s="393"/>
      <c r="AF172" s="393"/>
      <c r="AG172" s="393">
        <f t="shared" si="21"/>
        <v>0</v>
      </c>
      <c r="AH172" s="389" t="s">
        <v>231</v>
      </c>
      <c r="AI172" s="394" t="s">
        <v>1603</v>
      </c>
      <c r="AJ172" s="389"/>
      <c r="AK172" s="389" t="s">
        <v>1439</v>
      </c>
      <c r="AL172" s="389"/>
      <c r="AM172" s="389">
        <v>12</v>
      </c>
      <c r="AN172" s="389"/>
      <c r="AO172" s="389"/>
      <c r="AP172" s="395"/>
      <c r="AQ172" s="389"/>
      <c r="AR172" s="395"/>
      <c r="AS172" s="389" t="s">
        <v>1436</v>
      </c>
      <c r="AT172" s="388">
        <v>2</v>
      </c>
      <c r="AU172" s="388">
        <v>153</v>
      </c>
    </row>
    <row r="173" spans="1:52" ht="31.5" customHeight="1">
      <c r="A173" s="388">
        <v>4</v>
      </c>
      <c r="B173" s="389">
        <v>158</v>
      </c>
      <c r="C173" s="390" t="s">
        <v>1604</v>
      </c>
      <c r="D173" s="389" t="s">
        <v>99</v>
      </c>
      <c r="E173" s="391">
        <v>1.4</v>
      </c>
      <c r="F173" s="389"/>
      <c r="G173" s="391">
        <v>1.4</v>
      </c>
      <c r="H173" s="389"/>
      <c r="I173" s="389"/>
      <c r="J173" s="392">
        <f>H173+I173</f>
        <v>0</v>
      </c>
      <c r="K173" s="389"/>
      <c r="L173" s="389"/>
      <c r="M173" s="389"/>
      <c r="N173" s="389">
        <v>1.4</v>
      </c>
      <c r="O173" s="389"/>
      <c r="P173" s="389"/>
      <c r="Q173" s="389"/>
      <c r="R173" s="389"/>
      <c r="S173" s="389"/>
      <c r="T173" s="389"/>
      <c r="U173" s="389"/>
      <c r="V173" s="389"/>
      <c r="W173" s="389"/>
      <c r="X173" s="389"/>
      <c r="Y173" s="389"/>
      <c r="Z173" s="389"/>
      <c r="AA173" s="389"/>
      <c r="AB173" s="389"/>
      <c r="AC173" s="389"/>
      <c r="AD173" s="389"/>
      <c r="AE173" s="389"/>
      <c r="AF173" s="389"/>
      <c r="AG173" s="393">
        <f t="shared" si="21"/>
        <v>1.4</v>
      </c>
      <c r="AH173" s="389" t="s">
        <v>239</v>
      </c>
      <c r="AI173" s="394" t="s">
        <v>1605</v>
      </c>
      <c r="AJ173" s="389"/>
      <c r="AK173" s="389" t="s">
        <v>1439</v>
      </c>
      <c r="AL173" s="389" t="s">
        <v>1606</v>
      </c>
      <c r="AM173" s="389">
        <v>3</v>
      </c>
      <c r="AN173" s="389"/>
      <c r="AO173" s="389"/>
      <c r="AP173" s="395"/>
      <c r="AQ173" s="389"/>
      <c r="AR173" s="389"/>
      <c r="AS173" s="389" t="s">
        <v>1434</v>
      </c>
      <c r="AT173" s="388">
        <v>2</v>
      </c>
      <c r="AU173" s="382">
        <v>154</v>
      </c>
      <c r="AV173" s="412"/>
      <c r="AW173" s="412"/>
      <c r="AX173" s="412"/>
      <c r="AY173" s="412"/>
    </row>
    <row r="174" spans="1:52" s="384" customFormat="1" ht="15.75" customHeight="1">
      <c r="A174" s="382">
        <v>2.7</v>
      </c>
      <c r="B174" s="383"/>
      <c r="C174" s="397" t="s">
        <v>1011</v>
      </c>
      <c r="D174" s="383"/>
      <c r="E174" s="398">
        <f>E175</f>
        <v>1.1000000000000001</v>
      </c>
      <c r="F174" s="398">
        <f t="shared" ref="F174:AG174" si="25">F175</f>
        <v>1</v>
      </c>
      <c r="G174" s="398">
        <f t="shared" si="25"/>
        <v>0.1</v>
      </c>
      <c r="H174" s="398">
        <f t="shared" si="25"/>
        <v>0.1</v>
      </c>
      <c r="I174" s="398">
        <f t="shared" si="25"/>
        <v>0</v>
      </c>
      <c r="J174" s="398">
        <f t="shared" si="25"/>
        <v>0.1</v>
      </c>
      <c r="K174" s="398">
        <f t="shared" si="25"/>
        <v>0</v>
      </c>
      <c r="L174" s="398">
        <f t="shared" si="25"/>
        <v>0</v>
      </c>
      <c r="M174" s="398">
        <f t="shared" si="25"/>
        <v>0</v>
      </c>
      <c r="N174" s="398">
        <f t="shared" si="25"/>
        <v>0</v>
      </c>
      <c r="O174" s="398">
        <f t="shared" si="25"/>
        <v>0</v>
      </c>
      <c r="P174" s="398">
        <f t="shared" si="25"/>
        <v>0</v>
      </c>
      <c r="Q174" s="398">
        <f t="shared" si="25"/>
        <v>0</v>
      </c>
      <c r="R174" s="398">
        <f t="shared" si="25"/>
        <v>0</v>
      </c>
      <c r="S174" s="398">
        <f t="shared" si="25"/>
        <v>0</v>
      </c>
      <c r="T174" s="398">
        <f t="shared" si="25"/>
        <v>0</v>
      </c>
      <c r="U174" s="398">
        <f t="shared" si="25"/>
        <v>0</v>
      </c>
      <c r="V174" s="398">
        <f t="shared" si="25"/>
        <v>0</v>
      </c>
      <c r="W174" s="398">
        <f t="shared" si="25"/>
        <v>0</v>
      </c>
      <c r="X174" s="398">
        <f t="shared" si="25"/>
        <v>0</v>
      </c>
      <c r="Y174" s="398">
        <f t="shared" si="25"/>
        <v>0</v>
      </c>
      <c r="Z174" s="398">
        <f t="shared" si="25"/>
        <v>0</v>
      </c>
      <c r="AA174" s="398">
        <f t="shared" si="25"/>
        <v>0</v>
      </c>
      <c r="AB174" s="398">
        <f t="shared" si="25"/>
        <v>0</v>
      </c>
      <c r="AC174" s="398">
        <f t="shared" si="25"/>
        <v>0</v>
      </c>
      <c r="AD174" s="398">
        <f t="shared" si="25"/>
        <v>0</v>
      </c>
      <c r="AE174" s="398">
        <f t="shared" si="25"/>
        <v>0</v>
      </c>
      <c r="AF174" s="398">
        <f t="shared" si="25"/>
        <v>0</v>
      </c>
      <c r="AG174" s="398">
        <f t="shared" si="25"/>
        <v>0</v>
      </c>
      <c r="AH174" s="383"/>
      <c r="AI174" s="399"/>
      <c r="AJ174" s="383"/>
      <c r="AK174" s="383"/>
      <c r="AL174" s="383"/>
      <c r="AM174" s="383"/>
      <c r="AN174" s="383"/>
      <c r="AO174" s="383"/>
      <c r="AP174" s="400"/>
      <c r="AQ174" s="383"/>
      <c r="AR174" s="383"/>
      <c r="AS174" s="383"/>
      <c r="AT174" s="382"/>
      <c r="AU174" s="382"/>
      <c r="AV174" s="438"/>
      <c r="AW174" s="438"/>
      <c r="AX174" s="438"/>
      <c r="AY174" s="438"/>
    </row>
    <row r="175" spans="1:52" ht="42" customHeight="1">
      <c r="A175" s="388">
        <v>1</v>
      </c>
      <c r="B175" s="389">
        <v>100</v>
      </c>
      <c r="C175" s="390" t="s">
        <v>1009</v>
      </c>
      <c r="D175" s="389" t="s">
        <v>50</v>
      </c>
      <c r="E175" s="391">
        <v>1.1000000000000001</v>
      </c>
      <c r="F175" s="389">
        <v>1</v>
      </c>
      <c r="G175" s="391">
        <v>0.1</v>
      </c>
      <c r="H175" s="393">
        <v>0.1</v>
      </c>
      <c r="I175" s="393"/>
      <c r="J175" s="392">
        <f>H175+I175</f>
        <v>0.1</v>
      </c>
      <c r="K175" s="393"/>
      <c r="L175" s="393"/>
      <c r="M175" s="393"/>
      <c r="N175" s="393"/>
      <c r="O175" s="393"/>
      <c r="P175" s="393"/>
      <c r="Q175" s="393"/>
      <c r="R175" s="393"/>
      <c r="S175" s="393"/>
      <c r="T175" s="393"/>
      <c r="U175" s="393"/>
      <c r="V175" s="393"/>
      <c r="W175" s="393"/>
      <c r="X175" s="393"/>
      <c r="Y175" s="393"/>
      <c r="Z175" s="393"/>
      <c r="AA175" s="393"/>
      <c r="AB175" s="393"/>
      <c r="AC175" s="393"/>
      <c r="AD175" s="393"/>
      <c r="AE175" s="393"/>
      <c r="AF175" s="393"/>
      <c r="AG175" s="393">
        <f t="shared" si="21"/>
        <v>0</v>
      </c>
      <c r="AH175" s="389" t="s">
        <v>234</v>
      </c>
      <c r="AI175" s="394" t="s">
        <v>1008</v>
      </c>
      <c r="AJ175" s="389">
        <v>380</v>
      </c>
      <c r="AK175" s="389" t="s">
        <v>1415</v>
      </c>
      <c r="AL175" s="389" t="s">
        <v>1435</v>
      </c>
      <c r="AM175" s="389"/>
      <c r="AN175" s="389" t="s">
        <v>1432</v>
      </c>
      <c r="AO175" s="395" t="s">
        <v>1433</v>
      </c>
      <c r="AP175" s="395"/>
      <c r="AQ175" s="395"/>
      <c r="AR175" s="395"/>
      <c r="AS175" s="395" t="s">
        <v>1434</v>
      </c>
      <c r="AT175" s="388">
        <v>2</v>
      </c>
      <c r="AU175" s="382">
        <v>155</v>
      </c>
      <c r="AV175" s="384"/>
      <c r="AW175" s="384"/>
      <c r="AX175" s="384"/>
      <c r="AY175" s="384"/>
      <c r="AZ175" s="384"/>
    </row>
    <row r="176" spans="1:52" s="384" customFormat="1" ht="15.75" customHeight="1">
      <c r="A176" s="382">
        <v>2.8</v>
      </c>
      <c r="B176" s="383"/>
      <c r="C176" s="478" t="s">
        <v>162</v>
      </c>
      <c r="D176" s="383"/>
      <c r="E176" s="398">
        <f>SUM(E177:E190)</f>
        <v>2.4400000000000004</v>
      </c>
      <c r="F176" s="398">
        <f t="shared" ref="F176:AG176" si="26">SUM(F177:F190)</f>
        <v>0</v>
      </c>
      <c r="G176" s="398">
        <f t="shared" si="26"/>
        <v>2.4400000000000004</v>
      </c>
      <c r="H176" s="398">
        <f t="shared" si="26"/>
        <v>1.29</v>
      </c>
      <c r="I176" s="398">
        <f t="shared" si="26"/>
        <v>0.60000000000000009</v>
      </c>
      <c r="J176" s="398">
        <f t="shared" si="26"/>
        <v>1.8900000000000001</v>
      </c>
      <c r="K176" s="398">
        <f t="shared" si="26"/>
        <v>0</v>
      </c>
      <c r="L176" s="398">
        <f t="shared" si="26"/>
        <v>0</v>
      </c>
      <c r="M176" s="398">
        <f t="shared" si="26"/>
        <v>0</v>
      </c>
      <c r="N176" s="398">
        <f t="shared" si="26"/>
        <v>0.2</v>
      </c>
      <c r="O176" s="398">
        <f t="shared" si="26"/>
        <v>0</v>
      </c>
      <c r="P176" s="398">
        <f t="shared" si="26"/>
        <v>0.2</v>
      </c>
      <c r="Q176" s="398">
        <f t="shared" si="26"/>
        <v>0</v>
      </c>
      <c r="R176" s="398">
        <f t="shared" si="26"/>
        <v>0</v>
      </c>
      <c r="S176" s="398">
        <f t="shared" si="26"/>
        <v>0</v>
      </c>
      <c r="T176" s="398">
        <f t="shared" si="26"/>
        <v>0</v>
      </c>
      <c r="U176" s="398">
        <f t="shared" si="26"/>
        <v>0</v>
      </c>
      <c r="V176" s="398">
        <f t="shared" si="26"/>
        <v>0</v>
      </c>
      <c r="W176" s="398">
        <f t="shared" si="26"/>
        <v>0</v>
      </c>
      <c r="X176" s="398">
        <f t="shared" si="26"/>
        <v>0.15</v>
      </c>
      <c r="Y176" s="398">
        <f t="shared" si="26"/>
        <v>0</v>
      </c>
      <c r="Z176" s="398">
        <f t="shared" si="26"/>
        <v>0</v>
      </c>
      <c r="AA176" s="398">
        <f t="shared" si="26"/>
        <v>0</v>
      </c>
      <c r="AB176" s="398">
        <f t="shared" si="26"/>
        <v>0</v>
      </c>
      <c r="AC176" s="398">
        <f t="shared" si="26"/>
        <v>0</v>
      </c>
      <c r="AD176" s="398">
        <f t="shared" si="26"/>
        <v>0</v>
      </c>
      <c r="AE176" s="398">
        <f t="shared" si="26"/>
        <v>0</v>
      </c>
      <c r="AF176" s="398">
        <f t="shared" si="26"/>
        <v>0</v>
      </c>
      <c r="AG176" s="398">
        <f t="shared" si="26"/>
        <v>0.55000000000000004</v>
      </c>
      <c r="AH176" s="383"/>
      <c r="AI176" s="399"/>
      <c r="AJ176" s="383"/>
      <c r="AK176" s="383"/>
      <c r="AL176" s="383"/>
      <c r="AM176" s="383"/>
      <c r="AN176" s="383"/>
      <c r="AO176" s="400"/>
      <c r="AP176" s="400"/>
      <c r="AQ176" s="400"/>
      <c r="AR176" s="400"/>
      <c r="AS176" s="400"/>
      <c r="AT176" s="382"/>
      <c r="AU176" s="382"/>
    </row>
    <row r="177" spans="1:52" ht="30.75" customHeight="1">
      <c r="A177" s="388">
        <v>1</v>
      </c>
      <c r="B177" s="389">
        <v>370</v>
      </c>
      <c r="C177" s="390" t="s">
        <v>1607</v>
      </c>
      <c r="D177" s="389" t="s">
        <v>160</v>
      </c>
      <c r="E177" s="391">
        <v>0.2</v>
      </c>
      <c r="F177" s="389"/>
      <c r="G177" s="391">
        <v>0.2</v>
      </c>
      <c r="H177" s="393">
        <v>0.2</v>
      </c>
      <c r="I177" s="393"/>
      <c r="J177" s="392">
        <f t="shared" ref="J177:J190" si="27">H177+I177</f>
        <v>0.2</v>
      </c>
      <c r="K177" s="393"/>
      <c r="L177" s="393"/>
      <c r="M177" s="393"/>
      <c r="N177" s="393"/>
      <c r="O177" s="393"/>
      <c r="P177" s="393"/>
      <c r="Q177" s="393"/>
      <c r="R177" s="393"/>
      <c r="S177" s="393"/>
      <c r="T177" s="393"/>
      <c r="U177" s="393"/>
      <c r="V177" s="393"/>
      <c r="W177" s="393"/>
      <c r="X177" s="393"/>
      <c r="Y177" s="393"/>
      <c r="Z177" s="393"/>
      <c r="AA177" s="393"/>
      <c r="AB177" s="393"/>
      <c r="AC177" s="393"/>
      <c r="AD177" s="393"/>
      <c r="AE177" s="393"/>
      <c r="AF177" s="393"/>
      <c r="AG177" s="393">
        <f t="shared" si="21"/>
        <v>0</v>
      </c>
      <c r="AH177" s="389" t="s">
        <v>253</v>
      </c>
      <c r="AI177" s="389" t="s">
        <v>1586</v>
      </c>
      <c r="AJ177" s="389">
        <v>469</v>
      </c>
      <c r="AK177" s="389" t="s">
        <v>1415</v>
      </c>
      <c r="AL177" s="389" t="s">
        <v>1608</v>
      </c>
      <c r="AM177" s="389"/>
      <c r="AN177" s="389" t="s">
        <v>1417</v>
      </c>
      <c r="AO177" s="389" t="s">
        <v>1492</v>
      </c>
      <c r="AP177" s="395"/>
      <c r="AQ177" s="389">
        <v>469</v>
      </c>
      <c r="AR177" s="389" t="s">
        <v>1417</v>
      </c>
      <c r="AS177" s="389" t="s">
        <v>1436</v>
      </c>
      <c r="AT177" s="388">
        <v>2</v>
      </c>
      <c r="AU177" s="388">
        <v>156</v>
      </c>
    </row>
    <row r="178" spans="1:52" ht="30.75" customHeight="1">
      <c r="A178" s="388">
        <v>2</v>
      </c>
      <c r="B178" s="389">
        <v>299</v>
      </c>
      <c r="C178" s="390" t="s">
        <v>1609</v>
      </c>
      <c r="D178" s="389" t="s">
        <v>160</v>
      </c>
      <c r="E178" s="391">
        <v>0.25</v>
      </c>
      <c r="F178" s="389"/>
      <c r="G178" s="391">
        <v>0.25</v>
      </c>
      <c r="H178" s="393">
        <v>0.25</v>
      </c>
      <c r="I178" s="393"/>
      <c r="J178" s="392">
        <f t="shared" si="27"/>
        <v>0.25</v>
      </c>
      <c r="K178" s="393"/>
      <c r="L178" s="393"/>
      <c r="M178" s="393"/>
      <c r="N178" s="393"/>
      <c r="O178" s="393"/>
      <c r="P178" s="393"/>
      <c r="Q178" s="393"/>
      <c r="R178" s="393"/>
      <c r="S178" s="393"/>
      <c r="T178" s="393"/>
      <c r="U178" s="393"/>
      <c r="V178" s="393"/>
      <c r="W178" s="393"/>
      <c r="X178" s="393"/>
      <c r="Y178" s="393"/>
      <c r="Z178" s="393"/>
      <c r="AA178" s="393"/>
      <c r="AB178" s="393"/>
      <c r="AC178" s="393"/>
      <c r="AD178" s="393"/>
      <c r="AE178" s="393"/>
      <c r="AF178" s="393"/>
      <c r="AG178" s="393">
        <f t="shared" si="21"/>
        <v>0</v>
      </c>
      <c r="AH178" s="389" t="s">
        <v>248</v>
      </c>
      <c r="AI178" s="394" t="s">
        <v>1574</v>
      </c>
      <c r="AJ178" s="389">
        <v>450</v>
      </c>
      <c r="AK178" s="389" t="s">
        <v>1415</v>
      </c>
      <c r="AL178" s="389" t="s">
        <v>1610</v>
      </c>
      <c r="AM178" s="389">
        <v>10</v>
      </c>
      <c r="AN178" s="389" t="s">
        <v>1417</v>
      </c>
      <c r="AO178" s="389" t="s">
        <v>1492</v>
      </c>
      <c r="AP178" s="395"/>
      <c r="AQ178" s="389">
        <v>450</v>
      </c>
      <c r="AR178" s="389" t="s">
        <v>1417</v>
      </c>
      <c r="AS178" s="389" t="s">
        <v>1436</v>
      </c>
      <c r="AT178" s="388">
        <v>2</v>
      </c>
      <c r="AU178" s="388">
        <v>157</v>
      </c>
    </row>
    <row r="179" spans="1:52" ht="30.75" customHeight="1">
      <c r="A179" s="388">
        <v>3</v>
      </c>
      <c r="B179" s="389">
        <v>296</v>
      </c>
      <c r="C179" s="390" t="s">
        <v>1021</v>
      </c>
      <c r="D179" s="389" t="s">
        <v>160</v>
      </c>
      <c r="E179" s="391">
        <v>0.05</v>
      </c>
      <c r="F179" s="395"/>
      <c r="G179" s="391">
        <v>0.05</v>
      </c>
      <c r="H179" s="389">
        <v>0.05</v>
      </c>
      <c r="I179" s="389"/>
      <c r="J179" s="392">
        <f t="shared" si="27"/>
        <v>0.05</v>
      </c>
      <c r="K179" s="389"/>
      <c r="L179" s="389"/>
      <c r="M179" s="389"/>
      <c r="N179" s="389"/>
      <c r="O179" s="389"/>
      <c r="P179" s="389"/>
      <c r="Q179" s="389"/>
      <c r="R179" s="389"/>
      <c r="S179" s="389"/>
      <c r="T179" s="389"/>
      <c r="U179" s="389"/>
      <c r="V179" s="389"/>
      <c r="W179" s="389"/>
      <c r="X179" s="389"/>
      <c r="Y179" s="389"/>
      <c r="Z179" s="389"/>
      <c r="AA179" s="389"/>
      <c r="AB179" s="389"/>
      <c r="AC179" s="389"/>
      <c r="AD179" s="389"/>
      <c r="AE179" s="389"/>
      <c r="AF179" s="389"/>
      <c r="AG179" s="393">
        <f t="shared" si="21"/>
        <v>0</v>
      </c>
      <c r="AH179" s="394" t="s">
        <v>248</v>
      </c>
      <c r="AI179" s="394" t="s">
        <v>1188</v>
      </c>
      <c r="AJ179" s="389">
        <v>361</v>
      </c>
      <c r="AK179" s="389" t="s">
        <v>1415</v>
      </c>
      <c r="AL179" s="389" t="s">
        <v>1610</v>
      </c>
      <c r="AM179" s="389">
        <v>13</v>
      </c>
      <c r="AN179" s="389" t="s">
        <v>1432</v>
      </c>
      <c r="AO179" s="395" t="s">
        <v>1433</v>
      </c>
      <c r="AP179" s="395"/>
      <c r="AQ179" s="395"/>
      <c r="AR179" s="395"/>
      <c r="AS179" s="395" t="s">
        <v>1434</v>
      </c>
      <c r="AT179" s="388">
        <v>2</v>
      </c>
      <c r="AU179" s="388">
        <v>158</v>
      </c>
    </row>
    <row r="180" spans="1:52" ht="30.75" customHeight="1">
      <c r="A180" s="388">
        <v>4</v>
      </c>
      <c r="B180" s="389">
        <v>295</v>
      </c>
      <c r="C180" s="390" t="s">
        <v>1021</v>
      </c>
      <c r="D180" s="389" t="s">
        <v>160</v>
      </c>
      <c r="E180" s="391">
        <v>0.05</v>
      </c>
      <c r="F180" s="395"/>
      <c r="G180" s="391">
        <v>0.05</v>
      </c>
      <c r="H180" s="389">
        <v>0.05</v>
      </c>
      <c r="I180" s="389"/>
      <c r="J180" s="392">
        <f t="shared" si="27"/>
        <v>0.05</v>
      </c>
      <c r="K180" s="389"/>
      <c r="L180" s="389"/>
      <c r="M180" s="389"/>
      <c r="N180" s="389"/>
      <c r="O180" s="389"/>
      <c r="P180" s="389"/>
      <c r="Q180" s="389"/>
      <c r="R180" s="389"/>
      <c r="S180" s="389"/>
      <c r="T180" s="389"/>
      <c r="U180" s="389"/>
      <c r="V180" s="389"/>
      <c r="W180" s="389"/>
      <c r="X180" s="389"/>
      <c r="Y180" s="389"/>
      <c r="Z180" s="389"/>
      <c r="AA180" s="389"/>
      <c r="AB180" s="389"/>
      <c r="AC180" s="389"/>
      <c r="AD180" s="389"/>
      <c r="AE180" s="389"/>
      <c r="AF180" s="389"/>
      <c r="AG180" s="393">
        <f t="shared" si="21"/>
        <v>0</v>
      </c>
      <c r="AH180" s="394" t="s">
        <v>248</v>
      </c>
      <c r="AI180" s="394" t="s">
        <v>1189</v>
      </c>
      <c r="AJ180" s="389">
        <v>360</v>
      </c>
      <c r="AK180" s="389" t="s">
        <v>1415</v>
      </c>
      <c r="AL180" s="389" t="s">
        <v>1610</v>
      </c>
      <c r="AM180" s="389">
        <v>12</v>
      </c>
      <c r="AN180" s="389" t="s">
        <v>1432</v>
      </c>
      <c r="AO180" s="395" t="s">
        <v>1433</v>
      </c>
      <c r="AP180" s="395"/>
      <c r="AQ180" s="395"/>
      <c r="AR180" s="395"/>
      <c r="AS180" s="395" t="s">
        <v>1434</v>
      </c>
      <c r="AT180" s="388">
        <v>2</v>
      </c>
      <c r="AU180" s="388">
        <v>159</v>
      </c>
    </row>
    <row r="181" spans="1:52" ht="30.75" customHeight="1">
      <c r="A181" s="388">
        <v>5</v>
      </c>
      <c r="B181" s="389">
        <v>294</v>
      </c>
      <c r="C181" s="390" t="s">
        <v>1021</v>
      </c>
      <c r="D181" s="389" t="s">
        <v>160</v>
      </c>
      <c r="E181" s="391">
        <v>0.3</v>
      </c>
      <c r="F181" s="395"/>
      <c r="G181" s="391">
        <v>0.3</v>
      </c>
      <c r="H181" s="393">
        <v>0.3</v>
      </c>
      <c r="I181" s="393"/>
      <c r="J181" s="392">
        <f t="shared" si="27"/>
        <v>0.3</v>
      </c>
      <c r="K181" s="393"/>
      <c r="L181" s="393"/>
      <c r="M181" s="393"/>
      <c r="N181" s="393"/>
      <c r="O181" s="393"/>
      <c r="P181" s="393"/>
      <c r="Q181" s="393"/>
      <c r="R181" s="393"/>
      <c r="S181" s="393"/>
      <c r="T181" s="393"/>
      <c r="U181" s="393"/>
      <c r="V181" s="393"/>
      <c r="W181" s="393"/>
      <c r="X181" s="393"/>
      <c r="Y181" s="393"/>
      <c r="Z181" s="393"/>
      <c r="AA181" s="393"/>
      <c r="AB181" s="393"/>
      <c r="AC181" s="393"/>
      <c r="AD181" s="393"/>
      <c r="AE181" s="393"/>
      <c r="AF181" s="393"/>
      <c r="AG181" s="393">
        <f t="shared" si="21"/>
        <v>0</v>
      </c>
      <c r="AH181" s="389" t="s">
        <v>248</v>
      </c>
      <c r="AI181" s="394" t="s">
        <v>1024</v>
      </c>
      <c r="AJ181" s="389">
        <v>359</v>
      </c>
      <c r="AK181" s="389" t="s">
        <v>1415</v>
      </c>
      <c r="AL181" s="389" t="s">
        <v>1610</v>
      </c>
      <c r="AM181" s="389">
        <v>11</v>
      </c>
      <c r="AN181" s="389" t="s">
        <v>1432</v>
      </c>
      <c r="AO181" s="395" t="s">
        <v>1433</v>
      </c>
      <c r="AP181" s="395"/>
      <c r="AQ181" s="395"/>
      <c r="AR181" s="395"/>
      <c r="AS181" s="395" t="s">
        <v>1434</v>
      </c>
      <c r="AT181" s="388">
        <v>2</v>
      </c>
      <c r="AU181" s="388">
        <v>160</v>
      </c>
    </row>
    <row r="182" spans="1:52" ht="30.75" customHeight="1">
      <c r="A182" s="388">
        <v>6</v>
      </c>
      <c r="B182" s="389">
        <v>140</v>
      </c>
      <c r="C182" s="390" t="s">
        <v>1611</v>
      </c>
      <c r="D182" s="389" t="s">
        <v>160</v>
      </c>
      <c r="E182" s="391">
        <v>0.1</v>
      </c>
      <c r="F182" s="389"/>
      <c r="G182" s="391">
        <v>0.1</v>
      </c>
      <c r="H182" s="393">
        <v>0.1</v>
      </c>
      <c r="I182" s="393"/>
      <c r="J182" s="392">
        <f t="shared" si="27"/>
        <v>0.1</v>
      </c>
      <c r="K182" s="393"/>
      <c r="L182" s="393"/>
      <c r="M182" s="393"/>
      <c r="N182" s="393"/>
      <c r="O182" s="393"/>
      <c r="P182" s="393"/>
      <c r="Q182" s="393"/>
      <c r="R182" s="393"/>
      <c r="S182" s="393"/>
      <c r="T182" s="393"/>
      <c r="U182" s="393"/>
      <c r="V182" s="393"/>
      <c r="W182" s="393"/>
      <c r="X182" s="393"/>
      <c r="Y182" s="393"/>
      <c r="Z182" s="393"/>
      <c r="AA182" s="393"/>
      <c r="AB182" s="393"/>
      <c r="AC182" s="393"/>
      <c r="AD182" s="393"/>
      <c r="AE182" s="393"/>
      <c r="AF182" s="393"/>
      <c r="AG182" s="393">
        <f t="shared" si="21"/>
        <v>0</v>
      </c>
      <c r="AH182" s="394" t="s">
        <v>238</v>
      </c>
      <c r="AI182" s="394" t="s">
        <v>1612</v>
      </c>
      <c r="AJ182" s="389">
        <v>408</v>
      </c>
      <c r="AK182" s="389"/>
      <c r="AL182" s="389"/>
      <c r="AM182" s="389"/>
      <c r="AN182" s="389" t="s">
        <v>1417</v>
      </c>
      <c r="AO182" s="389" t="s">
        <v>1492</v>
      </c>
      <c r="AP182" s="395"/>
      <c r="AQ182" s="389">
        <v>408</v>
      </c>
      <c r="AR182" s="389" t="s">
        <v>1417</v>
      </c>
      <c r="AS182" s="389" t="s">
        <v>1434</v>
      </c>
      <c r="AT182" s="388">
        <v>2</v>
      </c>
      <c r="AU182" s="388">
        <v>161</v>
      </c>
    </row>
    <row r="183" spans="1:52" ht="30.75" customHeight="1">
      <c r="A183" s="388">
        <v>7</v>
      </c>
      <c r="B183" s="389">
        <v>12</v>
      </c>
      <c r="C183" s="390" t="s">
        <v>1021</v>
      </c>
      <c r="D183" s="389" t="s">
        <v>160</v>
      </c>
      <c r="E183" s="391">
        <v>0.2</v>
      </c>
      <c r="F183" s="395"/>
      <c r="G183" s="391">
        <v>0.2</v>
      </c>
      <c r="H183" s="389"/>
      <c r="I183" s="389">
        <v>0.2</v>
      </c>
      <c r="J183" s="392">
        <f t="shared" si="27"/>
        <v>0.2</v>
      </c>
      <c r="K183" s="389"/>
      <c r="L183" s="389"/>
      <c r="M183" s="389"/>
      <c r="N183" s="389"/>
      <c r="O183" s="389"/>
      <c r="P183" s="389"/>
      <c r="Q183" s="389"/>
      <c r="R183" s="389"/>
      <c r="S183" s="389"/>
      <c r="T183" s="389"/>
      <c r="U183" s="389"/>
      <c r="V183" s="389"/>
      <c r="W183" s="389"/>
      <c r="X183" s="389"/>
      <c r="Y183" s="389"/>
      <c r="Z183" s="389"/>
      <c r="AA183" s="389"/>
      <c r="AB183" s="389"/>
      <c r="AC183" s="389"/>
      <c r="AD183" s="389"/>
      <c r="AE183" s="389"/>
      <c r="AF183" s="389"/>
      <c r="AG183" s="393">
        <f t="shared" si="21"/>
        <v>0</v>
      </c>
      <c r="AH183" s="394" t="s">
        <v>228</v>
      </c>
      <c r="AI183" s="394" t="s">
        <v>1193</v>
      </c>
      <c r="AJ183" s="389">
        <v>353</v>
      </c>
      <c r="AK183" s="389" t="s">
        <v>1415</v>
      </c>
      <c r="AL183" s="389" t="s">
        <v>1613</v>
      </c>
      <c r="AM183" s="389">
        <v>3</v>
      </c>
      <c r="AN183" s="389" t="s">
        <v>1432</v>
      </c>
      <c r="AO183" s="395" t="s">
        <v>1433</v>
      </c>
      <c r="AP183" s="395"/>
      <c r="AQ183" s="395"/>
      <c r="AR183" s="395"/>
      <c r="AS183" s="395" t="s">
        <v>1434</v>
      </c>
      <c r="AT183" s="388">
        <v>2</v>
      </c>
      <c r="AU183" s="388">
        <v>162</v>
      </c>
      <c r="AV183" s="384"/>
      <c r="AW183" s="384"/>
      <c r="AX183" s="384"/>
      <c r="AY183" s="384"/>
      <c r="AZ183" s="384"/>
    </row>
    <row r="184" spans="1:52" ht="30.75" customHeight="1">
      <c r="A184" s="388">
        <v>8</v>
      </c>
      <c r="B184" s="389">
        <v>11</v>
      </c>
      <c r="C184" s="390" t="s">
        <v>1021</v>
      </c>
      <c r="D184" s="389" t="s">
        <v>160</v>
      </c>
      <c r="E184" s="391">
        <v>0.2</v>
      </c>
      <c r="F184" s="395"/>
      <c r="G184" s="391">
        <v>0.2</v>
      </c>
      <c r="H184" s="389"/>
      <c r="I184" s="389">
        <v>0.2</v>
      </c>
      <c r="J184" s="392">
        <f t="shared" si="27"/>
        <v>0.2</v>
      </c>
      <c r="K184" s="389"/>
      <c r="L184" s="389"/>
      <c r="M184" s="389"/>
      <c r="N184" s="389"/>
      <c r="O184" s="389"/>
      <c r="P184" s="389"/>
      <c r="Q184" s="389"/>
      <c r="R184" s="389"/>
      <c r="S184" s="389"/>
      <c r="T184" s="389"/>
      <c r="U184" s="389"/>
      <c r="V184" s="389"/>
      <c r="W184" s="389"/>
      <c r="X184" s="389"/>
      <c r="Y184" s="389"/>
      <c r="Z184" s="389"/>
      <c r="AA184" s="389"/>
      <c r="AB184" s="389"/>
      <c r="AC184" s="389"/>
      <c r="AD184" s="389"/>
      <c r="AE184" s="389"/>
      <c r="AF184" s="389"/>
      <c r="AG184" s="393">
        <f t="shared" si="21"/>
        <v>0</v>
      </c>
      <c r="AH184" s="394" t="s">
        <v>228</v>
      </c>
      <c r="AI184" s="394" t="s">
        <v>1168</v>
      </c>
      <c r="AJ184" s="389">
        <v>352</v>
      </c>
      <c r="AK184" s="389" t="s">
        <v>1415</v>
      </c>
      <c r="AL184" s="389" t="s">
        <v>1613</v>
      </c>
      <c r="AM184" s="389">
        <v>2</v>
      </c>
      <c r="AN184" s="389" t="s">
        <v>1432</v>
      </c>
      <c r="AO184" s="395" t="s">
        <v>1433</v>
      </c>
      <c r="AP184" s="395"/>
      <c r="AQ184" s="395"/>
      <c r="AR184" s="395"/>
      <c r="AS184" s="395" t="s">
        <v>1434</v>
      </c>
      <c r="AT184" s="388">
        <v>2</v>
      </c>
      <c r="AU184" s="388">
        <v>163</v>
      </c>
      <c r="AV184" s="384"/>
      <c r="AW184" s="384"/>
      <c r="AX184" s="384"/>
      <c r="AY184" s="384"/>
      <c r="AZ184" s="384"/>
    </row>
    <row r="185" spans="1:52" ht="30.75" customHeight="1">
      <c r="A185" s="388">
        <v>9</v>
      </c>
      <c r="B185" s="389">
        <v>54</v>
      </c>
      <c r="C185" s="390" t="s">
        <v>1614</v>
      </c>
      <c r="D185" s="389" t="s">
        <v>160</v>
      </c>
      <c r="E185" s="391">
        <v>0.2</v>
      </c>
      <c r="F185" s="389"/>
      <c r="G185" s="391">
        <v>0.2</v>
      </c>
      <c r="H185" s="393"/>
      <c r="I185" s="393"/>
      <c r="J185" s="392">
        <f t="shared" si="27"/>
        <v>0</v>
      </c>
      <c r="K185" s="393"/>
      <c r="L185" s="393"/>
      <c r="M185" s="393"/>
      <c r="N185" s="393"/>
      <c r="O185" s="393"/>
      <c r="P185" s="393">
        <v>0.2</v>
      </c>
      <c r="Q185" s="393"/>
      <c r="R185" s="393"/>
      <c r="S185" s="393"/>
      <c r="T185" s="393"/>
      <c r="U185" s="393"/>
      <c r="V185" s="393"/>
      <c r="W185" s="393"/>
      <c r="X185" s="393"/>
      <c r="Y185" s="393"/>
      <c r="Z185" s="393"/>
      <c r="AA185" s="393"/>
      <c r="AB185" s="393"/>
      <c r="AC185" s="393"/>
      <c r="AD185" s="393"/>
      <c r="AE185" s="393"/>
      <c r="AF185" s="393"/>
      <c r="AG185" s="393">
        <f t="shared" si="21"/>
        <v>0.2</v>
      </c>
      <c r="AH185" s="389" t="s">
        <v>231</v>
      </c>
      <c r="AI185" s="394" t="s">
        <v>1615</v>
      </c>
      <c r="AJ185" s="389"/>
      <c r="AK185" s="389" t="s">
        <v>1439</v>
      </c>
      <c r="AL185" s="389"/>
      <c r="AM185" s="389">
        <v>4</v>
      </c>
      <c r="AN185" s="389"/>
      <c r="AO185" s="389"/>
      <c r="AP185" s="395"/>
      <c r="AQ185" s="389"/>
      <c r="AR185" s="395"/>
      <c r="AS185" s="389" t="s">
        <v>1434</v>
      </c>
      <c r="AT185" s="388">
        <v>2</v>
      </c>
      <c r="AU185" s="388">
        <v>164</v>
      </c>
      <c r="AV185" s="436"/>
      <c r="AW185" s="436"/>
      <c r="AX185" s="436"/>
      <c r="AY185" s="436"/>
    </row>
    <row r="186" spans="1:52" ht="30.75" customHeight="1">
      <c r="A186" s="388">
        <v>10</v>
      </c>
      <c r="B186" s="389">
        <v>55</v>
      </c>
      <c r="C186" s="390" t="s">
        <v>1616</v>
      </c>
      <c r="D186" s="389" t="s">
        <v>160</v>
      </c>
      <c r="E186" s="391">
        <v>0.15</v>
      </c>
      <c r="F186" s="389"/>
      <c r="G186" s="391">
        <v>0.15</v>
      </c>
      <c r="H186" s="393"/>
      <c r="I186" s="393"/>
      <c r="J186" s="392">
        <f t="shared" si="27"/>
        <v>0</v>
      </c>
      <c r="K186" s="393"/>
      <c r="L186" s="393"/>
      <c r="M186" s="393"/>
      <c r="N186" s="393"/>
      <c r="O186" s="393"/>
      <c r="P186" s="393"/>
      <c r="Q186" s="393"/>
      <c r="R186" s="393"/>
      <c r="S186" s="393"/>
      <c r="T186" s="393"/>
      <c r="U186" s="393"/>
      <c r="V186" s="393"/>
      <c r="W186" s="393"/>
      <c r="X186" s="393">
        <v>0.15</v>
      </c>
      <c r="Y186" s="393"/>
      <c r="Z186" s="393"/>
      <c r="AA186" s="393"/>
      <c r="AB186" s="393"/>
      <c r="AC186" s="393"/>
      <c r="AD186" s="393"/>
      <c r="AE186" s="393"/>
      <c r="AF186" s="393"/>
      <c r="AG186" s="393">
        <f t="shared" si="21"/>
        <v>0.15</v>
      </c>
      <c r="AH186" s="389" t="s">
        <v>231</v>
      </c>
      <c r="AI186" s="394" t="s">
        <v>1617</v>
      </c>
      <c r="AJ186" s="389"/>
      <c r="AK186" s="389" t="s">
        <v>1439</v>
      </c>
      <c r="AL186" s="389"/>
      <c r="AM186" s="389">
        <v>5</v>
      </c>
      <c r="AN186" s="389"/>
      <c r="AO186" s="389"/>
      <c r="AP186" s="395"/>
      <c r="AQ186" s="389"/>
      <c r="AR186" s="395"/>
      <c r="AS186" s="389" t="s">
        <v>1434</v>
      </c>
      <c r="AT186" s="388">
        <v>2</v>
      </c>
      <c r="AU186" s="388">
        <v>165</v>
      </c>
    </row>
    <row r="187" spans="1:52" ht="30.75" customHeight="1">
      <c r="A187" s="388">
        <v>11</v>
      </c>
      <c r="B187" s="389">
        <v>107</v>
      </c>
      <c r="C187" s="390" t="s">
        <v>1618</v>
      </c>
      <c r="D187" s="421" t="s">
        <v>160</v>
      </c>
      <c r="E187" s="391">
        <v>0.2</v>
      </c>
      <c r="F187" s="392"/>
      <c r="G187" s="391">
        <v>0.2</v>
      </c>
      <c r="H187" s="392"/>
      <c r="I187" s="392"/>
      <c r="J187" s="392">
        <f t="shared" si="27"/>
        <v>0</v>
      </c>
      <c r="K187" s="392"/>
      <c r="L187" s="392"/>
      <c r="M187" s="392"/>
      <c r="N187" s="392">
        <v>0.2</v>
      </c>
      <c r="O187" s="392"/>
      <c r="P187" s="392"/>
      <c r="Q187" s="392"/>
      <c r="R187" s="392"/>
      <c r="S187" s="392"/>
      <c r="T187" s="392"/>
      <c r="U187" s="392"/>
      <c r="V187" s="392"/>
      <c r="W187" s="392"/>
      <c r="X187" s="392"/>
      <c r="Y187" s="392"/>
      <c r="Z187" s="392"/>
      <c r="AA187" s="392"/>
      <c r="AB187" s="392"/>
      <c r="AC187" s="392"/>
      <c r="AD187" s="392"/>
      <c r="AE187" s="392"/>
      <c r="AF187" s="392"/>
      <c r="AG187" s="393">
        <f t="shared" si="21"/>
        <v>0.2</v>
      </c>
      <c r="AH187" s="421" t="s">
        <v>234</v>
      </c>
      <c r="AI187" s="394" t="s">
        <v>1526</v>
      </c>
      <c r="AJ187" s="389"/>
      <c r="AK187" s="389" t="s">
        <v>1439</v>
      </c>
      <c r="AL187" s="389"/>
      <c r="AM187" s="389">
        <v>7</v>
      </c>
      <c r="AN187" s="389"/>
      <c r="AO187" s="389"/>
      <c r="AP187" s="395"/>
      <c r="AQ187" s="389"/>
      <c r="AR187" s="395"/>
      <c r="AS187" s="389" t="s">
        <v>1434</v>
      </c>
      <c r="AT187" s="388">
        <v>2</v>
      </c>
      <c r="AU187" s="388">
        <v>166</v>
      </c>
    </row>
    <row r="188" spans="1:52" ht="30.75" customHeight="1">
      <c r="A188" s="388">
        <v>12</v>
      </c>
      <c r="B188" s="389">
        <v>125</v>
      </c>
      <c r="C188" s="390" t="s">
        <v>1021</v>
      </c>
      <c r="D188" s="394" t="s">
        <v>160</v>
      </c>
      <c r="E188" s="391">
        <v>0.1</v>
      </c>
      <c r="F188" s="394"/>
      <c r="G188" s="391">
        <v>0.1</v>
      </c>
      <c r="H188" s="393">
        <v>0.1</v>
      </c>
      <c r="I188" s="393"/>
      <c r="J188" s="392">
        <f t="shared" si="27"/>
        <v>0.1</v>
      </c>
      <c r="K188" s="393"/>
      <c r="L188" s="393"/>
      <c r="M188" s="393"/>
      <c r="N188" s="393"/>
      <c r="O188" s="393"/>
      <c r="P188" s="393"/>
      <c r="Q188" s="393"/>
      <c r="R188" s="393"/>
      <c r="S188" s="393"/>
      <c r="T188" s="393"/>
      <c r="U188" s="393"/>
      <c r="V188" s="393"/>
      <c r="W188" s="393"/>
      <c r="X188" s="393"/>
      <c r="Y188" s="393"/>
      <c r="Z188" s="393"/>
      <c r="AA188" s="393"/>
      <c r="AB188" s="393"/>
      <c r="AC188" s="393"/>
      <c r="AD188" s="393"/>
      <c r="AE188" s="393"/>
      <c r="AF188" s="393"/>
      <c r="AG188" s="393">
        <f t="shared" si="21"/>
        <v>0</v>
      </c>
      <c r="AH188" s="394" t="s">
        <v>236</v>
      </c>
      <c r="AI188" s="394" t="s">
        <v>1520</v>
      </c>
      <c r="AJ188" s="389"/>
      <c r="AK188" s="389" t="s">
        <v>1439</v>
      </c>
      <c r="AL188" s="389"/>
      <c r="AM188" s="389">
        <v>14</v>
      </c>
      <c r="AN188" s="389"/>
      <c r="AO188" s="389"/>
      <c r="AP188" s="395"/>
      <c r="AQ188" s="389"/>
      <c r="AR188" s="389"/>
      <c r="AS188" s="389" t="s">
        <v>1434</v>
      </c>
      <c r="AT188" s="388">
        <v>2</v>
      </c>
      <c r="AU188" s="388">
        <v>167</v>
      </c>
      <c r="AV188" s="412"/>
      <c r="AW188" s="412"/>
      <c r="AX188" s="412"/>
      <c r="AY188" s="412"/>
    </row>
    <row r="189" spans="1:52" ht="30.75" customHeight="1">
      <c r="A189" s="388">
        <v>13</v>
      </c>
      <c r="B189" s="389">
        <v>126</v>
      </c>
      <c r="C189" s="390" t="s">
        <v>1021</v>
      </c>
      <c r="D189" s="394" t="s">
        <v>160</v>
      </c>
      <c r="E189" s="391">
        <v>0.24</v>
      </c>
      <c r="F189" s="394"/>
      <c r="G189" s="391">
        <v>0.24</v>
      </c>
      <c r="H189" s="393">
        <v>0.24</v>
      </c>
      <c r="I189" s="393"/>
      <c r="J189" s="392">
        <f t="shared" si="27"/>
        <v>0.24</v>
      </c>
      <c r="K189" s="393"/>
      <c r="L189" s="393"/>
      <c r="M189" s="393"/>
      <c r="N189" s="393"/>
      <c r="O189" s="393"/>
      <c r="P189" s="393"/>
      <c r="Q189" s="393"/>
      <c r="R189" s="393"/>
      <c r="S189" s="393"/>
      <c r="T189" s="393"/>
      <c r="U189" s="393"/>
      <c r="V189" s="393"/>
      <c r="W189" s="393"/>
      <c r="X189" s="393"/>
      <c r="Y189" s="393"/>
      <c r="Z189" s="393"/>
      <c r="AA189" s="393"/>
      <c r="AB189" s="393"/>
      <c r="AC189" s="393"/>
      <c r="AD189" s="393"/>
      <c r="AE189" s="393"/>
      <c r="AF189" s="393"/>
      <c r="AG189" s="393">
        <f t="shared" si="21"/>
        <v>0</v>
      </c>
      <c r="AH189" s="394" t="s">
        <v>236</v>
      </c>
      <c r="AI189" s="394" t="s">
        <v>1560</v>
      </c>
      <c r="AJ189" s="389"/>
      <c r="AK189" s="389" t="s">
        <v>1439</v>
      </c>
      <c r="AL189" s="389"/>
      <c r="AM189" s="389">
        <v>15</v>
      </c>
      <c r="AN189" s="389"/>
      <c r="AO189" s="389"/>
      <c r="AP189" s="395"/>
      <c r="AQ189" s="389"/>
      <c r="AR189" s="389"/>
      <c r="AS189" s="389" t="s">
        <v>1434</v>
      </c>
      <c r="AT189" s="388">
        <v>2</v>
      </c>
      <c r="AU189" s="388">
        <v>168</v>
      </c>
    </row>
    <row r="190" spans="1:52" ht="30.75" customHeight="1">
      <c r="A190" s="388">
        <v>14</v>
      </c>
      <c r="B190" s="389">
        <v>176</v>
      </c>
      <c r="C190" s="390" t="s">
        <v>1619</v>
      </c>
      <c r="D190" s="389" t="s">
        <v>160</v>
      </c>
      <c r="E190" s="391">
        <v>0.2</v>
      </c>
      <c r="F190" s="393"/>
      <c r="G190" s="391">
        <v>0.2</v>
      </c>
      <c r="H190" s="389"/>
      <c r="I190" s="393">
        <v>0.2</v>
      </c>
      <c r="J190" s="392">
        <f t="shared" si="27"/>
        <v>0.2</v>
      </c>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f t="shared" si="21"/>
        <v>0</v>
      </c>
      <c r="AH190" s="389" t="s">
        <v>240</v>
      </c>
      <c r="AI190" s="389" t="s">
        <v>1620</v>
      </c>
      <c r="AJ190" s="389"/>
      <c r="AK190" s="389" t="s">
        <v>1439</v>
      </c>
      <c r="AL190" s="389"/>
      <c r="AM190" s="389">
        <v>18</v>
      </c>
      <c r="AN190" s="389"/>
      <c r="AO190" s="389"/>
      <c r="AP190" s="395"/>
      <c r="AQ190" s="389"/>
      <c r="AR190" s="389"/>
      <c r="AS190" s="389" t="s">
        <v>1434</v>
      </c>
      <c r="AT190" s="388">
        <v>2</v>
      </c>
      <c r="AU190" s="388">
        <v>169</v>
      </c>
    </row>
    <row r="191" spans="1:52" s="420" customFormat="1" ht="78.75" customHeight="1">
      <c r="A191" s="415" t="s">
        <v>1067</v>
      </c>
      <c r="B191" s="440"/>
      <c r="C191" s="473" t="s">
        <v>1621</v>
      </c>
      <c r="D191" s="440"/>
      <c r="E191" s="418">
        <f>E192+E241</f>
        <v>861.05</v>
      </c>
      <c r="F191" s="418">
        <f t="shared" ref="F191:AG191" si="28">F192+F241</f>
        <v>20.28</v>
      </c>
      <c r="G191" s="418">
        <f t="shared" si="28"/>
        <v>840.77</v>
      </c>
      <c r="H191" s="418">
        <f t="shared" si="28"/>
        <v>100.14000000000001</v>
      </c>
      <c r="I191" s="418">
        <f t="shared" si="28"/>
        <v>24.85</v>
      </c>
      <c r="J191" s="418">
        <f t="shared" si="28"/>
        <v>126.65</v>
      </c>
      <c r="K191" s="418">
        <f t="shared" si="28"/>
        <v>1.05</v>
      </c>
      <c r="L191" s="418">
        <f t="shared" si="28"/>
        <v>0</v>
      </c>
      <c r="M191" s="418">
        <f t="shared" si="28"/>
        <v>209.87</v>
      </c>
      <c r="N191" s="418">
        <f t="shared" si="28"/>
        <v>178.92</v>
      </c>
      <c r="O191" s="418">
        <f t="shared" si="28"/>
        <v>8.25</v>
      </c>
      <c r="P191" s="418">
        <f t="shared" si="28"/>
        <v>3.71</v>
      </c>
      <c r="Q191" s="418">
        <f t="shared" si="28"/>
        <v>15</v>
      </c>
      <c r="R191" s="418">
        <f t="shared" si="28"/>
        <v>2.15</v>
      </c>
      <c r="S191" s="418">
        <f t="shared" si="28"/>
        <v>0.26</v>
      </c>
      <c r="T191" s="418">
        <f t="shared" si="28"/>
        <v>0</v>
      </c>
      <c r="U191" s="418">
        <f t="shared" si="28"/>
        <v>0</v>
      </c>
      <c r="V191" s="418">
        <f t="shared" si="28"/>
        <v>0</v>
      </c>
      <c r="W191" s="418">
        <f t="shared" si="28"/>
        <v>0</v>
      </c>
      <c r="X191" s="418">
        <f t="shared" si="28"/>
        <v>0</v>
      </c>
      <c r="Y191" s="418">
        <f t="shared" si="28"/>
        <v>0.27</v>
      </c>
      <c r="Z191" s="418">
        <f t="shared" si="28"/>
        <v>0.04</v>
      </c>
      <c r="AA191" s="418">
        <f t="shared" si="28"/>
        <v>3</v>
      </c>
      <c r="AB191" s="418">
        <f t="shared" si="28"/>
        <v>5.6</v>
      </c>
      <c r="AC191" s="418">
        <f t="shared" si="28"/>
        <v>0</v>
      </c>
      <c r="AD191" s="418">
        <f t="shared" si="28"/>
        <v>36.68</v>
      </c>
      <c r="AE191" s="418">
        <f t="shared" si="28"/>
        <v>249.67</v>
      </c>
      <c r="AF191" s="418">
        <f t="shared" si="28"/>
        <v>0</v>
      </c>
      <c r="AG191" s="418">
        <f t="shared" si="28"/>
        <v>713.07</v>
      </c>
      <c r="AH191" s="440"/>
      <c r="AI191" s="440"/>
      <c r="AJ191" s="440"/>
      <c r="AK191" s="440"/>
      <c r="AL191" s="440"/>
      <c r="AM191" s="440"/>
      <c r="AN191" s="440"/>
      <c r="AO191" s="440"/>
      <c r="AP191" s="450"/>
      <c r="AQ191" s="440"/>
      <c r="AR191" s="450"/>
      <c r="AS191" s="440"/>
      <c r="AT191" s="415"/>
      <c r="AU191" s="415"/>
    </row>
    <row r="192" spans="1:52" s="384" customFormat="1">
      <c r="A192" s="382">
        <v>3.1</v>
      </c>
      <c r="B192" s="383"/>
      <c r="C192" s="478" t="s">
        <v>38</v>
      </c>
      <c r="D192" s="383"/>
      <c r="E192" s="398">
        <f>E193+E196+E209</f>
        <v>588.83999999999992</v>
      </c>
      <c r="F192" s="398">
        <f t="shared" ref="F192:AG192" si="29">F193+F196+F209</f>
        <v>0</v>
      </c>
      <c r="G192" s="398">
        <f t="shared" si="29"/>
        <v>588.83999999999992</v>
      </c>
      <c r="H192" s="398">
        <f t="shared" si="29"/>
        <v>28.4</v>
      </c>
      <c r="I192" s="398">
        <f t="shared" si="29"/>
        <v>10.5</v>
      </c>
      <c r="J192" s="398">
        <f t="shared" si="29"/>
        <v>38.9</v>
      </c>
      <c r="K192" s="398">
        <f t="shared" si="29"/>
        <v>0</v>
      </c>
      <c r="L192" s="398">
        <f t="shared" si="29"/>
        <v>0</v>
      </c>
      <c r="M192" s="398">
        <f t="shared" si="29"/>
        <v>121.34</v>
      </c>
      <c r="N192" s="398">
        <f t="shared" si="29"/>
        <v>144.19999999999999</v>
      </c>
      <c r="O192" s="398">
        <f t="shared" si="29"/>
        <v>4</v>
      </c>
      <c r="P192" s="398">
        <f t="shared" si="29"/>
        <v>3.5</v>
      </c>
      <c r="Q192" s="398">
        <f t="shared" si="29"/>
        <v>15</v>
      </c>
      <c r="R192" s="398">
        <f t="shared" si="29"/>
        <v>0</v>
      </c>
      <c r="S192" s="398">
        <f t="shared" si="29"/>
        <v>0</v>
      </c>
      <c r="T192" s="398">
        <f t="shared" si="29"/>
        <v>0</v>
      </c>
      <c r="U192" s="398">
        <f t="shared" si="29"/>
        <v>0</v>
      </c>
      <c r="V192" s="398">
        <f t="shared" si="29"/>
        <v>0</v>
      </c>
      <c r="W192" s="398">
        <f t="shared" si="29"/>
        <v>0</v>
      </c>
      <c r="X192" s="398">
        <f t="shared" si="29"/>
        <v>0</v>
      </c>
      <c r="Y192" s="398">
        <f t="shared" si="29"/>
        <v>0</v>
      </c>
      <c r="Z192" s="398">
        <f t="shared" si="29"/>
        <v>0</v>
      </c>
      <c r="AA192" s="398">
        <f t="shared" si="29"/>
        <v>3</v>
      </c>
      <c r="AB192" s="398">
        <f t="shared" si="29"/>
        <v>5.6</v>
      </c>
      <c r="AC192" s="398">
        <f t="shared" si="29"/>
        <v>0</v>
      </c>
      <c r="AD192" s="398">
        <f t="shared" si="29"/>
        <v>35.299999999999997</v>
      </c>
      <c r="AE192" s="398">
        <f t="shared" si="29"/>
        <v>218</v>
      </c>
      <c r="AF192" s="398">
        <f t="shared" si="29"/>
        <v>0</v>
      </c>
      <c r="AG192" s="398">
        <f t="shared" si="29"/>
        <v>549.94000000000005</v>
      </c>
      <c r="AH192" s="383"/>
      <c r="AI192" s="383"/>
      <c r="AJ192" s="383"/>
      <c r="AK192" s="383"/>
      <c r="AL192" s="383"/>
      <c r="AM192" s="383"/>
      <c r="AN192" s="383"/>
      <c r="AO192" s="383"/>
      <c r="AP192" s="400"/>
      <c r="AQ192" s="383"/>
      <c r="AR192" s="400"/>
      <c r="AS192" s="383"/>
      <c r="AT192" s="382"/>
      <c r="AU192" s="382"/>
    </row>
    <row r="193" spans="1:52" s="384" customFormat="1">
      <c r="A193" s="382" t="s">
        <v>1622</v>
      </c>
      <c r="B193" s="383"/>
      <c r="C193" s="478" t="s">
        <v>41</v>
      </c>
      <c r="D193" s="399"/>
      <c r="E193" s="398">
        <f>E194+E195</f>
        <v>40</v>
      </c>
      <c r="F193" s="398">
        <f t="shared" ref="F193:AG193" si="30">F194+F195</f>
        <v>0</v>
      </c>
      <c r="G193" s="398">
        <f t="shared" si="30"/>
        <v>40</v>
      </c>
      <c r="H193" s="398">
        <f t="shared" si="30"/>
        <v>0</v>
      </c>
      <c r="I193" s="398">
        <f t="shared" si="30"/>
        <v>0</v>
      </c>
      <c r="J193" s="398">
        <f t="shared" si="30"/>
        <v>0</v>
      </c>
      <c r="K193" s="398">
        <f t="shared" si="30"/>
        <v>0</v>
      </c>
      <c r="L193" s="398">
        <f t="shared" si="30"/>
        <v>0</v>
      </c>
      <c r="M193" s="398">
        <f t="shared" si="30"/>
        <v>30</v>
      </c>
      <c r="N193" s="398">
        <f t="shared" si="30"/>
        <v>0</v>
      </c>
      <c r="O193" s="398">
        <f t="shared" si="30"/>
        <v>0</v>
      </c>
      <c r="P193" s="398">
        <f t="shared" si="30"/>
        <v>0</v>
      </c>
      <c r="Q193" s="398">
        <f t="shared" si="30"/>
        <v>0</v>
      </c>
      <c r="R193" s="398">
        <f t="shared" si="30"/>
        <v>0</v>
      </c>
      <c r="S193" s="398">
        <f t="shared" si="30"/>
        <v>0</v>
      </c>
      <c r="T193" s="398">
        <f t="shared" si="30"/>
        <v>0</v>
      </c>
      <c r="U193" s="398">
        <f t="shared" si="30"/>
        <v>0</v>
      </c>
      <c r="V193" s="398">
        <f t="shared" si="30"/>
        <v>0</v>
      </c>
      <c r="W193" s="398">
        <f t="shared" si="30"/>
        <v>0</v>
      </c>
      <c r="X193" s="398">
        <f t="shared" si="30"/>
        <v>0</v>
      </c>
      <c r="Y193" s="398">
        <f t="shared" si="30"/>
        <v>0</v>
      </c>
      <c r="Z193" s="398">
        <f t="shared" si="30"/>
        <v>0</v>
      </c>
      <c r="AA193" s="398">
        <f t="shared" si="30"/>
        <v>0</v>
      </c>
      <c r="AB193" s="398">
        <f t="shared" si="30"/>
        <v>0</v>
      </c>
      <c r="AC193" s="398">
        <f t="shared" si="30"/>
        <v>0</v>
      </c>
      <c r="AD193" s="398">
        <f t="shared" si="30"/>
        <v>0</v>
      </c>
      <c r="AE193" s="398">
        <f t="shared" si="30"/>
        <v>10</v>
      </c>
      <c r="AF193" s="398">
        <f t="shared" si="30"/>
        <v>0</v>
      </c>
      <c r="AG193" s="398">
        <f t="shared" si="30"/>
        <v>40</v>
      </c>
      <c r="AH193" s="383"/>
      <c r="AI193" s="399"/>
      <c r="AJ193" s="383"/>
      <c r="AK193" s="383"/>
      <c r="AL193" s="383"/>
      <c r="AM193" s="383"/>
      <c r="AN193" s="383"/>
      <c r="AO193" s="400"/>
      <c r="AP193" s="400"/>
      <c r="AQ193" s="400"/>
      <c r="AR193" s="400"/>
      <c r="AS193" s="400"/>
      <c r="AT193" s="382"/>
      <c r="AU193" s="382"/>
    </row>
    <row r="194" spans="1:52" ht="37.5" customHeight="1">
      <c r="A194" s="388">
        <v>1</v>
      </c>
      <c r="B194" s="389">
        <v>17</v>
      </c>
      <c r="C194" s="390" t="s">
        <v>1623</v>
      </c>
      <c r="D194" s="389" t="s">
        <v>46</v>
      </c>
      <c r="E194" s="391">
        <v>30</v>
      </c>
      <c r="F194" s="395"/>
      <c r="G194" s="391">
        <v>30</v>
      </c>
      <c r="H194" s="389"/>
      <c r="I194" s="389"/>
      <c r="J194" s="392">
        <f>H194+I194</f>
        <v>0</v>
      </c>
      <c r="K194" s="389"/>
      <c r="L194" s="389"/>
      <c r="M194" s="389">
        <v>30</v>
      </c>
      <c r="N194" s="389"/>
      <c r="O194" s="389"/>
      <c r="P194" s="389"/>
      <c r="Q194" s="389"/>
      <c r="R194" s="389"/>
      <c r="S194" s="389"/>
      <c r="T194" s="389"/>
      <c r="U194" s="389"/>
      <c r="V194" s="389"/>
      <c r="W194" s="389"/>
      <c r="X194" s="389"/>
      <c r="Y194" s="389"/>
      <c r="Z194" s="389"/>
      <c r="AA194" s="389"/>
      <c r="AB194" s="389"/>
      <c r="AC194" s="389"/>
      <c r="AD194" s="389"/>
      <c r="AE194" s="389"/>
      <c r="AF194" s="389"/>
      <c r="AG194" s="393">
        <f t="shared" si="21"/>
        <v>30</v>
      </c>
      <c r="AH194" s="394" t="s">
        <v>228</v>
      </c>
      <c r="AI194" s="394" t="s">
        <v>1624</v>
      </c>
      <c r="AJ194" s="389">
        <v>2</v>
      </c>
      <c r="AK194" s="389" t="s">
        <v>1625</v>
      </c>
      <c r="AL194" s="389" t="s">
        <v>1626</v>
      </c>
      <c r="AM194" s="389">
        <v>8</v>
      </c>
      <c r="AN194" s="389"/>
      <c r="AO194" s="395"/>
      <c r="AP194" s="395"/>
      <c r="AQ194" s="395"/>
      <c r="AR194" s="395"/>
      <c r="AS194" s="395"/>
      <c r="AT194" s="388"/>
      <c r="AU194" s="388">
        <v>170</v>
      </c>
    </row>
    <row r="195" spans="1:52" ht="37.5" customHeight="1">
      <c r="A195" s="388">
        <v>2</v>
      </c>
      <c r="B195" s="389"/>
      <c r="C195" s="390" t="s">
        <v>1627</v>
      </c>
      <c r="D195" s="389" t="s">
        <v>46</v>
      </c>
      <c r="E195" s="391">
        <v>10</v>
      </c>
      <c r="F195" s="395"/>
      <c r="G195" s="391">
        <v>10</v>
      </c>
      <c r="H195" s="389"/>
      <c r="I195" s="389"/>
      <c r="J195" s="392"/>
      <c r="K195" s="389"/>
      <c r="L195" s="389"/>
      <c r="M195" s="389"/>
      <c r="N195" s="389"/>
      <c r="O195" s="389"/>
      <c r="P195" s="389"/>
      <c r="Q195" s="389"/>
      <c r="R195" s="389"/>
      <c r="S195" s="389"/>
      <c r="T195" s="389"/>
      <c r="U195" s="389"/>
      <c r="V195" s="389"/>
      <c r="W195" s="389"/>
      <c r="X195" s="389"/>
      <c r="Y195" s="389"/>
      <c r="Z195" s="389"/>
      <c r="AA195" s="389"/>
      <c r="AB195" s="389"/>
      <c r="AC195" s="389"/>
      <c r="AD195" s="389"/>
      <c r="AE195" s="389">
        <v>10</v>
      </c>
      <c r="AF195" s="389"/>
      <c r="AG195" s="393">
        <v>10</v>
      </c>
      <c r="AH195" s="394" t="s">
        <v>240</v>
      </c>
      <c r="AI195" s="394" t="s">
        <v>1628</v>
      </c>
      <c r="AJ195" s="389"/>
      <c r="AK195" s="389"/>
      <c r="AL195" s="389"/>
      <c r="AM195" s="389"/>
      <c r="AN195" s="389"/>
      <c r="AO195" s="395"/>
      <c r="AP195" s="395"/>
      <c r="AQ195" s="395"/>
      <c r="AR195" s="395"/>
      <c r="AS195" s="395"/>
      <c r="AT195" s="388"/>
      <c r="AU195" s="388">
        <v>397</v>
      </c>
    </row>
    <row r="196" spans="1:52" s="384" customFormat="1">
      <c r="A196" s="382" t="s">
        <v>1629</v>
      </c>
      <c r="B196" s="383"/>
      <c r="C196" s="478" t="s">
        <v>86</v>
      </c>
      <c r="D196" s="383"/>
      <c r="E196" s="398">
        <f>SUM(E197:E208)</f>
        <v>70</v>
      </c>
      <c r="F196" s="398">
        <f t="shared" ref="F196:AG196" si="31">SUM(F197:F208)</f>
        <v>0</v>
      </c>
      <c r="G196" s="398">
        <f t="shared" si="31"/>
        <v>70</v>
      </c>
      <c r="H196" s="398">
        <f t="shared" si="31"/>
        <v>14</v>
      </c>
      <c r="I196" s="398">
        <f t="shared" si="31"/>
        <v>0</v>
      </c>
      <c r="J196" s="398">
        <f t="shared" si="31"/>
        <v>14</v>
      </c>
      <c r="K196" s="398">
        <f t="shared" si="31"/>
        <v>0</v>
      </c>
      <c r="L196" s="398">
        <f t="shared" si="31"/>
        <v>0</v>
      </c>
      <c r="M196" s="398">
        <f t="shared" si="31"/>
        <v>0</v>
      </c>
      <c r="N196" s="398">
        <f t="shared" si="31"/>
        <v>0.5</v>
      </c>
      <c r="O196" s="398">
        <f t="shared" si="31"/>
        <v>0</v>
      </c>
      <c r="P196" s="398">
        <f t="shared" si="31"/>
        <v>0</v>
      </c>
      <c r="Q196" s="398">
        <f t="shared" si="31"/>
        <v>15</v>
      </c>
      <c r="R196" s="398">
        <f t="shared" si="31"/>
        <v>0</v>
      </c>
      <c r="S196" s="398">
        <f t="shared" si="31"/>
        <v>0</v>
      </c>
      <c r="T196" s="398">
        <f t="shared" si="31"/>
        <v>0</v>
      </c>
      <c r="U196" s="398">
        <f t="shared" si="31"/>
        <v>0</v>
      </c>
      <c r="V196" s="398">
        <f t="shared" si="31"/>
        <v>0</v>
      </c>
      <c r="W196" s="398">
        <f t="shared" si="31"/>
        <v>0</v>
      </c>
      <c r="X196" s="398">
        <f t="shared" si="31"/>
        <v>0</v>
      </c>
      <c r="Y196" s="398">
        <f t="shared" si="31"/>
        <v>0</v>
      </c>
      <c r="Z196" s="398">
        <f t="shared" si="31"/>
        <v>0</v>
      </c>
      <c r="AA196" s="398">
        <f t="shared" si="31"/>
        <v>0</v>
      </c>
      <c r="AB196" s="398">
        <f t="shared" si="31"/>
        <v>5.6</v>
      </c>
      <c r="AC196" s="398">
        <f t="shared" si="31"/>
        <v>0</v>
      </c>
      <c r="AD196" s="398">
        <f t="shared" si="31"/>
        <v>33.299999999999997</v>
      </c>
      <c r="AE196" s="398">
        <f t="shared" si="31"/>
        <v>1.6</v>
      </c>
      <c r="AF196" s="398">
        <f t="shared" si="31"/>
        <v>0</v>
      </c>
      <c r="AG196" s="398">
        <f t="shared" si="31"/>
        <v>56</v>
      </c>
      <c r="AH196" s="399"/>
      <c r="AI196" s="399"/>
      <c r="AJ196" s="383"/>
      <c r="AK196" s="383"/>
      <c r="AL196" s="383"/>
      <c r="AM196" s="383"/>
      <c r="AN196" s="383"/>
      <c r="AO196" s="400"/>
      <c r="AP196" s="400"/>
      <c r="AQ196" s="400"/>
      <c r="AR196" s="400"/>
      <c r="AS196" s="400"/>
      <c r="AT196" s="382"/>
      <c r="AU196" s="382"/>
    </row>
    <row r="197" spans="1:52" ht="31.5">
      <c r="A197" s="388">
        <v>1</v>
      </c>
      <c r="B197" s="389">
        <v>319</v>
      </c>
      <c r="C197" s="402" t="s">
        <v>1630</v>
      </c>
      <c r="D197" s="389" t="s">
        <v>74</v>
      </c>
      <c r="E197" s="391">
        <v>2.5</v>
      </c>
      <c r="F197" s="395"/>
      <c r="G197" s="391">
        <v>2.5</v>
      </c>
      <c r="H197" s="389"/>
      <c r="I197" s="389"/>
      <c r="J197" s="392">
        <f t="shared" ref="J197:J208" si="32">H197+I197</f>
        <v>0</v>
      </c>
      <c r="K197" s="389"/>
      <c r="L197" s="389"/>
      <c r="M197" s="389"/>
      <c r="N197" s="389"/>
      <c r="O197" s="389"/>
      <c r="P197" s="389"/>
      <c r="Q197" s="389"/>
      <c r="R197" s="389"/>
      <c r="S197" s="389"/>
      <c r="T197" s="389"/>
      <c r="U197" s="389"/>
      <c r="V197" s="389"/>
      <c r="W197" s="389"/>
      <c r="X197" s="389"/>
      <c r="Y197" s="389"/>
      <c r="Z197" s="389"/>
      <c r="AA197" s="389"/>
      <c r="AB197" s="389"/>
      <c r="AC197" s="389"/>
      <c r="AD197" s="389">
        <v>2.5</v>
      </c>
      <c r="AE197" s="389"/>
      <c r="AF197" s="389"/>
      <c r="AG197" s="393">
        <f t="shared" si="21"/>
        <v>2.5</v>
      </c>
      <c r="AH197" s="389" t="s">
        <v>250</v>
      </c>
      <c r="AI197" s="394" t="s">
        <v>1631</v>
      </c>
      <c r="AJ197" s="389">
        <v>16</v>
      </c>
      <c r="AK197" s="389" t="s">
        <v>1415</v>
      </c>
      <c r="AL197" s="389"/>
      <c r="AM197" s="389">
        <v>2</v>
      </c>
      <c r="AN197" s="389"/>
      <c r="AO197" s="395"/>
      <c r="AP197" s="395"/>
      <c r="AQ197" s="395"/>
      <c r="AR197" s="395"/>
      <c r="AS197" s="395"/>
      <c r="AT197" s="388"/>
      <c r="AU197" s="388">
        <v>171</v>
      </c>
    </row>
    <row r="198" spans="1:52" ht="36.75" customHeight="1">
      <c r="A198" s="388">
        <v>2</v>
      </c>
      <c r="B198" s="389">
        <v>297</v>
      </c>
      <c r="C198" s="390" t="s">
        <v>1632</v>
      </c>
      <c r="D198" s="389" t="s">
        <v>74</v>
      </c>
      <c r="E198" s="391">
        <v>1.6</v>
      </c>
      <c r="F198" s="395"/>
      <c r="G198" s="391">
        <v>1.6</v>
      </c>
      <c r="H198" s="393"/>
      <c r="I198" s="393"/>
      <c r="J198" s="392">
        <f t="shared" si="32"/>
        <v>0</v>
      </c>
      <c r="K198" s="393"/>
      <c r="L198" s="393"/>
      <c r="M198" s="393"/>
      <c r="N198" s="393"/>
      <c r="O198" s="393"/>
      <c r="P198" s="393"/>
      <c r="Q198" s="393"/>
      <c r="R198" s="393"/>
      <c r="S198" s="393"/>
      <c r="T198" s="393"/>
      <c r="U198" s="393"/>
      <c r="V198" s="393"/>
      <c r="W198" s="393"/>
      <c r="X198" s="393"/>
      <c r="Y198" s="393"/>
      <c r="Z198" s="393"/>
      <c r="AA198" s="393"/>
      <c r="AB198" s="393"/>
      <c r="AC198" s="393"/>
      <c r="AD198" s="393"/>
      <c r="AE198" s="393">
        <v>1.6</v>
      </c>
      <c r="AF198" s="393"/>
      <c r="AG198" s="393">
        <f t="shared" si="21"/>
        <v>1.6</v>
      </c>
      <c r="AH198" s="389" t="s">
        <v>248</v>
      </c>
      <c r="AI198" s="394" t="s">
        <v>1240</v>
      </c>
      <c r="AJ198" s="389">
        <v>14</v>
      </c>
      <c r="AK198" s="389" t="s">
        <v>1415</v>
      </c>
      <c r="AL198" s="389" t="s">
        <v>1427</v>
      </c>
      <c r="AM198" s="389">
        <v>8</v>
      </c>
      <c r="AN198" s="389"/>
      <c r="AO198" s="395"/>
      <c r="AP198" s="395"/>
      <c r="AQ198" s="395"/>
      <c r="AR198" s="395"/>
      <c r="AS198" s="395"/>
      <c r="AT198" s="388"/>
      <c r="AU198" s="388">
        <v>172</v>
      </c>
    </row>
    <row r="199" spans="1:52" ht="47.25" customHeight="1">
      <c r="A199" s="388">
        <v>3</v>
      </c>
      <c r="B199" s="389">
        <v>220</v>
      </c>
      <c r="C199" s="402" t="s">
        <v>1633</v>
      </c>
      <c r="D199" s="389" t="s">
        <v>74</v>
      </c>
      <c r="E199" s="391">
        <v>5.6</v>
      </c>
      <c r="F199" s="395"/>
      <c r="G199" s="391">
        <v>5.6</v>
      </c>
      <c r="H199" s="389"/>
      <c r="I199" s="389"/>
      <c r="J199" s="392">
        <f t="shared" si="32"/>
        <v>0</v>
      </c>
      <c r="K199" s="389"/>
      <c r="L199" s="389"/>
      <c r="M199" s="389"/>
      <c r="N199" s="389"/>
      <c r="O199" s="389"/>
      <c r="P199" s="389"/>
      <c r="Q199" s="389"/>
      <c r="R199" s="389"/>
      <c r="S199" s="389"/>
      <c r="T199" s="389"/>
      <c r="U199" s="389"/>
      <c r="V199" s="389"/>
      <c r="W199" s="389"/>
      <c r="X199" s="389"/>
      <c r="Y199" s="389"/>
      <c r="Z199" s="389"/>
      <c r="AA199" s="389"/>
      <c r="AB199" s="389"/>
      <c r="AC199" s="389"/>
      <c r="AD199" s="389">
        <v>5.6</v>
      </c>
      <c r="AE199" s="389"/>
      <c r="AF199" s="389"/>
      <c r="AG199" s="393">
        <f t="shared" ref="AG199:AG262" si="33">SUM(M199:AF199)</f>
        <v>5.6</v>
      </c>
      <c r="AH199" s="406" t="s">
        <v>243</v>
      </c>
      <c r="AI199" s="394" t="s">
        <v>1634</v>
      </c>
      <c r="AJ199" s="389">
        <v>12</v>
      </c>
      <c r="AK199" s="389" t="s">
        <v>1415</v>
      </c>
      <c r="AL199" s="389" t="s">
        <v>1427</v>
      </c>
      <c r="AM199" s="389"/>
      <c r="AN199" s="389"/>
      <c r="AO199" s="395"/>
      <c r="AP199" s="395"/>
      <c r="AQ199" s="395"/>
      <c r="AR199" s="395"/>
      <c r="AS199" s="395"/>
      <c r="AT199" s="388"/>
      <c r="AU199" s="388">
        <v>173</v>
      </c>
    </row>
    <row r="200" spans="1:52" ht="36.75" customHeight="1">
      <c r="A200" s="388">
        <v>4</v>
      </c>
      <c r="B200" s="389">
        <v>195</v>
      </c>
      <c r="C200" s="390" t="s">
        <v>1635</v>
      </c>
      <c r="D200" s="389" t="s">
        <v>74</v>
      </c>
      <c r="E200" s="391">
        <v>6</v>
      </c>
      <c r="F200" s="389"/>
      <c r="G200" s="391">
        <v>6</v>
      </c>
      <c r="H200" s="389">
        <v>3</v>
      </c>
      <c r="I200" s="389"/>
      <c r="J200" s="392">
        <f t="shared" si="32"/>
        <v>3</v>
      </c>
      <c r="K200" s="389"/>
      <c r="L200" s="389"/>
      <c r="M200" s="389"/>
      <c r="N200" s="389"/>
      <c r="O200" s="389"/>
      <c r="P200" s="389"/>
      <c r="Q200" s="389"/>
      <c r="R200" s="389"/>
      <c r="S200" s="389"/>
      <c r="T200" s="389"/>
      <c r="U200" s="389"/>
      <c r="V200" s="389"/>
      <c r="W200" s="389"/>
      <c r="X200" s="389"/>
      <c r="Y200" s="395"/>
      <c r="Z200" s="395"/>
      <c r="AA200" s="395"/>
      <c r="AB200" s="400"/>
      <c r="AC200" s="400"/>
      <c r="AD200" s="400">
        <v>3</v>
      </c>
      <c r="AE200" s="400"/>
      <c r="AF200" s="400"/>
      <c r="AG200" s="393">
        <f t="shared" si="33"/>
        <v>3</v>
      </c>
      <c r="AH200" s="389" t="s">
        <v>242</v>
      </c>
      <c r="AI200" s="394" t="s">
        <v>1253</v>
      </c>
      <c r="AJ200" s="389">
        <v>11</v>
      </c>
      <c r="AK200" s="389" t="s">
        <v>1415</v>
      </c>
      <c r="AL200" s="389" t="s">
        <v>1427</v>
      </c>
      <c r="AM200" s="389"/>
      <c r="AN200" s="389"/>
      <c r="AO200" s="395"/>
      <c r="AP200" s="395"/>
      <c r="AQ200" s="395"/>
      <c r="AR200" s="395"/>
      <c r="AS200" s="395"/>
      <c r="AT200" s="388"/>
      <c r="AU200" s="388">
        <v>174</v>
      </c>
    </row>
    <row r="201" spans="1:52" ht="31.5" customHeight="1">
      <c r="A201" s="388">
        <v>5</v>
      </c>
      <c r="B201" s="389">
        <v>194</v>
      </c>
      <c r="C201" s="390" t="s">
        <v>1636</v>
      </c>
      <c r="D201" s="389" t="s">
        <v>74</v>
      </c>
      <c r="E201" s="391">
        <v>7</v>
      </c>
      <c r="F201" s="389"/>
      <c r="G201" s="391">
        <v>7</v>
      </c>
      <c r="H201" s="389">
        <v>3.5</v>
      </c>
      <c r="I201" s="389"/>
      <c r="J201" s="392">
        <f t="shared" si="32"/>
        <v>3.5</v>
      </c>
      <c r="K201" s="389"/>
      <c r="L201" s="389"/>
      <c r="M201" s="389"/>
      <c r="N201" s="389"/>
      <c r="O201" s="389"/>
      <c r="P201" s="389"/>
      <c r="Q201" s="389"/>
      <c r="R201" s="389"/>
      <c r="S201" s="389"/>
      <c r="T201" s="389"/>
      <c r="U201" s="389"/>
      <c r="V201" s="389"/>
      <c r="W201" s="389"/>
      <c r="X201" s="389"/>
      <c r="Y201" s="395"/>
      <c r="Z201" s="395"/>
      <c r="AA201" s="395"/>
      <c r="AB201" s="424"/>
      <c r="AC201" s="424"/>
      <c r="AD201" s="424">
        <v>3.5</v>
      </c>
      <c r="AE201" s="424"/>
      <c r="AF201" s="424"/>
      <c r="AG201" s="393">
        <f t="shared" si="33"/>
        <v>3.5</v>
      </c>
      <c r="AH201" s="389" t="s">
        <v>242</v>
      </c>
      <c r="AI201" s="394" t="s">
        <v>1113</v>
      </c>
      <c r="AJ201" s="389">
        <v>10</v>
      </c>
      <c r="AK201" s="389" t="s">
        <v>1415</v>
      </c>
      <c r="AL201" s="389" t="s">
        <v>1427</v>
      </c>
      <c r="AM201" s="389"/>
      <c r="AN201" s="389"/>
      <c r="AO201" s="395"/>
      <c r="AP201" s="395"/>
      <c r="AQ201" s="395"/>
      <c r="AR201" s="395"/>
      <c r="AS201" s="395"/>
      <c r="AT201" s="388"/>
      <c r="AU201" s="388">
        <v>175</v>
      </c>
    </row>
    <row r="202" spans="1:52" ht="31.5" customHeight="1">
      <c r="A202" s="388">
        <v>6</v>
      </c>
      <c r="B202" s="389">
        <v>193</v>
      </c>
      <c r="C202" s="390" t="s">
        <v>1637</v>
      </c>
      <c r="D202" s="389" t="s">
        <v>74</v>
      </c>
      <c r="E202" s="391">
        <v>5</v>
      </c>
      <c r="F202" s="395"/>
      <c r="G202" s="391">
        <v>5</v>
      </c>
      <c r="H202" s="393"/>
      <c r="I202" s="393"/>
      <c r="J202" s="392">
        <f t="shared" si="32"/>
        <v>0</v>
      </c>
      <c r="K202" s="393"/>
      <c r="L202" s="393"/>
      <c r="M202" s="393"/>
      <c r="N202" s="393"/>
      <c r="O202" s="393"/>
      <c r="P202" s="393"/>
      <c r="Q202" s="393"/>
      <c r="R202" s="393"/>
      <c r="S202" s="393"/>
      <c r="T202" s="393"/>
      <c r="U202" s="393"/>
      <c r="V202" s="393"/>
      <c r="W202" s="393"/>
      <c r="X202" s="393"/>
      <c r="Y202" s="393"/>
      <c r="Z202" s="393"/>
      <c r="AA202" s="393"/>
      <c r="AB202" s="393"/>
      <c r="AC202" s="393"/>
      <c r="AD202" s="393">
        <v>5</v>
      </c>
      <c r="AE202" s="393"/>
      <c r="AF202" s="393"/>
      <c r="AG202" s="393">
        <f t="shared" si="33"/>
        <v>5</v>
      </c>
      <c r="AH202" s="389" t="s">
        <v>242</v>
      </c>
      <c r="AI202" s="394" t="s">
        <v>1113</v>
      </c>
      <c r="AJ202" s="389"/>
      <c r="AK202" s="389" t="s">
        <v>1415</v>
      </c>
      <c r="AL202" s="389" t="s">
        <v>1427</v>
      </c>
      <c r="AM202" s="389">
        <v>10</v>
      </c>
      <c r="AN202" s="389"/>
      <c r="AO202" s="395"/>
      <c r="AP202" s="395"/>
      <c r="AQ202" s="395"/>
      <c r="AR202" s="395"/>
      <c r="AS202" s="395"/>
      <c r="AT202" s="388"/>
      <c r="AU202" s="388">
        <v>176</v>
      </c>
    </row>
    <row r="203" spans="1:52" ht="31.5" customHeight="1">
      <c r="A203" s="388">
        <v>7</v>
      </c>
      <c r="B203" s="389">
        <v>192</v>
      </c>
      <c r="C203" s="390" t="s">
        <v>1638</v>
      </c>
      <c r="D203" s="389" t="s">
        <v>74</v>
      </c>
      <c r="E203" s="391">
        <v>6</v>
      </c>
      <c r="F203" s="395"/>
      <c r="G203" s="391">
        <v>6</v>
      </c>
      <c r="H203" s="393">
        <v>3</v>
      </c>
      <c r="I203" s="393"/>
      <c r="J203" s="392">
        <f t="shared" si="32"/>
        <v>3</v>
      </c>
      <c r="K203" s="393"/>
      <c r="L203" s="393"/>
      <c r="M203" s="393"/>
      <c r="N203" s="393"/>
      <c r="O203" s="393"/>
      <c r="P203" s="393"/>
      <c r="Q203" s="393"/>
      <c r="R203" s="393"/>
      <c r="S203" s="393"/>
      <c r="T203" s="393"/>
      <c r="U203" s="393"/>
      <c r="V203" s="393"/>
      <c r="W203" s="393"/>
      <c r="X203" s="393"/>
      <c r="Y203" s="393"/>
      <c r="Z203" s="393"/>
      <c r="AA203" s="393"/>
      <c r="AB203" s="393"/>
      <c r="AC203" s="393"/>
      <c r="AD203" s="393">
        <v>3</v>
      </c>
      <c r="AE203" s="393"/>
      <c r="AF203" s="393"/>
      <c r="AG203" s="393">
        <f t="shared" si="33"/>
        <v>3</v>
      </c>
      <c r="AH203" s="389" t="s">
        <v>242</v>
      </c>
      <c r="AI203" s="394" t="s">
        <v>1113</v>
      </c>
      <c r="AJ203" s="389">
        <v>9</v>
      </c>
      <c r="AK203" s="389" t="s">
        <v>1415</v>
      </c>
      <c r="AL203" s="389" t="s">
        <v>1427</v>
      </c>
      <c r="AM203" s="389"/>
      <c r="AN203" s="389"/>
      <c r="AO203" s="395"/>
      <c r="AP203" s="395"/>
      <c r="AQ203" s="395"/>
      <c r="AR203" s="395"/>
      <c r="AS203" s="395"/>
      <c r="AT203" s="388"/>
      <c r="AU203" s="388">
        <v>177</v>
      </c>
    </row>
    <row r="204" spans="1:52" ht="33" customHeight="1">
      <c r="A204" s="388">
        <v>8</v>
      </c>
      <c r="B204" s="389">
        <v>191</v>
      </c>
      <c r="C204" s="390" t="s">
        <v>946</v>
      </c>
      <c r="D204" s="389" t="s">
        <v>74</v>
      </c>
      <c r="E204" s="391">
        <v>9</v>
      </c>
      <c r="F204" s="395"/>
      <c r="G204" s="391">
        <v>9</v>
      </c>
      <c r="H204" s="393">
        <v>4.5</v>
      </c>
      <c r="I204" s="393"/>
      <c r="J204" s="392">
        <f t="shared" si="32"/>
        <v>4.5</v>
      </c>
      <c r="K204" s="393"/>
      <c r="L204" s="393"/>
      <c r="M204" s="393"/>
      <c r="N204" s="393"/>
      <c r="O204" s="393"/>
      <c r="P204" s="393"/>
      <c r="Q204" s="393"/>
      <c r="R204" s="393"/>
      <c r="S204" s="393"/>
      <c r="T204" s="393"/>
      <c r="U204" s="393"/>
      <c r="V204" s="393"/>
      <c r="W204" s="393"/>
      <c r="X204" s="393"/>
      <c r="Y204" s="393"/>
      <c r="Z204" s="393"/>
      <c r="AA204" s="393"/>
      <c r="AB204" s="393"/>
      <c r="AC204" s="393"/>
      <c r="AD204" s="393">
        <v>4.5</v>
      </c>
      <c r="AE204" s="393"/>
      <c r="AF204" s="393"/>
      <c r="AG204" s="393">
        <f t="shared" si="33"/>
        <v>4.5</v>
      </c>
      <c r="AH204" s="389" t="s">
        <v>242</v>
      </c>
      <c r="AI204" s="394" t="s">
        <v>1253</v>
      </c>
      <c r="AJ204" s="389">
        <v>8</v>
      </c>
      <c r="AK204" s="389" t="s">
        <v>1415</v>
      </c>
      <c r="AL204" s="389" t="s">
        <v>1427</v>
      </c>
      <c r="AM204" s="389"/>
      <c r="AN204" s="389"/>
      <c r="AO204" s="395"/>
      <c r="AP204" s="395"/>
      <c r="AQ204" s="395"/>
      <c r="AR204" s="395"/>
      <c r="AS204" s="395"/>
      <c r="AT204" s="388"/>
      <c r="AU204" s="388">
        <v>178</v>
      </c>
    </row>
    <row r="205" spans="1:52" s="384" customFormat="1" ht="38.25" customHeight="1">
      <c r="A205" s="388">
        <v>9</v>
      </c>
      <c r="B205" s="389">
        <v>53</v>
      </c>
      <c r="C205" s="390" t="s">
        <v>1639</v>
      </c>
      <c r="D205" s="389" t="s">
        <v>74</v>
      </c>
      <c r="E205" s="391">
        <v>5.6</v>
      </c>
      <c r="F205" s="389"/>
      <c r="G205" s="391">
        <v>5.6</v>
      </c>
      <c r="H205" s="393"/>
      <c r="I205" s="393"/>
      <c r="J205" s="392">
        <f t="shared" si="32"/>
        <v>0</v>
      </c>
      <c r="K205" s="393"/>
      <c r="L205" s="393"/>
      <c r="M205" s="393"/>
      <c r="N205" s="393"/>
      <c r="O205" s="393"/>
      <c r="P205" s="393"/>
      <c r="Q205" s="393"/>
      <c r="R205" s="393"/>
      <c r="S205" s="393"/>
      <c r="T205" s="393"/>
      <c r="U205" s="393"/>
      <c r="V205" s="393"/>
      <c r="W205" s="393"/>
      <c r="X205" s="393"/>
      <c r="Y205" s="393"/>
      <c r="Z205" s="393"/>
      <c r="AA205" s="393"/>
      <c r="AB205" s="393">
        <v>5.6</v>
      </c>
      <c r="AC205" s="393"/>
      <c r="AD205" s="393"/>
      <c r="AE205" s="393"/>
      <c r="AF205" s="393"/>
      <c r="AG205" s="393">
        <f t="shared" si="33"/>
        <v>5.6</v>
      </c>
      <c r="AH205" s="389" t="s">
        <v>231</v>
      </c>
      <c r="AI205" s="394" t="s">
        <v>1640</v>
      </c>
      <c r="AJ205" s="389">
        <v>497</v>
      </c>
      <c r="AK205" s="389" t="s">
        <v>1415</v>
      </c>
      <c r="AL205" s="389" t="s">
        <v>1427</v>
      </c>
      <c r="AM205" s="389">
        <v>14</v>
      </c>
      <c r="AN205" s="389"/>
      <c r="AO205" s="389">
        <v>1</v>
      </c>
      <c r="AP205" s="395"/>
      <c r="AQ205" s="389">
        <v>497</v>
      </c>
      <c r="AR205" s="395"/>
      <c r="AS205" s="389"/>
      <c r="AT205" s="388"/>
      <c r="AU205" s="388">
        <v>179</v>
      </c>
      <c r="AV205" s="396"/>
      <c r="AW205" s="396"/>
      <c r="AX205" s="396"/>
      <c r="AY205" s="396"/>
      <c r="AZ205" s="396"/>
    </row>
    <row r="206" spans="1:52" ht="31.5">
      <c r="A206" s="388">
        <v>10</v>
      </c>
      <c r="B206" s="389">
        <v>51</v>
      </c>
      <c r="C206" s="402" t="s">
        <v>1641</v>
      </c>
      <c r="D206" s="394" t="s">
        <v>74</v>
      </c>
      <c r="E206" s="391">
        <v>15</v>
      </c>
      <c r="F206" s="411"/>
      <c r="G206" s="391">
        <v>15</v>
      </c>
      <c r="H206" s="393"/>
      <c r="I206" s="393"/>
      <c r="J206" s="392">
        <f t="shared" si="32"/>
        <v>0</v>
      </c>
      <c r="K206" s="393"/>
      <c r="L206" s="393"/>
      <c r="M206" s="393"/>
      <c r="N206" s="393"/>
      <c r="O206" s="393"/>
      <c r="P206" s="393"/>
      <c r="Q206" s="393">
        <v>15</v>
      </c>
      <c r="R206" s="393"/>
      <c r="S206" s="393"/>
      <c r="T206" s="393"/>
      <c r="U206" s="393"/>
      <c r="V206" s="393"/>
      <c r="W206" s="393"/>
      <c r="X206" s="393"/>
      <c r="Y206" s="393"/>
      <c r="Z206" s="393"/>
      <c r="AA206" s="393"/>
      <c r="AB206" s="393"/>
      <c r="AC206" s="393"/>
      <c r="AD206" s="393"/>
      <c r="AE206" s="393"/>
      <c r="AF206" s="393"/>
      <c r="AG206" s="393">
        <f t="shared" si="33"/>
        <v>15</v>
      </c>
      <c r="AH206" s="394" t="s">
        <v>231</v>
      </c>
      <c r="AI206" s="394" t="s">
        <v>1642</v>
      </c>
      <c r="AJ206" s="389">
        <v>3</v>
      </c>
      <c r="AK206" s="389" t="s">
        <v>1415</v>
      </c>
      <c r="AL206" s="389" t="s">
        <v>1643</v>
      </c>
      <c r="AM206" s="389">
        <v>3</v>
      </c>
      <c r="AN206" s="389"/>
      <c r="AO206" s="395"/>
      <c r="AP206" s="395"/>
      <c r="AQ206" s="395"/>
      <c r="AR206" s="395"/>
      <c r="AS206" s="395"/>
      <c r="AT206" s="388"/>
      <c r="AU206" s="388">
        <v>180</v>
      </c>
    </row>
    <row r="207" spans="1:52" ht="56.25" customHeight="1">
      <c r="A207" s="388">
        <v>11</v>
      </c>
      <c r="B207" s="389">
        <v>103</v>
      </c>
      <c r="C207" s="390" t="s">
        <v>1644</v>
      </c>
      <c r="D207" s="421" t="s">
        <v>74</v>
      </c>
      <c r="E207" s="391">
        <v>1.7</v>
      </c>
      <c r="F207" s="392"/>
      <c r="G207" s="391">
        <v>1.7</v>
      </c>
      <c r="H207" s="392"/>
      <c r="I207" s="392"/>
      <c r="J207" s="392">
        <f t="shared" si="32"/>
        <v>0</v>
      </c>
      <c r="K207" s="392"/>
      <c r="L207" s="392"/>
      <c r="M207" s="392"/>
      <c r="N207" s="392">
        <v>0.5</v>
      </c>
      <c r="O207" s="392"/>
      <c r="P207" s="392"/>
      <c r="Q207" s="392"/>
      <c r="R207" s="392"/>
      <c r="S207" s="392"/>
      <c r="T207" s="392"/>
      <c r="U207" s="392"/>
      <c r="V207" s="392"/>
      <c r="W207" s="392"/>
      <c r="X207" s="392"/>
      <c r="Y207" s="392"/>
      <c r="Z207" s="392"/>
      <c r="AA207" s="392"/>
      <c r="AB207" s="392"/>
      <c r="AC207" s="392"/>
      <c r="AD207" s="392">
        <v>1.2</v>
      </c>
      <c r="AE207" s="392"/>
      <c r="AF207" s="392"/>
      <c r="AG207" s="393">
        <f t="shared" si="33"/>
        <v>1.7</v>
      </c>
      <c r="AH207" s="421" t="s">
        <v>234</v>
      </c>
      <c r="AI207" s="394" t="s">
        <v>1645</v>
      </c>
      <c r="AJ207" s="389"/>
      <c r="AK207" s="389" t="s">
        <v>1439</v>
      </c>
      <c r="AL207" s="389"/>
      <c r="AM207" s="389">
        <v>1</v>
      </c>
      <c r="AN207" s="389"/>
      <c r="AO207" s="389"/>
      <c r="AP207" s="395"/>
      <c r="AQ207" s="389"/>
      <c r="AR207" s="395"/>
      <c r="AS207" s="389"/>
      <c r="AT207" s="388"/>
      <c r="AU207" s="388">
        <v>181</v>
      </c>
    </row>
    <row r="208" spans="1:52" ht="36" customHeight="1">
      <c r="A208" s="388">
        <v>12</v>
      </c>
      <c r="B208" s="389">
        <v>305</v>
      </c>
      <c r="C208" s="390" t="s">
        <v>1646</v>
      </c>
      <c r="D208" s="421" t="s">
        <v>74</v>
      </c>
      <c r="E208" s="391">
        <v>5</v>
      </c>
      <c r="F208" s="389"/>
      <c r="G208" s="391">
        <v>5</v>
      </c>
      <c r="H208" s="389"/>
      <c r="I208" s="389"/>
      <c r="J208" s="392">
        <f t="shared" si="32"/>
        <v>0</v>
      </c>
      <c r="K208" s="389"/>
      <c r="L208" s="389"/>
      <c r="M208" s="389"/>
      <c r="N208" s="389"/>
      <c r="O208" s="389"/>
      <c r="P208" s="389"/>
      <c r="Q208" s="389"/>
      <c r="R208" s="389"/>
      <c r="S208" s="389"/>
      <c r="T208" s="389"/>
      <c r="U208" s="389"/>
      <c r="V208" s="389"/>
      <c r="W208" s="389"/>
      <c r="X208" s="389"/>
      <c r="Y208" s="389"/>
      <c r="Z208" s="389"/>
      <c r="AA208" s="389"/>
      <c r="AB208" s="389"/>
      <c r="AC208" s="389"/>
      <c r="AD208" s="389">
        <v>5</v>
      </c>
      <c r="AE208" s="389"/>
      <c r="AF208" s="389"/>
      <c r="AG208" s="393">
        <f t="shared" si="33"/>
        <v>5</v>
      </c>
      <c r="AH208" s="389" t="s">
        <v>248</v>
      </c>
      <c r="AI208" s="394" t="s">
        <v>1574</v>
      </c>
      <c r="AJ208" s="389"/>
      <c r="AK208" s="389" t="s">
        <v>1439</v>
      </c>
      <c r="AL208" s="389"/>
      <c r="AM208" s="389">
        <v>6</v>
      </c>
      <c r="AN208" s="389"/>
      <c r="AO208" s="390"/>
      <c r="AP208" s="389"/>
      <c r="AQ208" s="389"/>
      <c r="AR208" s="395"/>
      <c r="AS208" s="389"/>
      <c r="AT208" s="388"/>
      <c r="AU208" s="388">
        <v>182</v>
      </c>
    </row>
    <row r="209" spans="1:52" s="420" customFormat="1">
      <c r="A209" s="415" t="s">
        <v>1647</v>
      </c>
      <c r="B209" s="383"/>
      <c r="C209" s="473" t="s">
        <v>57</v>
      </c>
      <c r="D209" s="439"/>
      <c r="E209" s="418">
        <f>SUM(E210:E240)</f>
        <v>478.84</v>
      </c>
      <c r="F209" s="418">
        <f t="shared" ref="F209:AG209" si="34">SUM(F210:F240)</f>
        <v>0</v>
      </c>
      <c r="G209" s="418">
        <f t="shared" si="34"/>
        <v>478.84</v>
      </c>
      <c r="H209" s="398">
        <f t="shared" si="34"/>
        <v>14.399999999999999</v>
      </c>
      <c r="I209" s="398">
        <f t="shared" si="34"/>
        <v>10.5</v>
      </c>
      <c r="J209" s="418">
        <f t="shared" si="34"/>
        <v>24.9</v>
      </c>
      <c r="K209" s="418">
        <f t="shared" si="34"/>
        <v>0</v>
      </c>
      <c r="L209" s="418">
        <f t="shared" si="34"/>
        <v>0</v>
      </c>
      <c r="M209" s="398">
        <f t="shared" si="34"/>
        <v>91.34</v>
      </c>
      <c r="N209" s="398">
        <f t="shared" si="34"/>
        <v>143.69999999999999</v>
      </c>
      <c r="O209" s="398">
        <f t="shared" si="34"/>
        <v>4</v>
      </c>
      <c r="P209" s="398">
        <f t="shared" si="34"/>
        <v>3.5</v>
      </c>
      <c r="Q209" s="398">
        <f t="shared" si="34"/>
        <v>0</v>
      </c>
      <c r="R209" s="398">
        <f t="shared" si="34"/>
        <v>0</v>
      </c>
      <c r="S209" s="398">
        <f t="shared" si="34"/>
        <v>0</v>
      </c>
      <c r="T209" s="398">
        <f t="shared" si="34"/>
        <v>0</v>
      </c>
      <c r="U209" s="398">
        <f t="shared" si="34"/>
        <v>0</v>
      </c>
      <c r="V209" s="398">
        <f t="shared" si="34"/>
        <v>0</v>
      </c>
      <c r="W209" s="398">
        <f t="shared" si="34"/>
        <v>0</v>
      </c>
      <c r="X209" s="398">
        <f t="shared" si="34"/>
        <v>0</v>
      </c>
      <c r="Y209" s="398">
        <f t="shared" si="34"/>
        <v>0</v>
      </c>
      <c r="Z209" s="398">
        <f t="shared" si="34"/>
        <v>0</v>
      </c>
      <c r="AA209" s="398">
        <f t="shared" si="34"/>
        <v>3</v>
      </c>
      <c r="AB209" s="398">
        <f t="shared" si="34"/>
        <v>0</v>
      </c>
      <c r="AC209" s="398">
        <f t="shared" si="34"/>
        <v>0</v>
      </c>
      <c r="AD209" s="398">
        <f t="shared" si="34"/>
        <v>2</v>
      </c>
      <c r="AE209" s="398">
        <f t="shared" si="34"/>
        <v>206.4</v>
      </c>
      <c r="AF209" s="398">
        <f t="shared" si="34"/>
        <v>0</v>
      </c>
      <c r="AG209" s="418">
        <f t="shared" si="34"/>
        <v>453.94</v>
      </c>
      <c r="AH209" s="440"/>
      <c r="AI209" s="417"/>
      <c r="AJ209" s="383"/>
      <c r="AK209" s="383"/>
      <c r="AL209" s="383"/>
      <c r="AM209" s="383"/>
      <c r="AN209" s="383"/>
      <c r="AO209" s="397"/>
      <c r="AP209" s="383"/>
      <c r="AQ209" s="383"/>
      <c r="AR209" s="400"/>
      <c r="AS209" s="383"/>
      <c r="AT209" s="382"/>
      <c r="AU209" s="415"/>
    </row>
    <row r="210" spans="1:52" ht="26.25" customHeight="1">
      <c r="A210" s="388">
        <v>1</v>
      </c>
      <c r="B210" s="389">
        <v>403</v>
      </c>
      <c r="C210" s="402" t="s">
        <v>1298</v>
      </c>
      <c r="D210" s="389" t="s">
        <v>58</v>
      </c>
      <c r="E210" s="391">
        <v>2.1</v>
      </c>
      <c r="F210" s="395"/>
      <c r="G210" s="391">
        <v>2.1</v>
      </c>
      <c r="H210" s="393"/>
      <c r="I210" s="393"/>
      <c r="J210" s="392">
        <f t="shared" ref="J210:J240" si="35">H210+I210</f>
        <v>0</v>
      </c>
      <c r="K210" s="393"/>
      <c r="L210" s="393"/>
      <c r="M210" s="393"/>
      <c r="N210" s="393"/>
      <c r="O210" s="393"/>
      <c r="P210" s="393"/>
      <c r="Q210" s="393"/>
      <c r="R210" s="393"/>
      <c r="S210" s="393"/>
      <c r="T210" s="393"/>
      <c r="U210" s="393"/>
      <c r="V210" s="393"/>
      <c r="W210" s="393"/>
      <c r="X210" s="393"/>
      <c r="Y210" s="393"/>
      <c r="Z210" s="393"/>
      <c r="AA210" s="393"/>
      <c r="AB210" s="393"/>
      <c r="AC210" s="393"/>
      <c r="AD210" s="393"/>
      <c r="AE210" s="393">
        <v>2.1</v>
      </c>
      <c r="AF210" s="393"/>
      <c r="AG210" s="393">
        <f t="shared" si="33"/>
        <v>2.1</v>
      </c>
      <c r="AH210" s="389" t="s">
        <v>255</v>
      </c>
      <c r="AI210" s="394" t="s">
        <v>1648</v>
      </c>
      <c r="AJ210" s="389">
        <v>46</v>
      </c>
      <c r="AK210" s="389" t="s">
        <v>1415</v>
      </c>
      <c r="AL210" s="389"/>
      <c r="AM210" s="389"/>
      <c r="AN210" s="389"/>
      <c r="AO210" s="395"/>
      <c r="AP210" s="395"/>
      <c r="AQ210" s="395"/>
      <c r="AR210" s="395"/>
      <c r="AS210" s="395"/>
      <c r="AT210" s="388"/>
      <c r="AU210" s="388">
        <v>183</v>
      </c>
    </row>
    <row r="211" spans="1:52" ht="26.25" customHeight="1">
      <c r="A211" s="388">
        <v>2</v>
      </c>
      <c r="B211" s="389">
        <v>387</v>
      </c>
      <c r="C211" s="402" t="s">
        <v>1301</v>
      </c>
      <c r="D211" s="389" t="s">
        <v>58</v>
      </c>
      <c r="E211" s="391">
        <v>0.7</v>
      </c>
      <c r="F211" s="395"/>
      <c r="G211" s="391">
        <v>0.7</v>
      </c>
      <c r="H211" s="389">
        <v>0.7</v>
      </c>
      <c r="I211" s="389"/>
      <c r="J211" s="392">
        <f t="shared" si="35"/>
        <v>0.7</v>
      </c>
      <c r="K211" s="389"/>
      <c r="L211" s="389"/>
      <c r="M211" s="389"/>
      <c r="N211" s="389"/>
      <c r="O211" s="389"/>
      <c r="P211" s="389"/>
      <c r="Q211" s="389"/>
      <c r="R211" s="389"/>
      <c r="S211" s="389"/>
      <c r="T211" s="389"/>
      <c r="U211" s="389"/>
      <c r="V211" s="389"/>
      <c r="W211" s="389"/>
      <c r="X211" s="389"/>
      <c r="Y211" s="389"/>
      <c r="Z211" s="389"/>
      <c r="AA211" s="389"/>
      <c r="AB211" s="389"/>
      <c r="AC211" s="389"/>
      <c r="AD211" s="389"/>
      <c r="AE211" s="389"/>
      <c r="AF211" s="389"/>
      <c r="AG211" s="393">
        <f t="shared" si="33"/>
        <v>0</v>
      </c>
      <c r="AH211" s="441" t="s">
        <v>254</v>
      </c>
      <c r="AI211" s="394" t="s">
        <v>1079</v>
      </c>
      <c r="AJ211" s="389">
        <v>45</v>
      </c>
      <c r="AK211" s="389" t="s">
        <v>1415</v>
      </c>
      <c r="AL211" s="389"/>
      <c r="AM211" s="389">
        <v>10</v>
      </c>
      <c r="AN211" s="389" t="s">
        <v>1432</v>
      </c>
      <c r="AO211" s="395" t="s">
        <v>1418</v>
      </c>
      <c r="AP211" s="395"/>
      <c r="AQ211" s="395"/>
      <c r="AR211" s="395"/>
      <c r="AS211" s="395" t="s">
        <v>1419</v>
      </c>
      <c r="AT211" s="388"/>
      <c r="AU211" s="388">
        <v>184</v>
      </c>
      <c r="AZ211" s="412"/>
    </row>
    <row r="212" spans="1:52" ht="31.5">
      <c r="A212" s="388">
        <v>3</v>
      </c>
      <c r="B212" s="389">
        <v>386</v>
      </c>
      <c r="C212" s="402" t="s">
        <v>1649</v>
      </c>
      <c r="D212" s="394" t="s">
        <v>58</v>
      </c>
      <c r="E212" s="391">
        <v>2.5</v>
      </c>
      <c r="F212" s="411"/>
      <c r="G212" s="391">
        <v>2.5</v>
      </c>
      <c r="H212" s="393"/>
      <c r="I212" s="393"/>
      <c r="J212" s="392">
        <f t="shared" si="35"/>
        <v>0</v>
      </c>
      <c r="K212" s="393"/>
      <c r="L212" s="393"/>
      <c r="M212" s="393"/>
      <c r="N212" s="393">
        <v>2.5</v>
      </c>
      <c r="O212" s="393"/>
      <c r="P212" s="393"/>
      <c r="Q212" s="393"/>
      <c r="R212" s="393"/>
      <c r="S212" s="393"/>
      <c r="T212" s="393"/>
      <c r="U212" s="393"/>
      <c r="V212" s="393"/>
      <c r="W212" s="393"/>
      <c r="X212" s="393"/>
      <c r="Y212" s="393"/>
      <c r="Z212" s="393"/>
      <c r="AA212" s="393"/>
      <c r="AB212" s="393"/>
      <c r="AC212" s="393"/>
      <c r="AD212" s="393"/>
      <c r="AE212" s="393"/>
      <c r="AF212" s="393"/>
      <c r="AG212" s="393">
        <f t="shared" si="33"/>
        <v>2.5</v>
      </c>
      <c r="AH212" s="394" t="s">
        <v>254</v>
      </c>
      <c r="AI212" s="394" t="s">
        <v>1650</v>
      </c>
      <c r="AJ212" s="389">
        <v>44</v>
      </c>
      <c r="AK212" s="389" t="s">
        <v>1415</v>
      </c>
      <c r="AL212" s="389"/>
      <c r="AM212" s="389">
        <v>9</v>
      </c>
      <c r="AN212" s="389"/>
      <c r="AO212" s="395"/>
      <c r="AP212" s="395"/>
      <c r="AQ212" s="395"/>
      <c r="AR212" s="395"/>
      <c r="AS212" s="395"/>
      <c r="AT212" s="388"/>
      <c r="AU212" s="388">
        <v>185</v>
      </c>
      <c r="AZ212" s="412"/>
    </row>
    <row r="213" spans="1:52" ht="42" customHeight="1">
      <c r="A213" s="388">
        <v>4</v>
      </c>
      <c r="B213" s="389">
        <v>384</v>
      </c>
      <c r="C213" s="402" t="s">
        <v>1298</v>
      </c>
      <c r="D213" s="394" t="s">
        <v>58</v>
      </c>
      <c r="E213" s="391">
        <v>2</v>
      </c>
      <c r="F213" s="411"/>
      <c r="G213" s="391">
        <v>2</v>
      </c>
      <c r="H213" s="393"/>
      <c r="I213" s="393"/>
      <c r="J213" s="392">
        <f t="shared" si="35"/>
        <v>0</v>
      </c>
      <c r="K213" s="393"/>
      <c r="L213" s="393"/>
      <c r="M213" s="393"/>
      <c r="N213" s="393">
        <v>2</v>
      </c>
      <c r="O213" s="393"/>
      <c r="P213" s="393"/>
      <c r="Q213" s="393"/>
      <c r="R213" s="393">
        <v>0</v>
      </c>
      <c r="S213" s="393"/>
      <c r="T213" s="393"/>
      <c r="U213" s="393"/>
      <c r="V213" s="393"/>
      <c r="W213" s="393"/>
      <c r="X213" s="393"/>
      <c r="Y213" s="393"/>
      <c r="Z213" s="393"/>
      <c r="AA213" s="393"/>
      <c r="AB213" s="393"/>
      <c r="AC213" s="393"/>
      <c r="AD213" s="393"/>
      <c r="AE213" s="393"/>
      <c r="AF213" s="393"/>
      <c r="AG213" s="393">
        <f t="shared" si="33"/>
        <v>2</v>
      </c>
      <c r="AH213" s="394" t="s">
        <v>254</v>
      </c>
      <c r="AI213" s="394" t="s">
        <v>1651</v>
      </c>
      <c r="AJ213" s="389">
        <v>42</v>
      </c>
      <c r="AK213" s="389" t="s">
        <v>1415</v>
      </c>
      <c r="AL213" s="389" t="s">
        <v>1652</v>
      </c>
      <c r="AM213" s="389">
        <v>6</v>
      </c>
      <c r="AN213" s="389"/>
      <c r="AO213" s="395"/>
      <c r="AP213" s="395"/>
      <c r="AQ213" s="395"/>
      <c r="AR213" s="395"/>
      <c r="AS213" s="395"/>
      <c r="AT213" s="388"/>
      <c r="AU213" s="388">
        <v>186</v>
      </c>
    </row>
    <row r="214" spans="1:52" ht="36" customHeight="1">
      <c r="A214" s="388">
        <v>5</v>
      </c>
      <c r="B214" s="389">
        <v>361</v>
      </c>
      <c r="C214" s="422" t="s">
        <v>1653</v>
      </c>
      <c r="D214" s="421" t="s">
        <v>58</v>
      </c>
      <c r="E214" s="391">
        <v>11</v>
      </c>
      <c r="F214" s="422"/>
      <c r="G214" s="391">
        <v>11</v>
      </c>
      <c r="H214" s="393">
        <v>6</v>
      </c>
      <c r="I214" s="393"/>
      <c r="J214" s="392">
        <f t="shared" si="35"/>
        <v>6</v>
      </c>
      <c r="K214" s="393"/>
      <c r="L214" s="393"/>
      <c r="M214" s="393"/>
      <c r="N214" s="393"/>
      <c r="O214" s="393">
        <v>4</v>
      </c>
      <c r="P214" s="393"/>
      <c r="Q214" s="393"/>
      <c r="R214" s="393"/>
      <c r="S214" s="393"/>
      <c r="T214" s="393"/>
      <c r="U214" s="393"/>
      <c r="V214" s="393"/>
      <c r="W214" s="393"/>
      <c r="X214" s="393"/>
      <c r="Y214" s="393"/>
      <c r="Z214" s="393"/>
      <c r="AA214" s="393"/>
      <c r="AB214" s="393"/>
      <c r="AC214" s="393"/>
      <c r="AD214" s="393"/>
      <c r="AE214" s="393">
        <v>1</v>
      </c>
      <c r="AF214" s="393"/>
      <c r="AG214" s="393">
        <f t="shared" si="33"/>
        <v>5</v>
      </c>
      <c r="AH214" s="389" t="s">
        <v>253</v>
      </c>
      <c r="AI214" s="394" t="s">
        <v>1654</v>
      </c>
      <c r="AJ214" s="389">
        <v>40</v>
      </c>
      <c r="AK214" s="389" t="s">
        <v>1415</v>
      </c>
      <c r="AL214" s="389" t="s">
        <v>1427</v>
      </c>
      <c r="AM214" s="389">
        <v>4</v>
      </c>
      <c r="AN214" s="389"/>
      <c r="AO214" s="395"/>
      <c r="AP214" s="395"/>
      <c r="AQ214" s="395"/>
      <c r="AR214" s="395"/>
      <c r="AS214" s="395"/>
      <c r="AT214" s="388"/>
      <c r="AU214" s="388">
        <v>187</v>
      </c>
    </row>
    <row r="215" spans="1:52" ht="36" customHeight="1">
      <c r="A215" s="388">
        <v>6</v>
      </c>
      <c r="B215" s="389">
        <v>320</v>
      </c>
      <c r="C215" s="402" t="s">
        <v>1298</v>
      </c>
      <c r="D215" s="389" t="s">
        <v>58</v>
      </c>
      <c r="E215" s="391">
        <v>3.2</v>
      </c>
      <c r="F215" s="395"/>
      <c r="G215" s="391">
        <v>3.2</v>
      </c>
      <c r="H215" s="389"/>
      <c r="I215" s="389"/>
      <c r="J215" s="392">
        <f t="shared" si="35"/>
        <v>0</v>
      </c>
      <c r="K215" s="389"/>
      <c r="L215" s="389"/>
      <c r="M215" s="389"/>
      <c r="N215" s="389"/>
      <c r="O215" s="389"/>
      <c r="P215" s="389"/>
      <c r="Q215" s="389"/>
      <c r="R215" s="389"/>
      <c r="S215" s="389"/>
      <c r="T215" s="389"/>
      <c r="U215" s="389"/>
      <c r="V215" s="389"/>
      <c r="W215" s="389"/>
      <c r="X215" s="389"/>
      <c r="Y215" s="389"/>
      <c r="Z215" s="389"/>
      <c r="AA215" s="389"/>
      <c r="AB215" s="389"/>
      <c r="AC215" s="389"/>
      <c r="AD215" s="389"/>
      <c r="AE215" s="389">
        <v>3.2</v>
      </c>
      <c r="AF215" s="389"/>
      <c r="AG215" s="393">
        <f t="shared" si="33"/>
        <v>3.2</v>
      </c>
      <c r="AH215" s="389" t="s">
        <v>250</v>
      </c>
      <c r="AI215" s="394" t="s">
        <v>1655</v>
      </c>
      <c r="AJ215" s="389">
        <v>38</v>
      </c>
      <c r="AK215" s="389" t="s">
        <v>1415</v>
      </c>
      <c r="AL215" s="389"/>
      <c r="AM215" s="389">
        <v>3</v>
      </c>
      <c r="AN215" s="389"/>
      <c r="AO215" s="395"/>
      <c r="AP215" s="395"/>
      <c r="AQ215" s="395"/>
      <c r="AR215" s="395"/>
      <c r="AS215" s="395"/>
      <c r="AT215" s="388"/>
      <c r="AU215" s="388">
        <v>188</v>
      </c>
    </row>
    <row r="216" spans="1:52" ht="36" customHeight="1">
      <c r="A216" s="388">
        <v>7</v>
      </c>
      <c r="B216" s="389">
        <v>298</v>
      </c>
      <c r="C216" s="390" t="s">
        <v>1630</v>
      </c>
      <c r="D216" s="389" t="s">
        <v>58</v>
      </c>
      <c r="E216" s="391">
        <v>2</v>
      </c>
      <c r="F216" s="395"/>
      <c r="G216" s="391">
        <v>2</v>
      </c>
      <c r="H216" s="393"/>
      <c r="I216" s="393"/>
      <c r="J216" s="392">
        <f t="shared" si="35"/>
        <v>0</v>
      </c>
      <c r="K216" s="393"/>
      <c r="L216" s="393"/>
      <c r="M216" s="393"/>
      <c r="N216" s="393"/>
      <c r="O216" s="393"/>
      <c r="P216" s="393">
        <v>2</v>
      </c>
      <c r="Q216" s="393"/>
      <c r="R216" s="393"/>
      <c r="S216" s="393"/>
      <c r="T216" s="393"/>
      <c r="U216" s="393"/>
      <c r="V216" s="393"/>
      <c r="W216" s="393"/>
      <c r="X216" s="393"/>
      <c r="Y216" s="393"/>
      <c r="Z216" s="393"/>
      <c r="AA216" s="393"/>
      <c r="AB216" s="393"/>
      <c r="AC216" s="393"/>
      <c r="AD216" s="393"/>
      <c r="AE216" s="393"/>
      <c r="AF216" s="393"/>
      <c r="AG216" s="393">
        <f t="shared" si="33"/>
        <v>2</v>
      </c>
      <c r="AH216" s="389" t="s">
        <v>248</v>
      </c>
      <c r="AI216" s="394" t="s">
        <v>1240</v>
      </c>
      <c r="AJ216" s="389">
        <v>37</v>
      </c>
      <c r="AK216" s="389" t="s">
        <v>1415</v>
      </c>
      <c r="AL216" s="389" t="s">
        <v>1427</v>
      </c>
      <c r="AM216" s="389"/>
      <c r="AN216" s="389"/>
      <c r="AO216" s="395"/>
      <c r="AP216" s="395"/>
      <c r="AQ216" s="395"/>
      <c r="AR216" s="395"/>
      <c r="AS216" s="395"/>
      <c r="AT216" s="388"/>
      <c r="AU216" s="388">
        <v>189</v>
      </c>
    </row>
    <row r="217" spans="1:52" ht="36" customHeight="1">
      <c r="A217" s="388">
        <v>8</v>
      </c>
      <c r="B217" s="389">
        <v>270</v>
      </c>
      <c r="C217" s="390" t="s">
        <v>960</v>
      </c>
      <c r="D217" s="389" t="s">
        <v>58</v>
      </c>
      <c r="E217" s="391">
        <v>3</v>
      </c>
      <c r="F217" s="390"/>
      <c r="G217" s="391">
        <v>3</v>
      </c>
      <c r="H217" s="393"/>
      <c r="I217" s="393"/>
      <c r="J217" s="392">
        <f t="shared" si="35"/>
        <v>0</v>
      </c>
      <c r="K217" s="393"/>
      <c r="L217" s="393"/>
      <c r="M217" s="393"/>
      <c r="N217" s="393"/>
      <c r="O217" s="393"/>
      <c r="P217" s="393"/>
      <c r="Q217" s="393"/>
      <c r="R217" s="393"/>
      <c r="S217" s="393"/>
      <c r="T217" s="393"/>
      <c r="U217" s="393"/>
      <c r="V217" s="393"/>
      <c r="W217" s="393"/>
      <c r="X217" s="393"/>
      <c r="Y217" s="393"/>
      <c r="Z217" s="393"/>
      <c r="AA217" s="393"/>
      <c r="AB217" s="393"/>
      <c r="AC217" s="393"/>
      <c r="AD217" s="393">
        <v>1.5</v>
      </c>
      <c r="AE217" s="393">
        <v>1.5</v>
      </c>
      <c r="AF217" s="393"/>
      <c r="AG217" s="393">
        <f t="shared" si="33"/>
        <v>3</v>
      </c>
      <c r="AH217" s="389" t="s">
        <v>246</v>
      </c>
      <c r="AI217" s="394" t="s">
        <v>1041</v>
      </c>
      <c r="AJ217" s="389"/>
      <c r="AK217" s="389" t="s">
        <v>1656</v>
      </c>
      <c r="AL217" s="389"/>
      <c r="AM217" s="389"/>
      <c r="AN217" s="389"/>
      <c r="AO217" s="395"/>
      <c r="AP217" s="395"/>
      <c r="AQ217" s="395"/>
      <c r="AR217" s="395"/>
      <c r="AS217" s="395"/>
      <c r="AT217" s="388"/>
      <c r="AU217" s="388">
        <v>190</v>
      </c>
    </row>
    <row r="218" spans="1:52" ht="36" customHeight="1">
      <c r="A218" s="388">
        <v>9</v>
      </c>
      <c r="B218" s="389">
        <v>252</v>
      </c>
      <c r="C218" s="390" t="s">
        <v>1657</v>
      </c>
      <c r="D218" s="389" t="s">
        <v>58</v>
      </c>
      <c r="E218" s="391">
        <v>4</v>
      </c>
      <c r="F218" s="390"/>
      <c r="G218" s="391">
        <v>4</v>
      </c>
      <c r="H218" s="393"/>
      <c r="I218" s="393">
        <v>4</v>
      </c>
      <c r="J218" s="392">
        <f t="shared" si="35"/>
        <v>4</v>
      </c>
      <c r="K218" s="393"/>
      <c r="L218" s="393"/>
      <c r="M218" s="393"/>
      <c r="N218" s="393"/>
      <c r="O218" s="393"/>
      <c r="P218" s="393"/>
      <c r="Q218" s="393"/>
      <c r="R218" s="393"/>
      <c r="S218" s="393"/>
      <c r="T218" s="393"/>
      <c r="U218" s="393"/>
      <c r="V218" s="393"/>
      <c r="W218" s="393"/>
      <c r="X218" s="393"/>
      <c r="Y218" s="393"/>
      <c r="Z218" s="393"/>
      <c r="AA218" s="393"/>
      <c r="AB218" s="393"/>
      <c r="AC218" s="393"/>
      <c r="AD218" s="393"/>
      <c r="AE218" s="393"/>
      <c r="AF218" s="393"/>
      <c r="AG218" s="393">
        <f t="shared" si="33"/>
        <v>0</v>
      </c>
      <c r="AH218" s="389" t="s">
        <v>245</v>
      </c>
      <c r="AI218" s="394" t="s">
        <v>1658</v>
      </c>
      <c r="AJ218" s="389">
        <v>34</v>
      </c>
      <c r="AK218" s="389" t="s">
        <v>1659</v>
      </c>
      <c r="AL218" s="389" t="s">
        <v>1435</v>
      </c>
      <c r="AM218" s="389"/>
      <c r="AN218" s="389"/>
      <c r="AO218" s="395"/>
      <c r="AP218" s="395"/>
      <c r="AQ218" s="395"/>
      <c r="AR218" s="395"/>
      <c r="AS218" s="395" t="s">
        <v>1419</v>
      </c>
      <c r="AT218" s="388"/>
      <c r="AU218" s="388">
        <v>191</v>
      </c>
    </row>
    <row r="219" spans="1:52" ht="31.5">
      <c r="A219" s="388">
        <v>10</v>
      </c>
      <c r="B219" s="389">
        <v>251</v>
      </c>
      <c r="C219" s="402" t="s">
        <v>1298</v>
      </c>
      <c r="D219" s="389" t="s">
        <v>58</v>
      </c>
      <c r="E219" s="391">
        <v>4</v>
      </c>
      <c r="F219" s="390"/>
      <c r="G219" s="391">
        <v>4</v>
      </c>
      <c r="H219" s="393"/>
      <c r="I219" s="393">
        <v>3.5</v>
      </c>
      <c r="J219" s="392">
        <f t="shared" si="35"/>
        <v>3.5</v>
      </c>
      <c r="K219" s="393"/>
      <c r="L219" s="393"/>
      <c r="M219" s="393"/>
      <c r="N219" s="393"/>
      <c r="O219" s="393"/>
      <c r="P219" s="393"/>
      <c r="Q219" s="393"/>
      <c r="R219" s="393"/>
      <c r="S219" s="393"/>
      <c r="T219" s="393"/>
      <c r="U219" s="393"/>
      <c r="V219" s="393"/>
      <c r="W219" s="393"/>
      <c r="X219" s="393"/>
      <c r="Y219" s="393"/>
      <c r="Z219" s="393"/>
      <c r="AA219" s="393"/>
      <c r="AB219" s="393"/>
      <c r="AC219" s="393"/>
      <c r="AD219" s="393"/>
      <c r="AE219" s="393">
        <v>0.5</v>
      </c>
      <c r="AF219" s="393"/>
      <c r="AG219" s="393">
        <f t="shared" si="33"/>
        <v>0.5</v>
      </c>
      <c r="AH219" s="389" t="s">
        <v>245</v>
      </c>
      <c r="AI219" s="394" t="s">
        <v>1660</v>
      </c>
      <c r="AJ219" s="389">
        <v>34</v>
      </c>
      <c r="AK219" s="389" t="s">
        <v>1415</v>
      </c>
      <c r="AL219" s="389"/>
      <c r="AM219" s="389"/>
      <c r="AN219" s="389" t="s">
        <v>1432</v>
      </c>
      <c r="AO219" s="395" t="s">
        <v>1418</v>
      </c>
      <c r="AP219" s="395"/>
      <c r="AQ219" s="395"/>
      <c r="AR219" s="395"/>
      <c r="AS219" s="395" t="s">
        <v>1419</v>
      </c>
      <c r="AT219" s="388"/>
      <c r="AU219" s="388">
        <v>192</v>
      </c>
    </row>
    <row r="220" spans="1:52" ht="31.5">
      <c r="A220" s="388">
        <v>11</v>
      </c>
      <c r="B220" s="389">
        <v>235</v>
      </c>
      <c r="C220" s="390" t="s">
        <v>1661</v>
      </c>
      <c r="D220" s="394" t="s">
        <v>58</v>
      </c>
      <c r="E220" s="391">
        <v>4</v>
      </c>
      <c r="F220" s="392"/>
      <c r="G220" s="391">
        <v>4</v>
      </c>
      <c r="H220" s="392"/>
      <c r="I220" s="392"/>
      <c r="J220" s="392">
        <f t="shared" si="35"/>
        <v>0</v>
      </c>
      <c r="K220" s="392"/>
      <c r="L220" s="392"/>
      <c r="M220" s="392"/>
      <c r="N220" s="392"/>
      <c r="O220" s="392"/>
      <c r="P220" s="392"/>
      <c r="Q220" s="392"/>
      <c r="R220" s="392"/>
      <c r="S220" s="392"/>
      <c r="T220" s="392"/>
      <c r="U220" s="392"/>
      <c r="V220" s="392"/>
      <c r="W220" s="392"/>
      <c r="X220" s="392"/>
      <c r="Y220" s="392"/>
      <c r="Z220" s="392"/>
      <c r="AA220" s="392"/>
      <c r="AB220" s="392"/>
      <c r="AC220" s="392"/>
      <c r="AD220" s="392"/>
      <c r="AE220" s="392">
        <v>4</v>
      </c>
      <c r="AF220" s="392"/>
      <c r="AG220" s="393">
        <f t="shared" si="33"/>
        <v>4</v>
      </c>
      <c r="AH220" s="389" t="s">
        <v>244</v>
      </c>
      <c r="AI220" s="394" t="s">
        <v>1662</v>
      </c>
      <c r="AJ220" s="389">
        <v>423</v>
      </c>
      <c r="AK220" s="389" t="s">
        <v>1415</v>
      </c>
      <c r="AL220" s="389" t="s">
        <v>1427</v>
      </c>
      <c r="AM220" s="389">
        <v>5</v>
      </c>
      <c r="AN220" s="389"/>
      <c r="AO220" s="389">
        <v>1</v>
      </c>
      <c r="AP220" s="395"/>
      <c r="AQ220" s="389">
        <v>423</v>
      </c>
      <c r="AR220" s="395"/>
      <c r="AS220" s="389"/>
      <c r="AT220" s="388"/>
      <c r="AU220" s="388">
        <v>193</v>
      </c>
    </row>
    <row r="221" spans="1:52" ht="31.5">
      <c r="A221" s="388">
        <v>12</v>
      </c>
      <c r="B221" s="389">
        <v>232</v>
      </c>
      <c r="C221" s="402" t="s">
        <v>1298</v>
      </c>
      <c r="D221" s="389" t="s">
        <v>58</v>
      </c>
      <c r="E221" s="391">
        <v>16.100000000000001</v>
      </c>
      <c r="F221" s="395"/>
      <c r="G221" s="391">
        <v>16.100000000000001</v>
      </c>
      <c r="H221" s="389"/>
      <c r="I221" s="389"/>
      <c r="J221" s="392">
        <f t="shared" si="35"/>
        <v>0</v>
      </c>
      <c r="K221" s="389"/>
      <c r="L221" s="389"/>
      <c r="M221" s="389"/>
      <c r="N221" s="389"/>
      <c r="O221" s="389"/>
      <c r="P221" s="389"/>
      <c r="Q221" s="389"/>
      <c r="R221" s="389"/>
      <c r="S221" s="389"/>
      <c r="T221" s="389"/>
      <c r="U221" s="389"/>
      <c r="V221" s="389"/>
      <c r="W221" s="389"/>
      <c r="X221" s="389"/>
      <c r="Y221" s="389"/>
      <c r="Z221" s="389"/>
      <c r="AA221" s="389"/>
      <c r="AB221" s="389"/>
      <c r="AC221" s="389"/>
      <c r="AD221" s="389"/>
      <c r="AE221" s="389">
        <v>16.100000000000001</v>
      </c>
      <c r="AF221" s="389"/>
      <c r="AG221" s="393">
        <f t="shared" si="33"/>
        <v>16.100000000000001</v>
      </c>
      <c r="AH221" s="389" t="s">
        <v>244</v>
      </c>
      <c r="AI221" s="394" t="s">
        <v>1663</v>
      </c>
      <c r="AJ221" s="389">
        <v>33</v>
      </c>
      <c r="AK221" s="389" t="s">
        <v>1415</v>
      </c>
      <c r="AL221" s="389" t="s">
        <v>1427</v>
      </c>
      <c r="AM221" s="389"/>
      <c r="AN221" s="389"/>
      <c r="AO221" s="395"/>
      <c r="AP221" s="395"/>
      <c r="AQ221" s="395"/>
      <c r="AR221" s="395"/>
      <c r="AS221" s="395"/>
      <c r="AT221" s="388"/>
      <c r="AU221" s="388">
        <v>194</v>
      </c>
    </row>
    <row r="222" spans="1:52" ht="25.5" customHeight="1">
      <c r="A222" s="388">
        <v>13</v>
      </c>
      <c r="B222" s="389">
        <v>162</v>
      </c>
      <c r="C222" s="402" t="s">
        <v>1664</v>
      </c>
      <c r="D222" s="389" t="s">
        <v>58</v>
      </c>
      <c r="E222" s="391">
        <v>4</v>
      </c>
      <c r="F222" s="395"/>
      <c r="G222" s="391">
        <v>4</v>
      </c>
      <c r="H222" s="389"/>
      <c r="I222" s="389"/>
      <c r="J222" s="392">
        <f t="shared" si="35"/>
        <v>0</v>
      </c>
      <c r="K222" s="389"/>
      <c r="L222" s="389"/>
      <c r="M222" s="389"/>
      <c r="N222" s="389"/>
      <c r="O222" s="389"/>
      <c r="P222" s="389"/>
      <c r="Q222" s="389"/>
      <c r="R222" s="389"/>
      <c r="S222" s="389"/>
      <c r="T222" s="389"/>
      <c r="U222" s="389"/>
      <c r="V222" s="389"/>
      <c r="W222" s="389"/>
      <c r="X222" s="389"/>
      <c r="Y222" s="389"/>
      <c r="Z222" s="389"/>
      <c r="AA222" s="389"/>
      <c r="AB222" s="389"/>
      <c r="AC222" s="389"/>
      <c r="AD222" s="389"/>
      <c r="AE222" s="389">
        <v>4</v>
      </c>
      <c r="AF222" s="389"/>
      <c r="AG222" s="393">
        <f t="shared" si="33"/>
        <v>4</v>
      </c>
      <c r="AH222" s="408" t="s">
        <v>240</v>
      </c>
      <c r="AI222" s="394" t="s">
        <v>1628</v>
      </c>
      <c r="AJ222" s="389">
        <v>31</v>
      </c>
      <c r="AK222" s="389" t="s">
        <v>1415</v>
      </c>
      <c r="AL222" s="389" t="s">
        <v>1435</v>
      </c>
      <c r="AM222" s="389">
        <v>4</v>
      </c>
      <c r="AN222" s="389"/>
      <c r="AO222" s="395"/>
      <c r="AP222" s="395"/>
      <c r="AQ222" s="395"/>
      <c r="AR222" s="395"/>
      <c r="AS222" s="395"/>
      <c r="AT222" s="388"/>
      <c r="AU222" s="388">
        <v>195</v>
      </c>
    </row>
    <row r="223" spans="1:52" ht="25.5" customHeight="1">
      <c r="A223" s="388">
        <v>14</v>
      </c>
      <c r="B223" s="389">
        <v>116</v>
      </c>
      <c r="C223" s="402" t="s">
        <v>1301</v>
      </c>
      <c r="D223" s="389" t="s">
        <v>58</v>
      </c>
      <c r="E223" s="391">
        <v>3</v>
      </c>
      <c r="F223" s="395"/>
      <c r="G223" s="391">
        <v>3</v>
      </c>
      <c r="H223" s="389">
        <v>3</v>
      </c>
      <c r="I223" s="389"/>
      <c r="J223" s="392">
        <f t="shared" si="35"/>
        <v>3</v>
      </c>
      <c r="K223" s="389"/>
      <c r="L223" s="389"/>
      <c r="M223" s="389"/>
      <c r="N223" s="389"/>
      <c r="O223" s="389"/>
      <c r="P223" s="389"/>
      <c r="Q223" s="389"/>
      <c r="R223" s="389"/>
      <c r="S223" s="389"/>
      <c r="T223" s="389"/>
      <c r="U223" s="389"/>
      <c r="V223" s="389"/>
      <c r="W223" s="389"/>
      <c r="X223" s="389"/>
      <c r="Y223" s="389"/>
      <c r="Z223" s="389"/>
      <c r="AA223" s="389"/>
      <c r="AB223" s="389"/>
      <c r="AC223" s="389"/>
      <c r="AD223" s="389"/>
      <c r="AE223" s="389"/>
      <c r="AF223" s="389"/>
      <c r="AG223" s="393">
        <f t="shared" si="33"/>
        <v>0</v>
      </c>
      <c r="AH223" s="441" t="s">
        <v>236</v>
      </c>
      <c r="AI223" s="394" t="s">
        <v>1665</v>
      </c>
      <c r="AJ223" s="389">
        <v>26</v>
      </c>
      <c r="AK223" s="389" t="s">
        <v>1415</v>
      </c>
      <c r="AL223" s="389" t="s">
        <v>1427</v>
      </c>
      <c r="AM223" s="389">
        <v>5</v>
      </c>
      <c r="AN223" s="389"/>
      <c r="AO223" s="395"/>
      <c r="AP223" s="395"/>
      <c r="AQ223" s="395"/>
      <c r="AR223" s="395"/>
      <c r="AS223" s="395" t="s">
        <v>1419</v>
      </c>
      <c r="AT223" s="388"/>
      <c r="AU223" s="388">
        <v>196</v>
      </c>
    </row>
    <row r="224" spans="1:52" ht="25.5" customHeight="1">
      <c r="A224" s="388">
        <v>15</v>
      </c>
      <c r="B224" s="389">
        <v>66</v>
      </c>
      <c r="C224" s="402" t="s">
        <v>1298</v>
      </c>
      <c r="D224" s="389" t="s">
        <v>58</v>
      </c>
      <c r="E224" s="391">
        <v>13.5</v>
      </c>
      <c r="F224" s="390"/>
      <c r="G224" s="391">
        <v>13.5</v>
      </c>
      <c r="H224" s="393"/>
      <c r="I224" s="393"/>
      <c r="J224" s="392">
        <f t="shared" si="35"/>
        <v>0</v>
      </c>
      <c r="K224" s="393"/>
      <c r="L224" s="393"/>
      <c r="M224" s="393"/>
      <c r="N224" s="393"/>
      <c r="O224" s="393"/>
      <c r="P224" s="393"/>
      <c r="Q224" s="393"/>
      <c r="R224" s="393"/>
      <c r="S224" s="393"/>
      <c r="T224" s="393"/>
      <c r="U224" s="393"/>
      <c r="V224" s="393"/>
      <c r="W224" s="393"/>
      <c r="X224" s="393"/>
      <c r="Y224" s="393"/>
      <c r="Z224" s="393"/>
      <c r="AA224" s="393"/>
      <c r="AB224" s="393"/>
      <c r="AC224" s="393"/>
      <c r="AD224" s="393"/>
      <c r="AE224" s="393">
        <v>13.5</v>
      </c>
      <c r="AF224" s="393"/>
      <c r="AG224" s="393">
        <f t="shared" si="33"/>
        <v>13.5</v>
      </c>
      <c r="AH224" s="389" t="s">
        <v>232</v>
      </c>
      <c r="AI224" s="394" t="s">
        <v>1666</v>
      </c>
      <c r="AJ224" s="389">
        <v>23</v>
      </c>
      <c r="AK224" s="389" t="s">
        <v>1667</v>
      </c>
      <c r="AL224" s="389"/>
      <c r="AM224" s="389"/>
      <c r="AN224" s="389"/>
      <c r="AO224" s="395"/>
      <c r="AP224" s="395"/>
      <c r="AQ224" s="395"/>
      <c r="AR224" s="395"/>
      <c r="AS224" s="395"/>
      <c r="AT224" s="388"/>
      <c r="AU224" s="388">
        <v>197</v>
      </c>
    </row>
    <row r="225" spans="1:52" ht="31.5">
      <c r="A225" s="388">
        <v>16</v>
      </c>
      <c r="B225" s="389">
        <v>42</v>
      </c>
      <c r="C225" s="390" t="s">
        <v>1668</v>
      </c>
      <c r="D225" s="389" t="s">
        <v>58</v>
      </c>
      <c r="E225" s="391">
        <v>4</v>
      </c>
      <c r="F225" s="390"/>
      <c r="G225" s="391">
        <v>4</v>
      </c>
      <c r="H225" s="393"/>
      <c r="I225" s="393"/>
      <c r="J225" s="392">
        <f t="shared" si="35"/>
        <v>0</v>
      </c>
      <c r="K225" s="393"/>
      <c r="L225" s="393"/>
      <c r="M225" s="393"/>
      <c r="N225" s="393">
        <v>4</v>
      </c>
      <c r="O225" s="393"/>
      <c r="P225" s="393"/>
      <c r="Q225" s="393"/>
      <c r="R225" s="393"/>
      <c r="S225" s="393"/>
      <c r="T225" s="393"/>
      <c r="U225" s="393"/>
      <c r="V225" s="393"/>
      <c r="W225" s="393"/>
      <c r="X225" s="393"/>
      <c r="Y225" s="393"/>
      <c r="Z225" s="393"/>
      <c r="AA225" s="393"/>
      <c r="AB225" s="393"/>
      <c r="AC225" s="393"/>
      <c r="AD225" s="393"/>
      <c r="AE225" s="393"/>
      <c r="AF225" s="393"/>
      <c r="AG225" s="393">
        <f t="shared" si="33"/>
        <v>4</v>
      </c>
      <c r="AH225" s="389" t="s">
        <v>230</v>
      </c>
      <c r="AI225" s="394" t="s">
        <v>1669</v>
      </c>
      <c r="AJ225" s="389">
        <v>22</v>
      </c>
      <c r="AK225" s="389" t="s">
        <v>1415</v>
      </c>
      <c r="AL225" s="389" t="s">
        <v>1494</v>
      </c>
      <c r="AM225" s="389"/>
      <c r="AN225" s="389"/>
      <c r="AO225" s="395"/>
      <c r="AP225" s="395"/>
      <c r="AQ225" s="395"/>
      <c r="AR225" s="395"/>
      <c r="AS225" s="395"/>
      <c r="AT225" s="388"/>
      <c r="AU225" s="388">
        <v>198</v>
      </c>
    </row>
    <row r="226" spans="1:52" ht="47.25" customHeight="1">
      <c r="A226" s="388">
        <v>17</v>
      </c>
      <c r="B226" s="389">
        <v>29</v>
      </c>
      <c r="C226" s="390" t="s">
        <v>1670</v>
      </c>
      <c r="D226" s="389" t="s">
        <v>58</v>
      </c>
      <c r="E226" s="391">
        <v>5</v>
      </c>
      <c r="F226" s="395"/>
      <c r="G226" s="391">
        <v>5</v>
      </c>
      <c r="H226" s="389"/>
      <c r="I226" s="389"/>
      <c r="J226" s="392">
        <f t="shared" si="35"/>
        <v>0</v>
      </c>
      <c r="K226" s="389"/>
      <c r="L226" s="389"/>
      <c r="M226" s="389">
        <v>5</v>
      </c>
      <c r="N226" s="389"/>
      <c r="O226" s="389"/>
      <c r="P226" s="389"/>
      <c r="Q226" s="389"/>
      <c r="R226" s="389"/>
      <c r="S226" s="389"/>
      <c r="T226" s="389"/>
      <c r="U226" s="389"/>
      <c r="V226" s="389"/>
      <c r="W226" s="389"/>
      <c r="X226" s="389"/>
      <c r="Y226" s="389"/>
      <c r="Z226" s="389"/>
      <c r="AA226" s="389"/>
      <c r="AB226" s="389"/>
      <c r="AC226" s="389"/>
      <c r="AD226" s="389"/>
      <c r="AE226" s="389"/>
      <c r="AF226" s="389"/>
      <c r="AG226" s="393">
        <f t="shared" si="33"/>
        <v>5</v>
      </c>
      <c r="AH226" s="389" t="s">
        <v>229</v>
      </c>
      <c r="AI226" s="394" t="s">
        <v>1671</v>
      </c>
      <c r="AJ226" s="389">
        <v>21</v>
      </c>
      <c r="AK226" s="389" t="s">
        <v>1415</v>
      </c>
      <c r="AL226" s="389" t="s">
        <v>1494</v>
      </c>
      <c r="AM226" s="389">
        <v>4</v>
      </c>
      <c r="AN226" s="389"/>
      <c r="AO226" s="395"/>
      <c r="AP226" s="395"/>
      <c r="AQ226" s="395"/>
      <c r="AR226" s="395"/>
      <c r="AS226" s="395"/>
      <c r="AT226" s="388"/>
      <c r="AU226" s="388">
        <v>199</v>
      </c>
    </row>
    <row r="227" spans="1:52" ht="31.5">
      <c r="A227" s="388">
        <v>18</v>
      </c>
      <c r="B227" s="389">
        <v>18</v>
      </c>
      <c r="C227" s="402" t="s">
        <v>1298</v>
      </c>
      <c r="D227" s="389" t="s">
        <v>58</v>
      </c>
      <c r="E227" s="391">
        <v>10</v>
      </c>
      <c r="F227" s="390"/>
      <c r="G227" s="391">
        <v>10</v>
      </c>
      <c r="H227" s="393"/>
      <c r="I227" s="393"/>
      <c r="J227" s="392">
        <f t="shared" si="35"/>
        <v>0</v>
      </c>
      <c r="K227" s="393"/>
      <c r="L227" s="393"/>
      <c r="M227" s="393">
        <v>10</v>
      </c>
      <c r="N227" s="393"/>
      <c r="O227" s="393"/>
      <c r="P227" s="393"/>
      <c r="Q227" s="393"/>
      <c r="R227" s="393"/>
      <c r="S227" s="393"/>
      <c r="T227" s="393"/>
      <c r="U227" s="393"/>
      <c r="V227" s="393"/>
      <c r="W227" s="393"/>
      <c r="X227" s="393"/>
      <c r="Y227" s="393"/>
      <c r="Z227" s="393"/>
      <c r="AA227" s="393"/>
      <c r="AB227" s="393"/>
      <c r="AC227" s="393"/>
      <c r="AD227" s="393"/>
      <c r="AE227" s="393"/>
      <c r="AF227" s="393"/>
      <c r="AG227" s="393">
        <f t="shared" si="33"/>
        <v>10</v>
      </c>
      <c r="AH227" s="389" t="s">
        <v>228</v>
      </c>
      <c r="AI227" s="394" t="s">
        <v>1165</v>
      </c>
      <c r="AJ227" s="389">
        <v>19</v>
      </c>
      <c r="AK227" s="389" t="s">
        <v>1415</v>
      </c>
      <c r="AL227" s="389" t="s">
        <v>1672</v>
      </c>
      <c r="AM227" s="389">
        <v>9</v>
      </c>
      <c r="AN227" s="389"/>
      <c r="AO227" s="395"/>
      <c r="AP227" s="395"/>
      <c r="AQ227" s="395"/>
      <c r="AR227" s="395"/>
      <c r="AS227" s="395"/>
      <c r="AT227" s="388"/>
      <c r="AU227" s="388">
        <v>200</v>
      </c>
    </row>
    <row r="228" spans="1:52" ht="31.5">
      <c r="A228" s="388">
        <v>19</v>
      </c>
      <c r="B228" s="389">
        <v>3</v>
      </c>
      <c r="C228" s="402" t="s">
        <v>1298</v>
      </c>
      <c r="D228" s="394" t="s">
        <v>58</v>
      </c>
      <c r="E228" s="391">
        <v>10.19</v>
      </c>
      <c r="F228" s="411"/>
      <c r="G228" s="391">
        <v>10.19</v>
      </c>
      <c r="H228" s="393"/>
      <c r="I228" s="393"/>
      <c r="J228" s="392">
        <f t="shared" si="35"/>
        <v>0</v>
      </c>
      <c r="K228" s="393"/>
      <c r="L228" s="393"/>
      <c r="M228" s="393">
        <v>10.19</v>
      </c>
      <c r="N228" s="393"/>
      <c r="O228" s="393"/>
      <c r="P228" s="393"/>
      <c r="Q228" s="393"/>
      <c r="R228" s="393"/>
      <c r="S228" s="393"/>
      <c r="T228" s="393"/>
      <c r="U228" s="393"/>
      <c r="V228" s="393"/>
      <c r="W228" s="393"/>
      <c r="X228" s="393"/>
      <c r="Y228" s="393"/>
      <c r="Z228" s="393"/>
      <c r="AA228" s="393"/>
      <c r="AB228" s="393"/>
      <c r="AC228" s="393"/>
      <c r="AD228" s="393"/>
      <c r="AE228" s="393"/>
      <c r="AF228" s="393"/>
      <c r="AG228" s="393">
        <f t="shared" si="33"/>
        <v>10.19</v>
      </c>
      <c r="AH228" s="394" t="s">
        <v>227</v>
      </c>
      <c r="AI228" s="394" t="s">
        <v>1673</v>
      </c>
      <c r="AJ228" s="389">
        <v>18</v>
      </c>
      <c r="AK228" s="389" t="s">
        <v>1415</v>
      </c>
      <c r="AL228" s="389" t="s">
        <v>1540</v>
      </c>
      <c r="AM228" s="389"/>
      <c r="AN228" s="389"/>
      <c r="AO228" s="395"/>
      <c r="AP228" s="395"/>
      <c r="AQ228" s="395"/>
      <c r="AR228" s="395"/>
      <c r="AS228" s="395">
        <v>291</v>
      </c>
      <c r="AT228" s="388"/>
      <c r="AU228" s="388">
        <v>201</v>
      </c>
      <c r="AV228" s="384"/>
      <c r="AW228" s="384"/>
      <c r="AX228" s="384"/>
      <c r="AY228" s="384"/>
      <c r="AZ228" s="384"/>
    </row>
    <row r="229" spans="1:52" ht="37.5" customHeight="1">
      <c r="A229" s="388">
        <v>20</v>
      </c>
      <c r="B229" s="389">
        <v>2</v>
      </c>
      <c r="C229" s="402" t="s">
        <v>1298</v>
      </c>
      <c r="D229" s="394" t="s">
        <v>58</v>
      </c>
      <c r="E229" s="391">
        <v>6.15</v>
      </c>
      <c r="F229" s="411"/>
      <c r="G229" s="391">
        <v>6.15</v>
      </c>
      <c r="H229" s="393"/>
      <c r="I229" s="393"/>
      <c r="J229" s="392">
        <f t="shared" si="35"/>
        <v>0</v>
      </c>
      <c r="K229" s="393"/>
      <c r="L229" s="393"/>
      <c r="M229" s="393">
        <v>6.15</v>
      </c>
      <c r="N229" s="393"/>
      <c r="O229" s="393"/>
      <c r="P229" s="393"/>
      <c r="Q229" s="393"/>
      <c r="R229" s="393"/>
      <c r="S229" s="393"/>
      <c r="T229" s="393"/>
      <c r="U229" s="393"/>
      <c r="V229" s="393"/>
      <c r="W229" s="393"/>
      <c r="X229" s="393"/>
      <c r="Y229" s="393"/>
      <c r="Z229" s="393"/>
      <c r="AA229" s="393"/>
      <c r="AB229" s="393"/>
      <c r="AC229" s="393"/>
      <c r="AD229" s="393"/>
      <c r="AE229" s="393"/>
      <c r="AF229" s="393"/>
      <c r="AG229" s="393">
        <f t="shared" si="33"/>
        <v>6.15</v>
      </c>
      <c r="AH229" s="394" t="s">
        <v>227</v>
      </c>
      <c r="AI229" s="394" t="s">
        <v>1231</v>
      </c>
      <c r="AJ229" s="389">
        <v>17</v>
      </c>
      <c r="AK229" s="389" t="s">
        <v>1415</v>
      </c>
      <c r="AL229" s="389" t="s">
        <v>1540</v>
      </c>
      <c r="AM229" s="389"/>
      <c r="AN229" s="389"/>
      <c r="AO229" s="395"/>
      <c r="AP229" s="395"/>
      <c r="AQ229" s="395"/>
      <c r="AR229" s="395"/>
      <c r="AS229" s="395"/>
      <c r="AT229" s="388"/>
      <c r="AU229" s="388">
        <v>202</v>
      </c>
    </row>
    <row r="230" spans="1:52" ht="46.5" customHeight="1">
      <c r="A230" s="388">
        <v>21</v>
      </c>
      <c r="B230" s="389"/>
      <c r="C230" s="390" t="s">
        <v>1657</v>
      </c>
      <c r="D230" s="389" t="s">
        <v>58</v>
      </c>
      <c r="E230" s="391">
        <v>2</v>
      </c>
      <c r="F230" s="389"/>
      <c r="G230" s="391">
        <v>2</v>
      </c>
      <c r="H230" s="389"/>
      <c r="I230" s="389"/>
      <c r="J230" s="392">
        <f t="shared" si="35"/>
        <v>0</v>
      </c>
      <c r="K230" s="389"/>
      <c r="L230" s="389"/>
      <c r="M230" s="389"/>
      <c r="N230" s="389">
        <v>2</v>
      </c>
      <c r="O230" s="389"/>
      <c r="P230" s="389"/>
      <c r="Q230" s="389"/>
      <c r="R230" s="389"/>
      <c r="S230" s="389"/>
      <c r="T230" s="389"/>
      <c r="U230" s="389"/>
      <c r="V230" s="389"/>
      <c r="W230" s="389"/>
      <c r="X230" s="389"/>
      <c r="Y230" s="389"/>
      <c r="Z230" s="389"/>
      <c r="AA230" s="389"/>
      <c r="AB230" s="389"/>
      <c r="AC230" s="389"/>
      <c r="AD230" s="389"/>
      <c r="AE230" s="389"/>
      <c r="AF230" s="389"/>
      <c r="AG230" s="393">
        <f t="shared" si="33"/>
        <v>2</v>
      </c>
      <c r="AH230" s="389" t="s">
        <v>228</v>
      </c>
      <c r="AI230" s="389" t="s">
        <v>1674</v>
      </c>
      <c r="AJ230" s="395"/>
      <c r="AK230" s="389" t="s">
        <v>1439</v>
      </c>
      <c r="AL230" s="389"/>
      <c r="AM230" s="389"/>
      <c r="AN230" s="389"/>
      <c r="AO230" s="395"/>
      <c r="AP230" s="395"/>
      <c r="AQ230" s="395"/>
      <c r="AR230" s="395"/>
      <c r="AS230" s="395" t="s">
        <v>1458</v>
      </c>
      <c r="AT230" s="388"/>
      <c r="AU230" s="388">
        <v>203</v>
      </c>
    </row>
    <row r="231" spans="1:52" ht="31.5">
      <c r="A231" s="388">
        <v>22</v>
      </c>
      <c r="B231" s="389">
        <v>124</v>
      </c>
      <c r="C231" s="390" t="s">
        <v>1675</v>
      </c>
      <c r="D231" s="389" t="s">
        <v>58</v>
      </c>
      <c r="E231" s="391">
        <v>1</v>
      </c>
      <c r="F231" s="394"/>
      <c r="G231" s="391">
        <v>1</v>
      </c>
      <c r="H231" s="393">
        <v>1</v>
      </c>
      <c r="I231" s="393"/>
      <c r="J231" s="392">
        <f t="shared" si="35"/>
        <v>1</v>
      </c>
      <c r="K231" s="393"/>
      <c r="L231" s="393"/>
      <c r="M231" s="393"/>
      <c r="N231" s="393"/>
      <c r="O231" s="393"/>
      <c r="P231" s="393"/>
      <c r="Q231" s="393"/>
      <c r="R231" s="393"/>
      <c r="S231" s="393"/>
      <c r="T231" s="393"/>
      <c r="U231" s="393"/>
      <c r="V231" s="393"/>
      <c r="W231" s="393"/>
      <c r="X231" s="393"/>
      <c r="Y231" s="393"/>
      <c r="Z231" s="393"/>
      <c r="AA231" s="393"/>
      <c r="AB231" s="393"/>
      <c r="AC231" s="393"/>
      <c r="AD231" s="393"/>
      <c r="AE231" s="393"/>
      <c r="AF231" s="393"/>
      <c r="AG231" s="393">
        <f t="shared" si="33"/>
        <v>0</v>
      </c>
      <c r="AH231" s="394" t="s">
        <v>236</v>
      </c>
      <c r="AI231" s="394" t="s">
        <v>1523</v>
      </c>
      <c r="AJ231" s="389"/>
      <c r="AK231" s="389" t="s">
        <v>1439</v>
      </c>
      <c r="AL231" s="389"/>
      <c r="AM231" s="389">
        <v>10</v>
      </c>
      <c r="AN231" s="389"/>
      <c r="AO231" s="389"/>
      <c r="AP231" s="395"/>
      <c r="AQ231" s="389"/>
      <c r="AR231" s="389"/>
      <c r="AS231" s="389"/>
      <c r="AT231" s="388"/>
      <c r="AU231" s="388">
        <v>204</v>
      </c>
    </row>
    <row r="232" spans="1:52" ht="31.5">
      <c r="A232" s="388">
        <v>23</v>
      </c>
      <c r="B232" s="388"/>
      <c r="C232" s="390" t="s">
        <v>1301</v>
      </c>
      <c r="D232" s="389" t="s">
        <v>58</v>
      </c>
      <c r="E232" s="401">
        <v>3</v>
      </c>
      <c r="F232" s="389"/>
      <c r="G232" s="401">
        <v>3</v>
      </c>
      <c r="H232" s="389"/>
      <c r="I232" s="389"/>
      <c r="J232" s="392">
        <f t="shared" si="35"/>
        <v>0</v>
      </c>
      <c r="K232" s="389"/>
      <c r="L232" s="389"/>
      <c r="M232" s="389"/>
      <c r="N232" s="389"/>
      <c r="O232" s="389"/>
      <c r="P232" s="389"/>
      <c r="Q232" s="389"/>
      <c r="R232" s="389"/>
      <c r="S232" s="389"/>
      <c r="T232" s="389"/>
      <c r="U232" s="389"/>
      <c r="V232" s="389"/>
      <c r="W232" s="389"/>
      <c r="X232" s="389"/>
      <c r="Y232" s="389"/>
      <c r="Z232" s="389"/>
      <c r="AA232" s="389"/>
      <c r="AB232" s="389"/>
      <c r="AC232" s="389"/>
      <c r="AD232" s="389"/>
      <c r="AE232" s="389">
        <v>3</v>
      </c>
      <c r="AF232" s="389"/>
      <c r="AG232" s="393">
        <f t="shared" si="33"/>
        <v>3</v>
      </c>
      <c r="AH232" s="389" t="s">
        <v>1676</v>
      </c>
      <c r="AI232" s="389" t="s">
        <v>1677</v>
      </c>
      <c r="AJ232" s="395"/>
      <c r="AK232" s="389" t="s">
        <v>1439</v>
      </c>
      <c r="AL232" s="389"/>
      <c r="AM232" s="389"/>
      <c r="AN232" s="389"/>
      <c r="AO232" s="395"/>
      <c r="AP232" s="395"/>
      <c r="AQ232" s="395"/>
      <c r="AR232" s="395"/>
      <c r="AS232" s="395"/>
      <c r="AT232" s="388"/>
      <c r="AU232" s="388">
        <v>205</v>
      </c>
    </row>
    <row r="233" spans="1:52" ht="31.5">
      <c r="A233" s="388">
        <v>24</v>
      </c>
      <c r="B233" s="389"/>
      <c r="C233" s="390" t="s">
        <v>1678</v>
      </c>
      <c r="D233" s="389" t="s">
        <v>58</v>
      </c>
      <c r="E233" s="401">
        <v>1.3</v>
      </c>
      <c r="F233" s="389"/>
      <c r="G233" s="401">
        <v>1.3</v>
      </c>
      <c r="H233" s="389">
        <v>0.7</v>
      </c>
      <c r="I233" s="389"/>
      <c r="J233" s="392">
        <f t="shared" si="35"/>
        <v>0.7</v>
      </c>
      <c r="K233" s="389"/>
      <c r="L233" s="389"/>
      <c r="M233" s="389"/>
      <c r="N233" s="389">
        <v>0.6</v>
      </c>
      <c r="O233" s="389"/>
      <c r="P233" s="389"/>
      <c r="Q233" s="389"/>
      <c r="R233" s="389"/>
      <c r="S233" s="389"/>
      <c r="T233" s="389"/>
      <c r="U233" s="389"/>
      <c r="V233" s="389"/>
      <c r="W233" s="389"/>
      <c r="X233" s="389"/>
      <c r="Y233" s="389"/>
      <c r="Z233" s="389"/>
      <c r="AA233" s="389"/>
      <c r="AB233" s="389"/>
      <c r="AC233" s="389"/>
      <c r="AD233" s="389"/>
      <c r="AE233" s="389"/>
      <c r="AF233" s="389"/>
      <c r="AG233" s="393">
        <f t="shared" si="33"/>
        <v>0.6</v>
      </c>
      <c r="AH233" s="389" t="s">
        <v>241</v>
      </c>
      <c r="AI233" s="389" t="s">
        <v>1679</v>
      </c>
      <c r="AJ233" s="395"/>
      <c r="AK233" s="389" t="s">
        <v>1439</v>
      </c>
      <c r="AL233" s="389"/>
      <c r="AM233" s="389"/>
      <c r="AN233" s="389"/>
      <c r="AO233" s="395"/>
      <c r="AP233" s="395"/>
      <c r="AQ233" s="395"/>
      <c r="AR233" s="395"/>
      <c r="AS233" s="395"/>
      <c r="AT233" s="388"/>
      <c r="AU233" s="388">
        <v>206</v>
      </c>
      <c r="AV233" s="384"/>
      <c r="AW233" s="384"/>
      <c r="AX233" s="384"/>
      <c r="AY233" s="384"/>
      <c r="AZ233" s="384"/>
    </row>
    <row r="234" spans="1:52" ht="31.5">
      <c r="A234" s="388">
        <v>25</v>
      </c>
      <c r="B234" s="389"/>
      <c r="C234" s="390" t="s">
        <v>1680</v>
      </c>
      <c r="D234" s="389" t="s">
        <v>58</v>
      </c>
      <c r="E234" s="401">
        <v>2.5</v>
      </c>
      <c r="F234" s="389"/>
      <c r="G234" s="401">
        <v>2.5</v>
      </c>
      <c r="H234" s="389">
        <v>2</v>
      </c>
      <c r="I234" s="389"/>
      <c r="J234" s="392">
        <f t="shared" si="35"/>
        <v>2</v>
      </c>
      <c r="K234" s="389"/>
      <c r="L234" s="389"/>
      <c r="M234" s="389"/>
      <c r="N234" s="389"/>
      <c r="O234" s="389"/>
      <c r="P234" s="389"/>
      <c r="Q234" s="389"/>
      <c r="R234" s="389"/>
      <c r="S234" s="389"/>
      <c r="T234" s="389"/>
      <c r="U234" s="389"/>
      <c r="V234" s="389"/>
      <c r="W234" s="389"/>
      <c r="X234" s="389"/>
      <c r="Y234" s="389"/>
      <c r="Z234" s="389"/>
      <c r="AA234" s="389"/>
      <c r="AB234" s="389"/>
      <c r="AC234" s="389"/>
      <c r="AD234" s="389">
        <v>0.5</v>
      </c>
      <c r="AE234" s="389"/>
      <c r="AF234" s="389"/>
      <c r="AG234" s="393">
        <f t="shared" si="33"/>
        <v>0.5</v>
      </c>
      <c r="AH234" s="389" t="s">
        <v>241</v>
      </c>
      <c r="AI234" s="389" t="s">
        <v>1681</v>
      </c>
      <c r="AJ234" s="395"/>
      <c r="AK234" s="389" t="s">
        <v>1439</v>
      </c>
      <c r="AL234" s="389"/>
      <c r="AM234" s="389"/>
      <c r="AN234" s="389"/>
      <c r="AO234" s="395"/>
      <c r="AP234" s="395"/>
      <c r="AQ234" s="395"/>
      <c r="AR234" s="395"/>
      <c r="AS234" s="395"/>
      <c r="AT234" s="388"/>
      <c r="AU234" s="388">
        <v>207</v>
      </c>
    </row>
    <row r="235" spans="1:52" s="412" customFormat="1" ht="31.5">
      <c r="A235" s="388">
        <v>26</v>
      </c>
      <c r="B235" s="389">
        <v>208</v>
      </c>
      <c r="C235" s="402" t="s">
        <v>1682</v>
      </c>
      <c r="D235" s="389" t="s">
        <v>58</v>
      </c>
      <c r="E235" s="391">
        <v>3.6</v>
      </c>
      <c r="F235" s="394"/>
      <c r="G235" s="391">
        <v>3.6</v>
      </c>
      <c r="H235" s="393">
        <v>1</v>
      </c>
      <c r="I235" s="393"/>
      <c r="J235" s="392">
        <f t="shared" si="35"/>
        <v>1</v>
      </c>
      <c r="K235" s="393"/>
      <c r="L235" s="393"/>
      <c r="M235" s="393"/>
      <c r="N235" s="393">
        <v>2.6</v>
      </c>
      <c r="O235" s="393"/>
      <c r="P235" s="393"/>
      <c r="Q235" s="393"/>
      <c r="R235" s="393"/>
      <c r="S235" s="393"/>
      <c r="T235" s="393"/>
      <c r="U235" s="393"/>
      <c r="V235" s="393"/>
      <c r="W235" s="393"/>
      <c r="X235" s="393"/>
      <c r="Y235" s="393"/>
      <c r="Z235" s="393"/>
      <c r="AA235" s="393"/>
      <c r="AB235" s="393"/>
      <c r="AC235" s="393"/>
      <c r="AD235" s="393"/>
      <c r="AE235" s="393"/>
      <c r="AF235" s="393"/>
      <c r="AG235" s="393">
        <f t="shared" si="33"/>
        <v>2.6</v>
      </c>
      <c r="AH235" s="403" t="s">
        <v>242</v>
      </c>
      <c r="AI235" s="394" t="s">
        <v>1683</v>
      </c>
      <c r="AJ235" s="389"/>
      <c r="AK235" s="389" t="s">
        <v>1439</v>
      </c>
      <c r="AL235" s="389"/>
      <c r="AM235" s="389">
        <v>9</v>
      </c>
      <c r="AN235" s="389"/>
      <c r="AO235" s="389"/>
      <c r="AP235" s="395"/>
      <c r="AQ235" s="389"/>
      <c r="AR235" s="389"/>
      <c r="AS235" s="389" t="s">
        <v>1434</v>
      </c>
      <c r="AT235" s="388"/>
      <c r="AU235" s="388">
        <v>208</v>
      </c>
      <c r="AV235" s="396"/>
      <c r="AW235" s="396"/>
      <c r="AX235" s="396"/>
      <c r="AY235" s="396"/>
      <c r="AZ235" s="396"/>
    </row>
    <row r="236" spans="1:52" ht="31.5">
      <c r="A236" s="388">
        <v>27</v>
      </c>
      <c r="B236" s="389">
        <v>262</v>
      </c>
      <c r="C236" s="390" t="s">
        <v>1684</v>
      </c>
      <c r="D236" s="389" t="s">
        <v>58</v>
      </c>
      <c r="E236" s="391">
        <v>3</v>
      </c>
      <c r="F236" s="389"/>
      <c r="G236" s="391">
        <v>3</v>
      </c>
      <c r="H236" s="389"/>
      <c r="I236" s="389">
        <v>3</v>
      </c>
      <c r="J236" s="392">
        <f t="shared" si="35"/>
        <v>3</v>
      </c>
      <c r="K236" s="389"/>
      <c r="L236" s="389"/>
      <c r="M236" s="389"/>
      <c r="N236" s="389"/>
      <c r="O236" s="389"/>
      <c r="P236" s="389"/>
      <c r="Q236" s="389"/>
      <c r="R236" s="389"/>
      <c r="S236" s="389"/>
      <c r="T236" s="389"/>
      <c r="U236" s="389"/>
      <c r="V236" s="389"/>
      <c r="W236" s="389"/>
      <c r="X236" s="389"/>
      <c r="Y236" s="389"/>
      <c r="Z236" s="389"/>
      <c r="AA236" s="389"/>
      <c r="AB236" s="389"/>
      <c r="AC236" s="389"/>
      <c r="AD236" s="389"/>
      <c r="AE236" s="389"/>
      <c r="AF236" s="389"/>
      <c r="AG236" s="393">
        <f t="shared" si="33"/>
        <v>0</v>
      </c>
      <c r="AH236" s="389" t="s">
        <v>245</v>
      </c>
      <c r="AI236" s="394" t="s">
        <v>1685</v>
      </c>
      <c r="AJ236" s="389"/>
      <c r="AK236" s="389" t="s">
        <v>1439</v>
      </c>
      <c r="AL236" s="389"/>
      <c r="AM236" s="389">
        <v>3</v>
      </c>
      <c r="AN236" s="389"/>
      <c r="AO236" s="389"/>
      <c r="AP236" s="395"/>
      <c r="AQ236" s="389"/>
      <c r="AR236" s="395"/>
      <c r="AS236" s="389"/>
      <c r="AT236" s="388"/>
      <c r="AU236" s="388">
        <v>209</v>
      </c>
    </row>
    <row r="237" spans="1:52" s="412" customFormat="1" ht="27" customHeight="1">
      <c r="A237" s="388">
        <v>28</v>
      </c>
      <c r="B237" s="389"/>
      <c r="C237" s="390" t="s">
        <v>1686</v>
      </c>
      <c r="D237" s="389" t="s">
        <v>58</v>
      </c>
      <c r="E237" s="401">
        <v>40</v>
      </c>
      <c r="F237" s="389"/>
      <c r="G237" s="401">
        <v>40</v>
      </c>
      <c r="H237" s="389"/>
      <c r="I237" s="389"/>
      <c r="J237" s="392">
        <f t="shared" si="35"/>
        <v>0</v>
      </c>
      <c r="K237" s="389"/>
      <c r="L237" s="389"/>
      <c r="M237" s="389"/>
      <c r="N237" s="389"/>
      <c r="O237" s="389"/>
      <c r="P237" s="389"/>
      <c r="Q237" s="389"/>
      <c r="R237" s="389"/>
      <c r="S237" s="389"/>
      <c r="T237" s="389"/>
      <c r="U237" s="389"/>
      <c r="V237" s="389"/>
      <c r="W237" s="389"/>
      <c r="X237" s="389"/>
      <c r="Y237" s="389"/>
      <c r="Z237" s="389"/>
      <c r="AA237" s="389"/>
      <c r="AB237" s="389"/>
      <c r="AC237" s="389"/>
      <c r="AD237" s="389"/>
      <c r="AE237" s="389">
        <v>40</v>
      </c>
      <c r="AF237" s="389"/>
      <c r="AG237" s="393">
        <f t="shared" si="33"/>
        <v>40</v>
      </c>
      <c r="AH237" s="389" t="s">
        <v>252</v>
      </c>
      <c r="AI237" s="389" t="s">
        <v>1687</v>
      </c>
      <c r="AJ237" s="395"/>
      <c r="AK237" s="389" t="s">
        <v>1439</v>
      </c>
      <c r="AL237" s="389"/>
      <c r="AM237" s="389"/>
      <c r="AN237" s="389"/>
      <c r="AO237" s="395"/>
      <c r="AP237" s="395"/>
      <c r="AQ237" s="395"/>
      <c r="AR237" s="395"/>
      <c r="AS237" s="395"/>
      <c r="AT237" s="388"/>
      <c r="AU237" s="388">
        <v>210</v>
      </c>
      <c r="AV237" s="396"/>
      <c r="AW237" s="396"/>
      <c r="AX237" s="396"/>
      <c r="AY237" s="396"/>
      <c r="AZ237" s="396"/>
    </row>
    <row r="238" spans="1:52" s="412" customFormat="1" ht="27" customHeight="1">
      <c r="A238" s="388">
        <v>29</v>
      </c>
      <c r="B238" s="388"/>
      <c r="C238" s="390" t="s">
        <v>1688</v>
      </c>
      <c r="D238" s="389" t="s">
        <v>58</v>
      </c>
      <c r="E238" s="401">
        <v>308</v>
      </c>
      <c r="F238" s="389"/>
      <c r="G238" s="401">
        <v>308</v>
      </c>
      <c r="H238" s="389"/>
      <c r="I238" s="389"/>
      <c r="J238" s="392">
        <f t="shared" si="35"/>
        <v>0</v>
      </c>
      <c r="K238" s="389"/>
      <c r="L238" s="389"/>
      <c r="M238" s="389">
        <v>60</v>
      </c>
      <c r="N238" s="389">
        <v>130</v>
      </c>
      <c r="O238" s="389"/>
      <c r="P238" s="389"/>
      <c r="Q238" s="389"/>
      <c r="R238" s="389"/>
      <c r="S238" s="389"/>
      <c r="T238" s="389"/>
      <c r="U238" s="389"/>
      <c r="V238" s="389"/>
      <c r="W238" s="389"/>
      <c r="X238" s="389"/>
      <c r="Y238" s="389"/>
      <c r="Z238" s="389"/>
      <c r="AA238" s="389">
        <v>3</v>
      </c>
      <c r="AB238" s="389"/>
      <c r="AC238" s="389"/>
      <c r="AD238" s="389"/>
      <c r="AE238" s="389">
        <v>115</v>
      </c>
      <c r="AF238" s="389"/>
      <c r="AG238" s="393">
        <f>SUM(M238:AF238)</f>
        <v>308</v>
      </c>
      <c r="AH238" s="389" t="s">
        <v>1689</v>
      </c>
      <c r="AI238" s="389" t="s">
        <v>1689</v>
      </c>
      <c r="AJ238" s="395"/>
      <c r="AK238" s="389"/>
      <c r="AL238" s="389"/>
      <c r="AM238" s="389"/>
      <c r="AN238" s="389"/>
      <c r="AO238" s="395"/>
      <c r="AP238" s="395" t="s">
        <v>1458</v>
      </c>
      <c r="AQ238" s="395"/>
      <c r="AR238" s="395"/>
      <c r="AS238" s="395"/>
      <c r="AT238" s="388"/>
      <c r="AU238" s="388">
        <v>211</v>
      </c>
      <c r="AV238" s="396"/>
      <c r="AW238" s="396"/>
      <c r="AX238" s="396"/>
      <c r="AY238" s="396"/>
      <c r="AZ238" s="396"/>
    </row>
    <row r="239" spans="1:52" ht="31.5">
      <c r="A239" s="388">
        <v>30</v>
      </c>
      <c r="B239" s="389">
        <v>425</v>
      </c>
      <c r="C239" s="390" t="s">
        <v>1690</v>
      </c>
      <c r="D239" s="389" t="s">
        <v>58</v>
      </c>
      <c r="E239" s="391">
        <v>2</v>
      </c>
      <c r="F239" s="389"/>
      <c r="G239" s="391">
        <v>2</v>
      </c>
      <c r="H239" s="389"/>
      <c r="I239" s="389"/>
      <c r="J239" s="392">
        <f t="shared" si="35"/>
        <v>0</v>
      </c>
      <c r="K239" s="389"/>
      <c r="L239" s="389"/>
      <c r="M239" s="389"/>
      <c r="N239" s="389"/>
      <c r="O239" s="389"/>
      <c r="P239" s="389">
        <v>1.5</v>
      </c>
      <c r="Q239" s="389"/>
      <c r="R239" s="389"/>
      <c r="S239" s="389"/>
      <c r="T239" s="389"/>
      <c r="U239" s="389"/>
      <c r="V239" s="389"/>
      <c r="W239" s="389"/>
      <c r="X239" s="389"/>
      <c r="Y239" s="389"/>
      <c r="Z239" s="389"/>
      <c r="AA239" s="389"/>
      <c r="AB239" s="389"/>
      <c r="AC239" s="389"/>
      <c r="AD239" s="389"/>
      <c r="AE239" s="389">
        <v>0.5</v>
      </c>
      <c r="AF239" s="389"/>
      <c r="AG239" s="393">
        <f t="shared" si="33"/>
        <v>2</v>
      </c>
      <c r="AH239" s="389" t="s">
        <v>256</v>
      </c>
      <c r="AI239" s="389" t="s">
        <v>1691</v>
      </c>
      <c r="AJ239" s="395"/>
      <c r="AK239" s="389" t="s">
        <v>1439</v>
      </c>
      <c r="AL239" s="389"/>
      <c r="AM239" s="389">
        <v>7</v>
      </c>
      <c r="AN239" s="389"/>
      <c r="AO239" s="395"/>
      <c r="AP239" s="395"/>
      <c r="AQ239" s="395"/>
      <c r="AR239" s="395"/>
      <c r="AS239" s="395"/>
      <c r="AT239" s="388"/>
      <c r="AU239" s="388">
        <v>212</v>
      </c>
    </row>
    <row r="240" spans="1:52" ht="30.75" customHeight="1">
      <c r="A240" s="388">
        <v>31</v>
      </c>
      <c r="B240" s="389"/>
      <c r="C240" s="390" t="s">
        <v>1692</v>
      </c>
      <c r="D240" s="389" t="s">
        <v>58</v>
      </c>
      <c r="E240" s="391">
        <v>2</v>
      </c>
      <c r="F240" s="389"/>
      <c r="G240" s="391">
        <v>2</v>
      </c>
      <c r="H240" s="389"/>
      <c r="I240" s="389"/>
      <c r="J240" s="392">
        <f t="shared" si="35"/>
        <v>0</v>
      </c>
      <c r="K240" s="389"/>
      <c r="L240" s="389"/>
      <c r="M240" s="389"/>
      <c r="N240" s="389"/>
      <c r="O240" s="389"/>
      <c r="P240" s="389"/>
      <c r="Q240" s="389"/>
      <c r="R240" s="389"/>
      <c r="S240" s="389"/>
      <c r="T240" s="389"/>
      <c r="U240" s="389"/>
      <c r="V240" s="389"/>
      <c r="W240" s="389"/>
      <c r="X240" s="389"/>
      <c r="Y240" s="389"/>
      <c r="Z240" s="389"/>
      <c r="AA240" s="389"/>
      <c r="AB240" s="389"/>
      <c r="AC240" s="389"/>
      <c r="AD240" s="389"/>
      <c r="AE240" s="389">
        <v>2</v>
      </c>
      <c r="AF240" s="389"/>
      <c r="AG240" s="393">
        <f t="shared" si="33"/>
        <v>2</v>
      </c>
      <c r="AH240" s="389" t="s">
        <v>256</v>
      </c>
      <c r="AI240" s="389" t="s">
        <v>1693</v>
      </c>
      <c r="AJ240" s="395"/>
      <c r="AK240" s="389" t="s">
        <v>1439</v>
      </c>
      <c r="AL240" s="389"/>
      <c r="AM240" s="389"/>
      <c r="AN240" s="389"/>
      <c r="AO240" s="395"/>
      <c r="AP240" s="395"/>
      <c r="AQ240" s="395"/>
      <c r="AR240" s="395"/>
      <c r="AS240" s="395" t="s">
        <v>1694</v>
      </c>
      <c r="AT240" s="388"/>
      <c r="AU240" s="388">
        <v>213</v>
      </c>
    </row>
    <row r="241" spans="1:52" s="384" customFormat="1">
      <c r="A241" s="382">
        <v>3.2</v>
      </c>
      <c r="B241" s="383"/>
      <c r="C241" s="397" t="s">
        <v>39</v>
      </c>
      <c r="D241" s="383"/>
      <c r="E241" s="398">
        <f>E242+E244+E288+E308+E338+E342+E420+E423+E426+E429+E433+E438</f>
        <v>272.20999999999998</v>
      </c>
      <c r="F241" s="398">
        <f t="shared" ref="F241:AG241" si="36">F242+F244+F288+F308+F338+F342+F420+F423+F426+F429+F433+F438</f>
        <v>20.28</v>
      </c>
      <c r="G241" s="398">
        <f t="shared" si="36"/>
        <v>251.93</v>
      </c>
      <c r="H241" s="398">
        <f t="shared" si="36"/>
        <v>71.740000000000009</v>
      </c>
      <c r="I241" s="398">
        <f t="shared" si="36"/>
        <v>14.35</v>
      </c>
      <c r="J241" s="398">
        <f t="shared" si="36"/>
        <v>87.750000000000014</v>
      </c>
      <c r="K241" s="398">
        <f t="shared" si="36"/>
        <v>1.05</v>
      </c>
      <c r="L241" s="398">
        <f t="shared" si="36"/>
        <v>0</v>
      </c>
      <c r="M241" s="398">
        <f t="shared" si="36"/>
        <v>88.53</v>
      </c>
      <c r="N241" s="398">
        <f t="shared" si="36"/>
        <v>34.72</v>
      </c>
      <c r="O241" s="398">
        <f t="shared" si="36"/>
        <v>4.25</v>
      </c>
      <c r="P241" s="398">
        <f t="shared" si="36"/>
        <v>0.21000000000000002</v>
      </c>
      <c r="Q241" s="398">
        <f t="shared" si="36"/>
        <v>0</v>
      </c>
      <c r="R241" s="398">
        <f t="shared" si="36"/>
        <v>2.15</v>
      </c>
      <c r="S241" s="398">
        <f t="shared" si="36"/>
        <v>0.26</v>
      </c>
      <c r="T241" s="398">
        <f t="shared" si="36"/>
        <v>0</v>
      </c>
      <c r="U241" s="398">
        <f t="shared" si="36"/>
        <v>0</v>
      </c>
      <c r="V241" s="398">
        <f t="shared" si="36"/>
        <v>0</v>
      </c>
      <c r="W241" s="398">
        <f t="shared" si="36"/>
        <v>0</v>
      </c>
      <c r="X241" s="398">
        <f t="shared" si="36"/>
        <v>0</v>
      </c>
      <c r="Y241" s="398">
        <f t="shared" si="36"/>
        <v>0.27</v>
      </c>
      <c r="Z241" s="398">
        <f t="shared" si="36"/>
        <v>0.04</v>
      </c>
      <c r="AA241" s="398">
        <f t="shared" si="36"/>
        <v>0</v>
      </c>
      <c r="AB241" s="398">
        <f t="shared" si="36"/>
        <v>0</v>
      </c>
      <c r="AC241" s="398">
        <f t="shared" si="36"/>
        <v>0</v>
      </c>
      <c r="AD241" s="398">
        <f t="shared" si="36"/>
        <v>1.38</v>
      </c>
      <c r="AE241" s="398">
        <f t="shared" si="36"/>
        <v>31.669999999999998</v>
      </c>
      <c r="AF241" s="398">
        <f t="shared" si="36"/>
        <v>0</v>
      </c>
      <c r="AG241" s="398">
        <f t="shared" si="36"/>
        <v>163.13000000000002</v>
      </c>
      <c r="AH241" s="383"/>
      <c r="AI241" s="383"/>
      <c r="AJ241" s="400"/>
      <c r="AK241" s="383"/>
      <c r="AL241" s="383"/>
      <c r="AM241" s="383"/>
      <c r="AN241" s="383"/>
      <c r="AO241" s="400"/>
      <c r="AP241" s="400"/>
      <c r="AQ241" s="400"/>
      <c r="AR241" s="400"/>
      <c r="AS241" s="400"/>
      <c r="AT241" s="382"/>
      <c r="AU241" s="382"/>
    </row>
    <row r="242" spans="1:52" s="384" customFormat="1">
      <c r="A242" s="382" t="s">
        <v>1695</v>
      </c>
      <c r="B242" s="383"/>
      <c r="C242" s="397" t="s">
        <v>87</v>
      </c>
      <c r="D242" s="383"/>
      <c r="E242" s="398">
        <f>E243</f>
        <v>50</v>
      </c>
      <c r="F242" s="398">
        <f t="shared" ref="F242:AG242" si="37">F243</f>
        <v>0</v>
      </c>
      <c r="G242" s="398">
        <f t="shared" si="37"/>
        <v>50</v>
      </c>
      <c r="H242" s="398">
        <f t="shared" si="37"/>
        <v>12</v>
      </c>
      <c r="I242" s="398">
        <f t="shared" si="37"/>
        <v>11</v>
      </c>
      <c r="J242" s="398">
        <f t="shared" si="37"/>
        <v>23</v>
      </c>
      <c r="K242" s="398">
        <f t="shared" si="37"/>
        <v>0</v>
      </c>
      <c r="L242" s="398">
        <f t="shared" si="37"/>
        <v>0</v>
      </c>
      <c r="M242" s="398">
        <f t="shared" si="37"/>
        <v>0</v>
      </c>
      <c r="N242" s="398">
        <f t="shared" si="37"/>
        <v>27</v>
      </c>
      <c r="O242" s="398">
        <f t="shared" si="37"/>
        <v>0</v>
      </c>
      <c r="P242" s="398">
        <f t="shared" si="37"/>
        <v>0</v>
      </c>
      <c r="Q242" s="398">
        <f t="shared" si="37"/>
        <v>0</v>
      </c>
      <c r="R242" s="398">
        <f t="shared" si="37"/>
        <v>0</v>
      </c>
      <c r="S242" s="398">
        <f t="shared" si="37"/>
        <v>0</v>
      </c>
      <c r="T242" s="398">
        <f t="shared" si="37"/>
        <v>0</v>
      </c>
      <c r="U242" s="398">
        <f t="shared" si="37"/>
        <v>0</v>
      </c>
      <c r="V242" s="398">
        <f t="shared" si="37"/>
        <v>0</v>
      </c>
      <c r="W242" s="398">
        <f t="shared" si="37"/>
        <v>0</v>
      </c>
      <c r="X242" s="398">
        <f t="shared" si="37"/>
        <v>0</v>
      </c>
      <c r="Y242" s="398">
        <f t="shared" si="37"/>
        <v>0</v>
      </c>
      <c r="Z242" s="398">
        <f t="shared" si="37"/>
        <v>0</v>
      </c>
      <c r="AA242" s="398">
        <f t="shared" si="37"/>
        <v>0</v>
      </c>
      <c r="AB242" s="398">
        <f t="shared" si="37"/>
        <v>0</v>
      </c>
      <c r="AC242" s="398">
        <f t="shared" si="37"/>
        <v>0</v>
      </c>
      <c r="AD242" s="398">
        <f t="shared" si="37"/>
        <v>0</v>
      </c>
      <c r="AE242" s="398">
        <f t="shared" si="37"/>
        <v>0</v>
      </c>
      <c r="AF242" s="398">
        <f t="shared" si="37"/>
        <v>0</v>
      </c>
      <c r="AG242" s="398">
        <f t="shared" si="37"/>
        <v>27</v>
      </c>
      <c r="AH242" s="383"/>
      <c r="AI242" s="383"/>
      <c r="AJ242" s="400"/>
      <c r="AK242" s="383"/>
      <c r="AL242" s="383"/>
      <c r="AM242" s="383"/>
      <c r="AN242" s="383"/>
      <c r="AO242" s="400"/>
      <c r="AP242" s="400"/>
      <c r="AQ242" s="400"/>
      <c r="AR242" s="400"/>
      <c r="AS242" s="400"/>
      <c r="AT242" s="382"/>
      <c r="AU242" s="382"/>
    </row>
    <row r="243" spans="1:52" ht="32.25" customHeight="1">
      <c r="A243" s="388">
        <v>1</v>
      </c>
      <c r="B243" s="389">
        <v>149</v>
      </c>
      <c r="C243" s="390" t="s">
        <v>1696</v>
      </c>
      <c r="D243" s="389" t="s">
        <v>131</v>
      </c>
      <c r="E243" s="391">
        <v>50</v>
      </c>
      <c r="F243" s="389"/>
      <c r="G243" s="391">
        <v>50</v>
      </c>
      <c r="H243" s="389">
        <v>12</v>
      </c>
      <c r="I243" s="389">
        <v>11</v>
      </c>
      <c r="J243" s="392">
        <v>23</v>
      </c>
      <c r="K243" s="389"/>
      <c r="L243" s="389"/>
      <c r="M243" s="389"/>
      <c r="N243" s="389">
        <v>27</v>
      </c>
      <c r="O243" s="389"/>
      <c r="P243" s="389"/>
      <c r="Q243" s="389"/>
      <c r="R243" s="389"/>
      <c r="S243" s="389"/>
      <c r="T243" s="389"/>
      <c r="U243" s="389"/>
      <c r="V243" s="389"/>
      <c r="W243" s="389"/>
      <c r="X243" s="389"/>
      <c r="Y243" s="389"/>
      <c r="Z243" s="389"/>
      <c r="AA243" s="389"/>
      <c r="AB243" s="389"/>
      <c r="AC243" s="389"/>
      <c r="AD243" s="389"/>
      <c r="AE243" s="389"/>
      <c r="AF243" s="389"/>
      <c r="AG243" s="393">
        <f t="shared" si="33"/>
        <v>27</v>
      </c>
      <c r="AH243" s="389" t="s">
        <v>239</v>
      </c>
      <c r="AI243" s="389" t="s">
        <v>1045</v>
      </c>
      <c r="AJ243" s="395">
        <v>280</v>
      </c>
      <c r="AK243" s="389" t="s">
        <v>1697</v>
      </c>
      <c r="AL243" s="389" t="s">
        <v>1698</v>
      </c>
      <c r="AM243" s="389"/>
      <c r="AN243" s="389"/>
      <c r="AO243" s="395"/>
      <c r="AP243" s="395"/>
      <c r="AQ243" s="395"/>
      <c r="AR243" s="395"/>
      <c r="AS243" s="395"/>
      <c r="AT243" s="388" t="s">
        <v>1699</v>
      </c>
      <c r="AU243" s="388">
        <v>214</v>
      </c>
    </row>
    <row r="244" spans="1:52" s="384" customFormat="1">
      <c r="A244" s="382" t="s">
        <v>1700</v>
      </c>
      <c r="B244" s="383"/>
      <c r="C244" s="478" t="s">
        <v>88</v>
      </c>
      <c r="D244" s="383"/>
      <c r="E244" s="398">
        <f>SUM(E245:E287)</f>
        <v>110.25000000000001</v>
      </c>
      <c r="F244" s="398">
        <f t="shared" ref="F244:AG244" si="38">SUM(F245:F287)</f>
        <v>6.7</v>
      </c>
      <c r="G244" s="398">
        <f t="shared" si="38"/>
        <v>103.55000000000001</v>
      </c>
      <c r="H244" s="398">
        <f t="shared" si="38"/>
        <v>29.769999999999992</v>
      </c>
      <c r="I244" s="398">
        <f t="shared" si="38"/>
        <v>1.25</v>
      </c>
      <c r="J244" s="398">
        <f t="shared" si="38"/>
        <v>31.019999999999992</v>
      </c>
      <c r="K244" s="398">
        <f t="shared" si="38"/>
        <v>1</v>
      </c>
      <c r="L244" s="398">
        <f t="shared" si="38"/>
        <v>0</v>
      </c>
      <c r="M244" s="398">
        <f t="shared" si="38"/>
        <v>55.25</v>
      </c>
      <c r="N244" s="398">
        <f t="shared" si="38"/>
        <v>3.57</v>
      </c>
      <c r="O244" s="398">
        <f t="shared" si="38"/>
        <v>0.5</v>
      </c>
      <c r="P244" s="398">
        <f t="shared" si="38"/>
        <v>0</v>
      </c>
      <c r="Q244" s="398">
        <f t="shared" si="38"/>
        <v>0</v>
      </c>
      <c r="R244" s="398">
        <f t="shared" si="38"/>
        <v>0</v>
      </c>
      <c r="S244" s="398">
        <f t="shared" si="38"/>
        <v>0</v>
      </c>
      <c r="T244" s="398">
        <f t="shared" si="38"/>
        <v>0</v>
      </c>
      <c r="U244" s="398">
        <f t="shared" si="38"/>
        <v>0</v>
      </c>
      <c r="V244" s="398">
        <f t="shared" si="38"/>
        <v>0</v>
      </c>
      <c r="W244" s="398">
        <f t="shared" si="38"/>
        <v>0</v>
      </c>
      <c r="X244" s="398">
        <f t="shared" si="38"/>
        <v>0</v>
      </c>
      <c r="Y244" s="398">
        <f t="shared" si="38"/>
        <v>0</v>
      </c>
      <c r="Z244" s="398">
        <f t="shared" si="38"/>
        <v>0</v>
      </c>
      <c r="AA244" s="398">
        <f t="shared" si="38"/>
        <v>0</v>
      </c>
      <c r="AB244" s="398">
        <f t="shared" si="38"/>
        <v>0</v>
      </c>
      <c r="AC244" s="398">
        <f t="shared" si="38"/>
        <v>0</v>
      </c>
      <c r="AD244" s="398">
        <f t="shared" si="38"/>
        <v>0</v>
      </c>
      <c r="AE244" s="398">
        <f t="shared" si="38"/>
        <v>12.21</v>
      </c>
      <c r="AF244" s="398">
        <f t="shared" si="38"/>
        <v>0</v>
      </c>
      <c r="AG244" s="398">
        <f t="shared" si="38"/>
        <v>71.530000000000015</v>
      </c>
      <c r="AH244" s="383"/>
      <c r="AI244" s="383"/>
      <c r="AJ244" s="400"/>
      <c r="AK244" s="383"/>
      <c r="AL244" s="383"/>
      <c r="AM244" s="383"/>
      <c r="AN244" s="383"/>
      <c r="AO244" s="400"/>
      <c r="AP244" s="400"/>
      <c r="AQ244" s="400"/>
      <c r="AR244" s="400"/>
      <c r="AS244" s="400"/>
      <c r="AT244" s="382"/>
      <c r="AU244" s="382"/>
    </row>
    <row r="245" spans="1:52" ht="31.5">
      <c r="A245" s="388">
        <v>1</v>
      </c>
      <c r="B245" s="389">
        <v>395</v>
      </c>
      <c r="C245" s="390" t="s">
        <v>1701</v>
      </c>
      <c r="D245" s="389" t="s">
        <v>129</v>
      </c>
      <c r="E245" s="391">
        <v>0.08</v>
      </c>
      <c r="F245" s="389"/>
      <c r="G245" s="391">
        <v>0.08</v>
      </c>
      <c r="H245" s="389"/>
      <c r="I245" s="389"/>
      <c r="J245" s="392">
        <f t="shared" ref="J245:J287" si="39">H245+I245</f>
        <v>0</v>
      </c>
      <c r="K245" s="389"/>
      <c r="L245" s="389"/>
      <c r="M245" s="389"/>
      <c r="N245" s="389"/>
      <c r="O245" s="389"/>
      <c r="P245" s="389"/>
      <c r="Q245" s="389"/>
      <c r="R245" s="389"/>
      <c r="S245" s="389"/>
      <c r="T245" s="389"/>
      <c r="U245" s="389"/>
      <c r="V245" s="389"/>
      <c r="W245" s="389"/>
      <c r="X245" s="389"/>
      <c r="Y245" s="389"/>
      <c r="Z245" s="389"/>
      <c r="AA245" s="389"/>
      <c r="AB245" s="389"/>
      <c r="AC245" s="389"/>
      <c r="AD245" s="389"/>
      <c r="AE245" s="389">
        <v>0.08</v>
      </c>
      <c r="AF245" s="389"/>
      <c r="AG245" s="393">
        <f t="shared" si="33"/>
        <v>0.08</v>
      </c>
      <c r="AH245" s="389" t="s">
        <v>254</v>
      </c>
      <c r="AI245" s="394" t="s">
        <v>1438</v>
      </c>
      <c r="AJ245" s="389">
        <v>482</v>
      </c>
      <c r="AK245" s="389" t="s">
        <v>1415</v>
      </c>
      <c r="AL245" s="389"/>
      <c r="AM245" s="389">
        <v>19</v>
      </c>
      <c r="AN245" s="389"/>
      <c r="AO245" s="389">
        <v>1</v>
      </c>
      <c r="AP245" s="395"/>
      <c r="AQ245" s="389">
        <v>482</v>
      </c>
      <c r="AR245" s="395"/>
      <c r="AS245" s="389"/>
      <c r="AT245" s="388"/>
      <c r="AU245" s="388">
        <v>215</v>
      </c>
      <c r="AZ245" s="412"/>
    </row>
    <row r="246" spans="1:52" ht="28.5" customHeight="1">
      <c r="A246" s="388">
        <v>2</v>
      </c>
      <c r="B246" s="389">
        <v>337</v>
      </c>
      <c r="C246" s="390" t="s">
        <v>982</v>
      </c>
      <c r="D246" s="389" t="s">
        <v>129</v>
      </c>
      <c r="E246" s="391">
        <v>5</v>
      </c>
      <c r="F246" s="390"/>
      <c r="G246" s="391">
        <v>5</v>
      </c>
      <c r="H246" s="393"/>
      <c r="I246" s="393"/>
      <c r="J246" s="392">
        <f t="shared" si="39"/>
        <v>0</v>
      </c>
      <c r="K246" s="393">
        <v>1</v>
      </c>
      <c r="L246" s="393"/>
      <c r="M246" s="393">
        <v>1.5</v>
      </c>
      <c r="N246" s="393"/>
      <c r="O246" s="393">
        <v>0.5</v>
      </c>
      <c r="P246" s="393"/>
      <c r="Q246" s="393"/>
      <c r="R246" s="393">
        <v>0</v>
      </c>
      <c r="S246" s="393"/>
      <c r="T246" s="393"/>
      <c r="U246" s="393"/>
      <c r="V246" s="393"/>
      <c r="W246" s="393"/>
      <c r="X246" s="393"/>
      <c r="Y246" s="393"/>
      <c r="Z246" s="393"/>
      <c r="AA246" s="393"/>
      <c r="AB246" s="393"/>
      <c r="AC246" s="393"/>
      <c r="AD246" s="393"/>
      <c r="AE246" s="393">
        <v>2</v>
      </c>
      <c r="AF246" s="393"/>
      <c r="AG246" s="393">
        <f t="shared" si="33"/>
        <v>4</v>
      </c>
      <c r="AH246" s="389" t="s">
        <v>251</v>
      </c>
      <c r="AI246" s="394" t="s">
        <v>251</v>
      </c>
      <c r="AJ246" s="389">
        <v>268</v>
      </c>
      <c r="AK246" s="389" t="s">
        <v>1415</v>
      </c>
      <c r="AL246" s="389" t="s">
        <v>1427</v>
      </c>
      <c r="AM246" s="389"/>
      <c r="AN246" s="389"/>
      <c r="AO246" s="395"/>
      <c r="AP246" s="395"/>
      <c r="AQ246" s="395"/>
      <c r="AR246" s="395"/>
      <c r="AS246" s="395" t="s">
        <v>1419</v>
      </c>
      <c r="AT246" s="388"/>
      <c r="AU246" s="388">
        <v>216</v>
      </c>
    </row>
    <row r="247" spans="1:52" ht="36" customHeight="1">
      <c r="A247" s="388">
        <v>3</v>
      </c>
      <c r="B247" s="389">
        <v>72</v>
      </c>
      <c r="C247" s="390" t="s">
        <v>1702</v>
      </c>
      <c r="D247" s="389" t="s">
        <v>129</v>
      </c>
      <c r="E247" s="391">
        <v>1</v>
      </c>
      <c r="F247" s="389"/>
      <c r="G247" s="391">
        <v>1</v>
      </c>
      <c r="H247" s="389">
        <v>0.5</v>
      </c>
      <c r="I247" s="389">
        <v>0.5</v>
      </c>
      <c r="J247" s="392">
        <f t="shared" si="39"/>
        <v>1</v>
      </c>
      <c r="K247" s="389"/>
      <c r="L247" s="389"/>
      <c r="M247" s="389"/>
      <c r="N247" s="389"/>
      <c r="O247" s="389"/>
      <c r="P247" s="389"/>
      <c r="Q247" s="389"/>
      <c r="R247" s="389"/>
      <c r="S247" s="389"/>
      <c r="T247" s="389"/>
      <c r="U247" s="389"/>
      <c r="V247" s="389"/>
      <c r="W247" s="389"/>
      <c r="X247" s="389"/>
      <c r="Y247" s="389"/>
      <c r="Z247" s="389"/>
      <c r="AA247" s="389"/>
      <c r="AB247" s="389"/>
      <c r="AC247" s="389"/>
      <c r="AD247" s="389"/>
      <c r="AE247" s="389"/>
      <c r="AF247" s="389"/>
      <c r="AG247" s="393">
        <f t="shared" si="33"/>
        <v>0</v>
      </c>
      <c r="AH247" s="389" t="s">
        <v>248</v>
      </c>
      <c r="AI247" s="394" t="s">
        <v>1573</v>
      </c>
      <c r="AJ247" s="389">
        <v>451</v>
      </c>
      <c r="AK247" s="389" t="s">
        <v>1703</v>
      </c>
      <c r="AL247" s="389" t="s">
        <v>1704</v>
      </c>
      <c r="AM247" s="389">
        <v>7</v>
      </c>
      <c r="AN247" s="395"/>
      <c r="AO247" s="390" t="s">
        <v>1705</v>
      </c>
      <c r="AP247" s="389" t="s">
        <v>1491</v>
      </c>
      <c r="AQ247" s="389">
        <v>451</v>
      </c>
      <c r="AR247" s="395"/>
      <c r="AS247" s="389" t="s">
        <v>1706</v>
      </c>
      <c r="AT247" s="388"/>
      <c r="AU247" s="388">
        <v>217</v>
      </c>
    </row>
    <row r="248" spans="1:52" ht="37.5" customHeight="1">
      <c r="A248" s="388">
        <v>4</v>
      </c>
      <c r="B248" s="389">
        <v>281</v>
      </c>
      <c r="C248" s="390" t="s">
        <v>1361</v>
      </c>
      <c r="D248" s="389" t="s">
        <v>129</v>
      </c>
      <c r="E248" s="391">
        <v>0.13</v>
      </c>
      <c r="F248" s="395"/>
      <c r="G248" s="391">
        <v>0.13</v>
      </c>
      <c r="H248" s="389">
        <v>0.13</v>
      </c>
      <c r="I248" s="389"/>
      <c r="J248" s="392">
        <f t="shared" si="39"/>
        <v>0.13</v>
      </c>
      <c r="K248" s="389"/>
      <c r="L248" s="389"/>
      <c r="M248" s="389"/>
      <c r="N248" s="389"/>
      <c r="O248" s="389"/>
      <c r="P248" s="389"/>
      <c r="Q248" s="389"/>
      <c r="R248" s="389"/>
      <c r="S248" s="389"/>
      <c r="T248" s="389"/>
      <c r="U248" s="389"/>
      <c r="V248" s="389"/>
      <c r="W248" s="389"/>
      <c r="X248" s="389"/>
      <c r="Y248" s="389"/>
      <c r="Z248" s="389"/>
      <c r="AA248" s="389"/>
      <c r="AB248" s="389"/>
      <c r="AC248" s="389"/>
      <c r="AD248" s="389"/>
      <c r="AE248" s="389"/>
      <c r="AF248" s="389"/>
      <c r="AG248" s="393">
        <f t="shared" si="33"/>
        <v>0</v>
      </c>
      <c r="AH248" s="406" t="s">
        <v>247</v>
      </c>
      <c r="AI248" s="394" t="s">
        <v>1362</v>
      </c>
      <c r="AJ248" s="389">
        <v>261</v>
      </c>
      <c r="AK248" s="389" t="s">
        <v>1415</v>
      </c>
      <c r="AL248" s="389" t="s">
        <v>1494</v>
      </c>
      <c r="AM248" s="389">
        <v>2</v>
      </c>
      <c r="AN248" s="389" t="s">
        <v>1432</v>
      </c>
      <c r="AO248" s="395" t="s">
        <v>1418</v>
      </c>
      <c r="AP248" s="395"/>
      <c r="AQ248" s="395"/>
      <c r="AR248" s="395"/>
      <c r="AS248" s="395" t="s">
        <v>1419</v>
      </c>
      <c r="AT248" s="388"/>
      <c r="AU248" s="388">
        <v>218</v>
      </c>
    </row>
    <row r="249" spans="1:52" ht="35.25" customHeight="1">
      <c r="A249" s="388">
        <v>5</v>
      </c>
      <c r="B249" s="389">
        <v>253</v>
      </c>
      <c r="C249" s="390" t="s">
        <v>1707</v>
      </c>
      <c r="D249" s="389" t="s">
        <v>129</v>
      </c>
      <c r="E249" s="391">
        <v>0.54</v>
      </c>
      <c r="F249" s="395"/>
      <c r="G249" s="391">
        <v>0.54</v>
      </c>
      <c r="H249" s="389"/>
      <c r="I249" s="389"/>
      <c r="J249" s="392">
        <f t="shared" si="39"/>
        <v>0</v>
      </c>
      <c r="K249" s="389"/>
      <c r="L249" s="389"/>
      <c r="M249" s="389"/>
      <c r="N249" s="389"/>
      <c r="O249" s="389"/>
      <c r="P249" s="389"/>
      <c r="Q249" s="389"/>
      <c r="R249" s="389"/>
      <c r="S249" s="389"/>
      <c r="T249" s="389"/>
      <c r="U249" s="389"/>
      <c r="V249" s="389"/>
      <c r="W249" s="389"/>
      <c r="X249" s="389"/>
      <c r="Y249" s="389"/>
      <c r="Z249" s="389"/>
      <c r="AA249" s="389"/>
      <c r="AB249" s="389"/>
      <c r="AC249" s="389"/>
      <c r="AD249" s="389"/>
      <c r="AE249" s="389">
        <v>0.54</v>
      </c>
      <c r="AF249" s="389"/>
      <c r="AG249" s="393">
        <f t="shared" si="33"/>
        <v>0.54</v>
      </c>
      <c r="AH249" s="389" t="s">
        <v>245</v>
      </c>
      <c r="AI249" s="394" t="s">
        <v>1708</v>
      </c>
      <c r="AJ249" s="389">
        <v>258</v>
      </c>
      <c r="AK249" s="389" t="s">
        <v>1415</v>
      </c>
      <c r="AL249" s="389" t="s">
        <v>1427</v>
      </c>
      <c r="AM249" s="389">
        <v>6</v>
      </c>
      <c r="AN249" s="389"/>
      <c r="AO249" s="395"/>
      <c r="AP249" s="395"/>
      <c r="AQ249" s="395"/>
      <c r="AR249" s="395"/>
      <c r="AS249" s="395"/>
      <c r="AT249" s="388"/>
      <c r="AU249" s="388">
        <v>219</v>
      </c>
    </row>
    <row r="250" spans="1:52" ht="31.5">
      <c r="A250" s="388">
        <v>6</v>
      </c>
      <c r="B250" s="389">
        <v>223</v>
      </c>
      <c r="C250" s="390" t="s">
        <v>1709</v>
      </c>
      <c r="D250" s="389" t="s">
        <v>129</v>
      </c>
      <c r="E250" s="391">
        <v>0.3</v>
      </c>
      <c r="F250" s="389"/>
      <c r="G250" s="391">
        <v>0.3</v>
      </c>
      <c r="H250" s="389">
        <v>0.3</v>
      </c>
      <c r="I250" s="389"/>
      <c r="J250" s="392">
        <f t="shared" si="39"/>
        <v>0.3</v>
      </c>
      <c r="K250" s="389"/>
      <c r="L250" s="389"/>
      <c r="M250" s="389"/>
      <c r="N250" s="389"/>
      <c r="O250" s="389"/>
      <c r="P250" s="389"/>
      <c r="Q250" s="389"/>
      <c r="R250" s="389"/>
      <c r="S250" s="389"/>
      <c r="T250" s="389"/>
      <c r="U250" s="389"/>
      <c r="V250" s="389"/>
      <c r="W250" s="389"/>
      <c r="X250" s="389"/>
      <c r="Y250" s="389"/>
      <c r="Z250" s="389"/>
      <c r="AA250" s="389"/>
      <c r="AB250" s="389"/>
      <c r="AC250" s="389"/>
      <c r="AD250" s="389"/>
      <c r="AE250" s="389"/>
      <c r="AF250" s="389"/>
      <c r="AG250" s="393">
        <f t="shared" si="33"/>
        <v>0</v>
      </c>
      <c r="AH250" s="408" t="s">
        <v>243</v>
      </c>
      <c r="AI250" s="394" t="s">
        <v>1710</v>
      </c>
      <c r="AJ250" s="389">
        <v>420</v>
      </c>
      <c r="AK250" s="389" t="s">
        <v>1415</v>
      </c>
      <c r="AL250" s="389" t="s">
        <v>1427</v>
      </c>
      <c r="AM250" s="389">
        <v>9</v>
      </c>
      <c r="AN250" s="389"/>
      <c r="AO250" s="389"/>
      <c r="AP250" s="395"/>
      <c r="AQ250" s="389">
        <v>420</v>
      </c>
      <c r="AR250" s="389"/>
      <c r="AS250" s="395" t="s">
        <v>1419</v>
      </c>
      <c r="AT250" s="388"/>
      <c r="AU250" s="388">
        <v>220</v>
      </c>
    </row>
    <row r="251" spans="1:52" ht="31.5">
      <c r="A251" s="388">
        <v>7</v>
      </c>
      <c r="B251" s="389">
        <v>216</v>
      </c>
      <c r="C251" s="442" t="s">
        <v>1711</v>
      </c>
      <c r="D251" s="389" t="s">
        <v>129</v>
      </c>
      <c r="E251" s="391">
        <v>0.84</v>
      </c>
      <c r="F251" s="395"/>
      <c r="G251" s="391">
        <v>0.84</v>
      </c>
      <c r="H251" s="389"/>
      <c r="I251" s="389"/>
      <c r="J251" s="392">
        <f t="shared" si="39"/>
        <v>0</v>
      </c>
      <c r="K251" s="389"/>
      <c r="L251" s="389"/>
      <c r="M251" s="389"/>
      <c r="N251" s="389"/>
      <c r="O251" s="389"/>
      <c r="P251" s="389"/>
      <c r="Q251" s="389"/>
      <c r="R251" s="389"/>
      <c r="S251" s="389"/>
      <c r="T251" s="389"/>
      <c r="U251" s="389"/>
      <c r="V251" s="389"/>
      <c r="W251" s="389"/>
      <c r="X251" s="389"/>
      <c r="Y251" s="389"/>
      <c r="Z251" s="389"/>
      <c r="AA251" s="389"/>
      <c r="AB251" s="389"/>
      <c r="AC251" s="389"/>
      <c r="AD251" s="389"/>
      <c r="AE251" s="389">
        <v>0.84</v>
      </c>
      <c r="AF251" s="389"/>
      <c r="AG251" s="393">
        <f t="shared" si="33"/>
        <v>0.84</v>
      </c>
      <c r="AH251" s="406" t="s">
        <v>243</v>
      </c>
      <c r="AI251" s="394" t="s">
        <v>1712</v>
      </c>
      <c r="AJ251" s="389">
        <v>255</v>
      </c>
      <c r="AK251" s="389" t="s">
        <v>1415</v>
      </c>
      <c r="AL251" s="389" t="s">
        <v>1427</v>
      </c>
      <c r="AM251" s="389">
        <v>6</v>
      </c>
      <c r="AN251" s="389"/>
      <c r="AO251" s="395"/>
      <c r="AP251" s="395"/>
      <c r="AQ251" s="395"/>
      <c r="AR251" s="395"/>
      <c r="AS251" s="395"/>
      <c r="AT251" s="388"/>
      <c r="AU251" s="388">
        <v>221</v>
      </c>
    </row>
    <row r="252" spans="1:52" ht="51.75" customHeight="1">
      <c r="A252" s="388">
        <v>8</v>
      </c>
      <c r="B252" s="389">
        <v>215</v>
      </c>
      <c r="C252" s="402" t="s">
        <v>1713</v>
      </c>
      <c r="D252" s="389" t="s">
        <v>129</v>
      </c>
      <c r="E252" s="391">
        <v>0.6</v>
      </c>
      <c r="F252" s="395"/>
      <c r="G252" s="391">
        <v>0.6</v>
      </c>
      <c r="H252" s="389">
        <v>0.6</v>
      </c>
      <c r="I252" s="389"/>
      <c r="J252" s="392">
        <f t="shared" si="39"/>
        <v>0.6</v>
      </c>
      <c r="K252" s="389"/>
      <c r="L252" s="389"/>
      <c r="M252" s="389"/>
      <c r="N252" s="389"/>
      <c r="O252" s="389"/>
      <c r="P252" s="389"/>
      <c r="Q252" s="389"/>
      <c r="R252" s="389"/>
      <c r="S252" s="389"/>
      <c r="T252" s="389"/>
      <c r="U252" s="389"/>
      <c r="V252" s="389"/>
      <c r="W252" s="389"/>
      <c r="X252" s="389"/>
      <c r="Y252" s="389"/>
      <c r="Z252" s="389"/>
      <c r="AA252" s="389"/>
      <c r="AB252" s="389"/>
      <c r="AC252" s="389"/>
      <c r="AD252" s="389"/>
      <c r="AE252" s="389"/>
      <c r="AF252" s="389"/>
      <c r="AG252" s="393">
        <f t="shared" si="33"/>
        <v>0</v>
      </c>
      <c r="AH252" s="406" t="s">
        <v>243</v>
      </c>
      <c r="AI252" s="394" t="s">
        <v>1714</v>
      </c>
      <c r="AJ252" s="389"/>
      <c r="AK252" s="389" t="s">
        <v>1415</v>
      </c>
      <c r="AL252" s="389" t="s">
        <v>1427</v>
      </c>
      <c r="AM252" s="389">
        <v>5</v>
      </c>
      <c r="AN252" s="389"/>
      <c r="AO252" s="395"/>
      <c r="AP252" s="395"/>
      <c r="AQ252" s="395"/>
      <c r="AR252" s="395"/>
      <c r="AS252" s="395"/>
      <c r="AT252" s="388"/>
      <c r="AU252" s="388">
        <v>222</v>
      </c>
      <c r="AV252" s="384"/>
      <c r="AW252" s="384"/>
      <c r="AX252" s="384"/>
      <c r="AY252" s="384"/>
      <c r="AZ252" s="384"/>
    </row>
    <row r="253" spans="1:52" ht="30" customHeight="1">
      <c r="A253" s="388">
        <v>9</v>
      </c>
      <c r="B253" s="389">
        <v>210</v>
      </c>
      <c r="C253" s="402" t="s">
        <v>1715</v>
      </c>
      <c r="D253" s="389" t="s">
        <v>129</v>
      </c>
      <c r="E253" s="391">
        <v>1.92</v>
      </c>
      <c r="F253" s="395"/>
      <c r="G253" s="391">
        <v>1.92</v>
      </c>
      <c r="H253" s="389">
        <v>1.92</v>
      </c>
      <c r="I253" s="389"/>
      <c r="J253" s="392">
        <f t="shared" si="39"/>
        <v>1.92</v>
      </c>
      <c r="K253" s="389"/>
      <c r="L253" s="389"/>
      <c r="M253" s="389"/>
      <c r="N253" s="389"/>
      <c r="O253" s="389"/>
      <c r="P253" s="389"/>
      <c r="Q253" s="389"/>
      <c r="R253" s="389"/>
      <c r="S253" s="389"/>
      <c r="T253" s="389"/>
      <c r="U253" s="389"/>
      <c r="V253" s="389"/>
      <c r="W253" s="389"/>
      <c r="X253" s="389"/>
      <c r="Y253" s="389"/>
      <c r="Z253" s="389"/>
      <c r="AA253" s="389"/>
      <c r="AB253" s="389"/>
      <c r="AC253" s="389"/>
      <c r="AD253" s="389"/>
      <c r="AE253" s="389"/>
      <c r="AF253" s="389"/>
      <c r="AG253" s="393">
        <f t="shared" si="33"/>
        <v>0</v>
      </c>
      <c r="AH253" s="441" t="s">
        <v>243</v>
      </c>
      <c r="AI253" s="394" t="s">
        <v>1712</v>
      </c>
      <c r="AJ253" s="389">
        <v>253</v>
      </c>
      <c r="AK253" s="389" t="s">
        <v>1415</v>
      </c>
      <c r="AL253" s="389" t="s">
        <v>1427</v>
      </c>
      <c r="AM253" s="389"/>
      <c r="AN253" s="389"/>
      <c r="AO253" s="395"/>
      <c r="AP253" s="395"/>
      <c r="AQ253" s="395"/>
      <c r="AR253" s="395"/>
      <c r="AS253" s="395"/>
      <c r="AT253" s="388"/>
      <c r="AU253" s="388">
        <v>223</v>
      </c>
    </row>
    <row r="254" spans="1:52" ht="47.25">
      <c r="A254" s="388">
        <v>10</v>
      </c>
      <c r="B254" s="389">
        <v>179</v>
      </c>
      <c r="C254" s="390" t="s">
        <v>1716</v>
      </c>
      <c r="D254" s="389" t="s">
        <v>129</v>
      </c>
      <c r="E254" s="391">
        <v>1</v>
      </c>
      <c r="F254" s="389"/>
      <c r="G254" s="391">
        <v>1</v>
      </c>
      <c r="H254" s="389">
        <v>1</v>
      </c>
      <c r="I254" s="389"/>
      <c r="J254" s="392">
        <f t="shared" si="39"/>
        <v>1</v>
      </c>
      <c r="K254" s="389"/>
      <c r="L254" s="389"/>
      <c r="M254" s="389"/>
      <c r="N254" s="389"/>
      <c r="O254" s="389"/>
      <c r="P254" s="389"/>
      <c r="Q254" s="389"/>
      <c r="R254" s="389"/>
      <c r="S254" s="389"/>
      <c r="T254" s="389"/>
      <c r="U254" s="389"/>
      <c r="V254" s="389"/>
      <c r="W254" s="389"/>
      <c r="X254" s="389"/>
      <c r="Y254" s="389"/>
      <c r="Z254" s="389"/>
      <c r="AA254" s="389"/>
      <c r="AB254" s="389"/>
      <c r="AC254" s="389"/>
      <c r="AD254" s="389"/>
      <c r="AE254" s="389"/>
      <c r="AF254" s="389"/>
      <c r="AG254" s="393">
        <f t="shared" si="33"/>
        <v>0</v>
      </c>
      <c r="AH254" s="389" t="s">
        <v>241</v>
      </c>
      <c r="AI254" s="389" t="s">
        <v>1717</v>
      </c>
      <c r="AJ254" s="389">
        <v>506</v>
      </c>
      <c r="AK254" s="389" t="s">
        <v>1415</v>
      </c>
      <c r="AL254" s="389" t="s">
        <v>1445</v>
      </c>
      <c r="AM254" s="389">
        <v>9</v>
      </c>
      <c r="AN254" s="389"/>
      <c r="AO254" s="389"/>
      <c r="AP254" s="395"/>
      <c r="AQ254" s="389">
        <v>506</v>
      </c>
      <c r="AR254" s="395"/>
      <c r="AS254" s="389" t="s">
        <v>1718</v>
      </c>
      <c r="AT254" s="388"/>
      <c r="AU254" s="388">
        <v>224</v>
      </c>
    </row>
    <row r="255" spans="1:52" ht="30" customHeight="1">
      <c r="A255" s="388">
        <v>11</v>
      </c>
      <c r="B255" s="389">
        <v>163</v>
      </c>
      <c r="C255" s="402" t="s">
        <v>1719</v>
      </c>
      <c r="D255" s="389" t="s">
        <v>129</v>
      </c>
      <c r="E255" s="391">
        <v>4</v>
      </c>
      <c r="F255" s="395"/>
      <c r="G255" s="391">
        <v>4</v>
      </c>
      <c r="H255" s="389">
        <v>2.5</v>
      </c>
      <c r="I255" s="389"/>
      <c r="J255" s="392">
        <f t="shared" si="39"/>
        <v>2.5</v>
      </c>
      <c r="K255" s="389"/>
      <c r="L255" s="389"/>
      <c r="M255" s="389"/>
      <c r="N255" s="389">
        <v>1.5</v>
      </c>
      <c r="O255" s="389"/>
      <c r="P255" s="389"/>
      <c r="Q255" s="389"/>
      <c r="R255" s="389"/>
      <c r="S255" s="389"/>
      <c r="T255" s="389"/>
      <c r="U255" s="389"/>
      <c r="V255" s="389"/>
      <c r="W255" s="389"/>
      <c r="X255" s="389"/>
      <c r="Y255" s="389"/>
      <c r="Z255" s="389"/>
      <c r="AA255" s="389"/>
      <c r="AB255" s="389"/>
      <c r="AC255" s="389"/>
      <c r="AD255" s="389"/>
      <c r="AE255" s="389"/>
      <c r="AF255" s="389"/>
      <c r="AG255" s="393">
        <f t="shared" si="33"/>
        <v>1.5</v>
      </c>
      <c r="AH255" s="408" t="s">
        <v>240</v>
      </c>
      <c r="AI255" s="394" t="s">
        <v>1720</v>
      </c>
      <c r="AJ255" s="389">
        <v>245</v>
      </c>
      <c r="AK255" s="389" t="s">
        <v>1415</v>
      </c>
      <c r="AL255" s="389" t="s">
        <v>1435</v>
      </c>
      <c r="AM255" s="389">
        <v>5</v>
      </c>
      <c r="AN255" s="389"/>
      <c r="AO255" s="395"/>
      <c r="AP255" s="395"/>
      <c r="AQ255" s="395"/>
      <c r="AR255" s="395"/>
      <c r="AS255" s="395"/>
      <c r="AT255" s="388"/>
      <c r="AU255" s="388">
        <v>225</v>
      </c>
      <c r="AZ255" s="436"/>
    </row>
    <row r="256" spans="1:52" ht="30" customHeight="1">
      <c r="A256" s="388">
        <v>12</v>
      </c>
      <c r="B256" s="389">
        <v>154</v>
      </c>
      <c r="C256" s="402" t="s">
        <v>936</v>
      </c>
      <c r="D256" s="394" t="s">
        <v>129</v>
      </c>
      <c r="E256" s="391">
        <v>3</v>
      </c>
      <c r="F256" s="411"/>
      <c r="G256" s="391">
        <v>3</v>
      </c>
      <c r="H256" s="393"/>
      <c r="I256" s="393">
        <v>0.25</v>
      </c>
      <c r="J256" s="392">
        <f t="shared" si="39"/>
        <v>0.25</v>
      </c>
      <c r="K256" s="393"/>
      <c r="L256" s="393"/>
      <c r="M256" s="393">
        <v>2.25</v>
      </c>
      <c r="N256" s="393">
        <v>0.5</v>
      </c>
      <c r="O256" s="393"/>
      <c r="P256" s="393"/>
      <c r="Q256" s="393"/>
      <c r="R256" s="393"/>
      <c r="S256" s="393"/>
      <c r="T256" s="393"/>
      <c r="U256" s="393"/>
      <c r="V256" s="393"/>
      <c r="W256" s="393"/>
      <c r="X256" s="393"/>
      <c r="Y256" s="393"/>
      <c r="Z256" s="393"/>
      <c r="AA256" s="393"/>
      <c r="AB256" s="393"/>
      <c r="AC256" s="393"/>
      <c r="AD256" s="393"/>
      <c r="AE256" s="393"/>
      <c r="AF256" s="393"/>
      <c r="AG256" s="393">
        <f t="shared" si="33"/>
        <v>2.75</v>
      </c>
      <c r="AH256" s="403" t="s">
        <v>239</v>
      </c>
      <c r="AI256" s="394" t="s">
        <v>1045</v>
      </c>
      <c r="AJ256" s="389">
        <v>243</v>
      </c>
      <c r="AK256" s="389" t="s">
        <v>1415</v>
      </c>
      <c r="AL256" s="389" t="s">
        <v>1721</v>
      </c>
      <c r="AM256" s="389"/>
      <c r="AN256" s="389"/>
      <c r="AO256" s="395"/>
      <c r="AP256" s="395"/>
      <c r="AQ256" s="395"/>
      <c r="AR256" s="395"/>
      <c r="AS256" s="395"/>
      <c r="AT256" s="388"/>
      <c r="AU256" s="388">
        <v>226</v>
      </c>
      <c r="AV256" s="426"/>
      <c r="AW256" s="426"/>
    </row>
    <row r="257" spans="1:52" ht="31.5">
      <c r="A257" s="388">
        <v>13</v>
      </c>
      <c r="B257" s="389">
        <v>117</v>
      </c>
      <c r="C257" s="390" t="s">
        <v>928</v>
      </c>
      <c r="D257" s="389" t="s">
        <v>129</v>
      </c>
      <c r="E257" s="391">
        <v>1</v>
      </c>
      <c r="F257" s="390"/>
      <c r="G257" s="391">
        <v>1</v>
      </c>
      <c r="H257" s="393"/>
      <c r="I257" s="393"/>
      <c r="J257" s="392">
        <f t="shared" si="39"/>
        <v>0</v>
      </c>
      <c r="K257" s="393"/>
      <c r="L257" s="393"/>
      <c r="M257" s="393"/>
      <c r="N257" s="393"/>
      <c r="O257" s="393"/>
      <c r="P257" s="393"/>
      <c r="Q257" s="393"/>
      <c r="R257" s="393"/>
      <c r="S257" s="393"/>
      <c r="T257" s="393"/>
      <c r="U257" s="393"/>
      <c r="V257" s="393"/>
      <c r="W257" s="393"/>
      <c r="X257" s="393"/>
      <c r="Y257" s="393"/>
      <c r="Z257" s="393"/>
      <c r="AA257" s="393"/>
      <c r="AB257" s="393"/>
      <c r="AC257" s="393"/>
      <c r="AD257" s="393"/>
      <c r="AE257" s="393">
        <v>1</v>
      </c>
      <c r="AF257" s="393"/>
      <c r="AG257" s="393">
        <f t="shared" si="33"/>
        <v>1</v>
      </c>
      <c r="AH257" s="389" t="s">
        <v>236</v>
      </c>
      <c r="AI257" s="394" t="s">
        <v>1722</v>
      </c>
      <c r="AJ257" s="389">
        <v>240</v>
      </c>
      <c r="AK257" s="389" t="s">
        <v>1415</v>
      </c>
      <c r="AL257" s="389" t="s">
        <v>1723</v>
      </c>
      <c r="AM257" s="389">
        <v>6</v>
      </c>
      <c r="AN257" s="389"/>
      <c r="AO257" s="395"/>
      <c r="AP257" s="395"/>
      <c r="AQ257" s="395"/>
      <c r="AR257" s="395"/>
      <c r="AS257" s="395"/>
      <c r="AT257" s="388"/>
      <c r="AU257" s="388">
        <v>227</v>
      </c>
    </row>
    <row r="258" spans="1:52" ht="31.5">
      <c r="A258" s="388">
        <v>14</v>
      </c>
      <c r="B258" s="389">
        <v>83</v>
      </c>
      <c r="C258" s="390" t="s">
        <v>1724</v>
      </c>
      <c r="D258" s="389" t="s">
        <v>129</v>
      </c>
      <c r="E258" s="391">
        <v>2</v>
      </c>
      <c r="F258" s="395"/>
      <c r="G258" s="391">
        <v>2</v>
      </c>
      <c r="H258" s="389">
        <v>2</v>
      </c>
      <c r="I258" s="389"/>
      <c r="J258" s="392">
        <f t="shared" si="39"/>
        <v>2</v>
      </c>
      <c r="K258" s="389"/>
      <c r="L258" s="389"/>
      <c r="M258" s="389"/>
      <c r="N258" s="389"/>
      <c r="O258" s="389"/>
      <c r="P258" s="389"/>
      <c r="Q258" s="389"/>
      <c r="R258" s="389"/>
      <c r="S258" s="389"/>
      <c r="T258" s="389"/>
      <c r="U258" s="389"/>
      <c r="V258" s="389"/>
      <c r="W258" s="389"/>
      <c r="X258" s="389"/>
      <c r="Y258" s="389"/>
      <c r="Z258" s="389"/>
      <c r="AA258" s="389"/>
      <c r="AB258" s="389"/>
      <c r="AC258" s="389"/>
      <c r="AD258" s="389"/>
      <c r="AE258" s="389"/>
      <c r="AF258" s="389"/>
      <c r="AG258" s="393">
        <f t="shared" si="33"/>
        <v>0</v>
      </c>
      <c r="AH258" s="389" t="s">
        <v>357</v>
      </c>
      <c r="AI258" s="394" t="s">
        <v>1349</v>
      </c>
      <c r="AJ258" s="389">
        <v>239</v>
      </c>
      <c r="AK258" s="389" t="s">
        <v>1415</v>
      </c>
      <c r="AL258" s="389" t="s">
        <v>1494</v>
      </c>
      <c r="AM258" s="389"/>
      <c r="AN258" s="389"/>
      <c r="AO258" s="395"/>
      <c r="AP258" s="395"/>
      <c r="AQ258" s="395"/>
      <c r="AR258" s="395"/>
      <c r="AS258" s="395"/>
      <c r="AT258" s="388"/>
      <c r="AU258" s="388">
        <v>228</v>
      </c>
    </row>
    <row r="259" spans="1:52" ht="47.25">
      <c r="A259" s="388">
        <v>15</v>
      </c>
      <c r="B259" s="389">
        <v>16</v>
      </c>
      <c r="C259" s="390" t="s">
        <v>1725</v>
      </c>
      <c r="D259" s="389" t="s">
        <v>129</v>
      </c>
      <c r="E259" s="391">
        <v>0.3</v>
      </c>
      <c r="F259" s="389"/>
      <c r="G259" s="391">
        <v>0.3</v>
      </c>
      <c r="H259" s="393">
        <v>0.3</v>
      </c>
      <c r="I259" s="393"/>
      <c r="J259" s="392">
        <f t="shared" si="39"/>
        <v>0.3</v>
      </c>
      <c r="K259" s="393"/>
      <c r="L259" s="393"/>
      <c r="M259" s="393"/>
      <c r="N259" s="393"/>
      <c r="O259" s="393"/>
      <c r="P259" s="393"/>
      <c r="Q259" s="393"/>
      <c r="R259" s="393"/>
      <c r="S259" s="393"/>
      <c r="T259" s="393"/>
      <c r="U259" s="393"/>
      <c r="V259" s="393"/>
      <c r="W259" s="393"/>
      <c r="X259" s="393"/>
      <c r="Y259" s="393"/>
      <c r="Z259" s="393"/>
      <c r="AA259" s="393"/>
      <c r="AB259" s="393"/>
      <c r="AC259" s="393"/>
      <c r="AD259" s="393"/>
      <c r="AE259" s="393"/>
      <c r="AF259" s="393"/>
      <c r="AG259" s="393">
        <f t="shared" si="33"/>
        <v>0</v>
      </c>
      <c r="AH259" s="403" t="s">
        <v>232</v>
      </c>
      <c r="AI259" s="394" t="s">
        <v>1530</v>
      </c>
      <c r="AJ259" s="395"/>
      <c r="AK259" s="389" t="s">
        <v>1415</v>
      </c>
      <c r="AL259" s="389"/>
      <c r="AM259" s="389"/>
      <c r="AN259" s="389"/>
      <c r="AO259" s="389" t="s">
        <v>1417</v>
      </c>
      <c r="AP259" s="389" t="s">
        <v>1726</v>
      </c>
      <c r="AQ259" s="395"/>
      <c r="AR259" s="389">
        <v>389</v>
      </c>
      <c r="AS259" s="389" t="s">
        <v>1727</v>
      </c>
      <c r="AT259" s="388"/>
      <c r="AU259" s="388">
        <v>229</v>
      </c>
    </row>
    <row r="260" spans="1:52" ht="42.75" customHeight="1">
      <c r="A260" s="388">
        <v>16</v>
      </c>
      <c r="B260" s="389">
        <v>70</v>
      </c>
      <c r="C260" s="402" t="s">
        <v>1377</v>
      </c>
      <c r="D260" s="389" t="s">
        <v>129</v>
      </c>
      <c r="E260" s="391">
        <v>0.28000000000000003</v>
      </c>
      <c r="F260" s="395"/>
      <c r="G260" s="391">
        <v>0.28000000000000003</v>
      </c>
      <c r="H260" s="389">
        <v>0.28000000000000003</v>
      </c>
      <c r="I260" s="389"/>
      <c r="J260" s="392">
        <f t="shared" si="39"/>
        <v>0.28000000000000003</v>
      </c>
      <c r="K260" s="389"/>
      <c r="L260" s="389"/>
      <c r="M260" s="389"/>
      <c r="N260" s="389"/>
      <c r="O260" s="389"/>
      <c r="P260" s="389"/>
      <c r="Q260" s="389"/>
      <c r="R260" s="389"/>
      <c r="S260" s="389"/>
      <c r="T260" s="389"/>
      <c r="U260" s="389"/>
      <c r="V260" s="389"/>
      <c r="W260" s="389"/>
      <c r="X260" s="389"/>
      <c r="Y260" s="389"/>
      <c r="Z260" s="389"/>
      <c r="AA260" s="389"/>
      <c r="AB260" s="389"/>
      <c r="AC260" s="389"/>
      <c r="AD260" s="389"/>
      <c r="AE260" s="389"/>
      <c r="AF260" s="389"/>
      <c r="AG260" s="393">
        <f t="shared" si="33"/>
        <v>0</v>
      </c>
      <c r="AH260" s="441" t="s">
        <v>232</v>
      </c>
      <c r="AI260" s="394" t="s">
        <v>1150</v>
      </c>
      <c r="AJ260" s="389">
        <v>234</v>
      </c>
      <c r="AK260" s="389" t="s">
        <v>1415</v>
      </c>
      <c r="AL260" s="389"/>
      <c r="AM260" s="389"/>
      <c r="AN260" s="389" t="s">
        <v>1432</v>
      </c>
      <c r="AO260" s="395" t="s">
        <v>1418</v>
      </c>
      <c r="AP260" s="395"/>
      <c r="AQ260" s="395"/>
      <c r="AR260" s="395"/>
      <c r="AS260" s="395" t="s">
        <v>1419</v>
      </c>
      <c r="AT260" s="388"/>
      <c r="AU260" s="388">
        <v>230</v>
      </c>
    </row>
    <row r="261" spans="1:52" ht="42.75" customHeight="1">
      <c r="A261" s="388">
        <v>17</v>
      </c>
      <c r="B261" s="389">
        <v>69</v>
      </c>
      <c r="C261" s="402" t="s">
        <v>1340</v>
      </c>
      <c r="D261" s="389" t="s">
        <v>129</v>
      </c>
      <c r="E261" s="391">
        <v>0.6</v>
      </c>
      <c r="F261" s="395"/>
      <c r="G261" s="391">
        <v>0.6</v>
      </c>
      <c r="H261" s="389">
        <v>0.6</v>
      </c>
      <c r="I261" s="389"/>
      <c r="J261" s="392">
        <f t="shared" si="39"/>
        <v>0.6</v>
      </c>
      <c r="K261" s="389"/>
      <c r="L261" s="389"/>
      <c r="M261" s="389"/>
      <c r="N261" s="389"/>
      <c r="O261" s="389"/>
      <c r="P261" s="389"/>
      <c r="Q261" s="389"/>
      <c r="R261" s="389"/>
      <c r="S261" s="389"/>
      <c r="T261" s="389"/>
      <c r="U261" s="389"/>
      <c r="V261" s="389"/>
      <c r="W261" s="389"/>
      <c r="X261" s="389"/>
      <c r="Y261" s="389"/>
      <c r="Z261" s="389"/>
      <c r="AA261" s="389"/>
      <c r="AB261" s="389"/>
      <c r="AC261" s="389"/>
      <c r="AD261" s="389"/>
      <c r="AE261" s="389"/>
      <c r="AF261" s="389"/>
      <c r="AG261" s="393">
        <f t="shared" si="33"/>
        <v>0</v>
      </c>
      <c r="AH261" s="406" t="s">
        <v>232</v>
      </c>
      <c r="AI261" s="394" t="s">
        <v>1341</v>
      </c>
      <c r="AJ261" s="389">
        <v>233</v>
      </c>
      <c r="AK261" s="389" t="s">
        <v>1415</v>
      </c>
      <c r="AL261" s="389" t="s">
        <v>1494</v>
      </c>
      <c r="AM261" s="389"/>
      <c r="AN261" s="389" t="s">
        <v>1432</v>
      </c>
      <c r="AO261" s="395" t="s">
        <v>1418</v>
      </c>
      <c r="AP261" s="395"/>
      <c r="AQ261" s="395"/>
      <c r="AR261" s="395"/>
      <c r="AS261" s="395" t="s">
        <v>1419</v>
      </c>
      <c r="AT261" s="388"/>
      <c r="AU261" s="388">
        <v>231</v>
      </c>
    </row>
    <row r="262" spans="1:52" ht="42.75" customHeight="1">
      <c r="A262" s="388">
        <v>18</v>
      </c>
      <c r="B262" s="389">
        <v>68</v>
      </c>
      <c r="C262" s="402" t="s">
        <v>1728</v>
      </c>
      <c r="D262" s="389" t="s">
        <v>129</v>
      </c>
      <c r="E262" s="391">
        <v>2</v>
      </c>
      <c r="F262" s="395"/>
      <c r="G262" s="391">
        <v>2</v>
      </c>
      <c r="H262" s="389">
        <v>2</v>
      </c>
      <c r="I262" s="389"/>
      <c r="J262" s="392">
        <f t="shared" si="39"/>
        <v>2</v>
      </c>
      <c r="K262" s="389"/>
      <c r="L262" s="389"/>
      <c r="M262" s="389"/>
      <c r="N262" s="389"/>
      <c r="O262" s="389"/>
      <c r="P262" s="389"/>
      <c r="Q262" s="389"/>
      <c r="R262" s="389"/>
      <c r="S262" s="389"/>
      <c r="T262" s="389"/>
      <c r="U262" s="389"/>
      <c r="V262" s="389"/>
      <c r="W262" s="389"/>
      <c r="X262" s="389"/>
      <c r="Y262" s="389"/>
      <c r="Z262" s="389"/>
      <c r="AA262" s="389"/>
      <c r="AB262" s="389"/>
      <c r="AC262" s="389"/>
      <c r="AD262" s="389"/>
      <c r="AE262" s="389"/>
      <c r="AF262" s="389"/>
      <c r="AG262" s="393">
        <f t="shared" si="33"/>
        <v>0</v>
      </c>
      <c r="AH262" s="441" t="s">
        <v>232</v>
      </c>
      <c r="AI262" s="394" t="s">
        <v>1150</v>
      </c>
      <c r="AJ262" s="389">
        <v>232</v>
      </c>
      <c r="AK262" s="389" t="s">
        <v>1415</v>
      </c>
      <c r="AL262" s="389" t="s">
        <v>1494</v>
      </c>
      <c r="AM262" s="389"/>
      <c r="AN262" s="389"/>
      <c r="AO262" s="395"/>
      <c r="AP262" s="395"/>
      <c r="AQ262" s="395"/>
      <c r="AR262" s="395"/>
      <c r="AS262" s="395"/>
      <c r="AT262" s="388"/>
      <c r="AU262" s="388">
        <v>232</v>
      </c>
    </row>
    <row r="263" spans="1:52" ht="42.75" customHeight="1">
      <c r="A263" s="388">
        <v>19</v>
      </c>
      <c r="B263" s="389">
        <v>20</v>
      </c>
      <c r="C263" s="390" t="s">
        <v>1729</v>
      </c>
      <c r="D263" s="389" t="s">
        <v>129</v>
      </c>
      <c r="E263" s="391">
        <v>6</v>
      </c>
      <c r="F263" s="395"/>
      <c r="G263" s="391">
        <v>6</v>
      </c>
      <c r="H263" s="389"/>
      <c r="I263" s="389"/>
      <c r="J263" s="392">
        <f t="shared" si="39"/>
        <v>0</v>
      </c>
      <c r="K263" s="389"/>
      <c r="L263" s="389"/>
      <c r="M263" s="389">
        <v>6</v>
      </c>
      <c r="N263" s="389"/>
      <c r="O263" s="389"/>
      <c r="P263" s="389"/>
      <c r="Q263" s="389"/>
      <c r="R263" s="389"/>
      <c r="S263" s="389"/>
      <c r="T263" s="389"/>
      <c r="U263" s="389"/>
      <c r="V263" s="389"/>
      <c r="W263" s="389"/>
      <c r="X263" s="389"/>
      <c r="Y263" s="389"/>
      <c r="Z263" s="389"/>
      <c r="AA263" s="389"/>
      <c r="AB263" s="389"/>
      <c r="AC263" s="389"/>
      <c r="AD263" s="389"/>
      <c r="AE263" s="389"/>
      <c r="AF263" s="389"/>
      <c r="AG263" s="393">
        <f t="shared" ref="AG263:AG326" si="40">SUM(M263:AF263)</f>
        <v>6</v>
      </c>
      <c r="AH263" s="394" t="s">
        <v>228</v>
      </c>
      <c r="AI263" s="394" t="s">
        <v>1193</v>
      </c>
      <c r="AJ263" s="389">
        <v>230</v>
      </c>
      <c r="AK263" s="389" t="s">
        <v>1415</v>
      </c>
      <c r="AL263" s="389" t="s">
        <v>1537</v>
      </c>
      <c r="AM263" s="389">
        <v>12</v>
      </c>
      <c r="AN263" s="389"/>
      <c r="AO263" s="395"/>
      <c r="AP263" s="395"/>
      <c r="AQ263" s="395"/>
      <c r="AR263" s="395"/>
      <c r="AS263" s="395"/>
      <c r="AT263" s="388"/>
      <c r="AU263" s="388">
        <v>233</v>
      </c>
    </row>
    <row r="264" spans="1:52" ht="42.75" customHeight="1">
      <c r="A264" s="388">
        <v>20</v>
      </c>
      <c r="B264" s="389">
        <v>19</v>
      </c>
      <c r="C264" s="390" t="s">
        <v>1730</v>
      </c>
      <c r="D264" s="389" t="s">
        <v>129</v>
      </c>
      <c r="E264" s="391">
        <v>25</v>
      </c>
      <c r="F264" s="395"/>
      <c r="G264" s="391">
        <v>25</v>
      </c>
      <c r="H264" s="389"/>
      <c r="I264" s="389"/>
      <c r="J264" s="392">
        <f t="shared" si="39"/>
        <v>0</v>
      </c>
      <c r="K264" s="389"/>
      <c r="L264" s="389"/>
      <c r="M264" s="389">
        <v>25</v>
      </c>
      <c r="N264" s="389"/>
      <c r="O264" s="389"/>
      <c r="P264" s="389"/>
      <c r="Q264" s="389"/>
      <c r="R264" s="389"/>
      <c r="S264" s="389"/>
      <c r="T264" s="389"/>
      <c r="U264" s="389"/>
      <c r="V264" s="389"/>
      <c r="W264" s="389"/>
      <c r="X264" s="389"/>
      <c r="Y264" s="389"/>
      <c r="Z264" s="389"/>
      <c r="AA264" s="389"/>
      <c r="AB264" s="389"/>
      <c r="AC264" s="389"/>
      <c r="AD264" s="389"/>
      <c r="AE264" s="389"/>
      <c r="AF264" s="389"/>
      <c r="AG264" s="393">
        <f t="shared" si="40"/>
        <v>25</v>
      </c>
      <c r="AH264" s="394" t="s">
        <v>228</v>
      </c>
      <c r="AI264" s="394" t="s">
        <v>1168</v>
      </c>
      <c r="AJ264" s="389">
        <v>229</v>
      </c>
      <c r="AK264" s="389" t="s">
        <v>1415</v>
      </c>
      <c r="AL264" s="389" t="s">
        <v>1731</v>
      </c>
      <c r="AM264" s="389">
        <v>11</v>
      </c>
      <c r="AN264" s="389"/>
      <c r="AO264" s="395"/>
      <c r="AP264" s="395"/>
      <c r="AQ264" s="395"/>
      <c r="AR264" s="395"/>
      <c r="AS264" s="395"/>
      <c r="AT264" s="388"/>
      <c r="AU264" s="388">
        <v>234</v>
      </c>
    </row>
    <row r="265" spans="1:52" ht="31.5">
      <c r="A265" s="388">
        <v>21</v>
      </c>
      <c r="B265" s="389">
        <v>8</v>
      </c>
      <c r="C265" s="409" t="s">
        <v>1702</v>
      </c>
      <c r="D265" s="389" t="s">
        <v>129</v>
      </c>
      <c r="E265" s="391">
        <v>0.5</v>
      </c>
      <c r="F265" s="393"/>
      <c r="G265" s="391">
        <v>0.5</v>
      </c>
      <c r="H265" s="393">
        <v>0.45</v>
      </c>
      <c r="I265" s="393"/>
      <c r="J265" s="392">
        <f t="shared" si="39"/>
        <v>0.45</v>
      </c>
      <c r="K265" s="393"/>
      <c r="L265" s="393"/>
      <c r="M265" s="393"/>
      <c r="N265" s="393"/>
      <c r="O265" s="393"/>
      <c r="P265" s="393"/>
      <c r="Q265" s="393"/>
      <c r="R265" s="393"/>
      <c r="S265" s="393"/>
      <c r="T265" s="393"/>
      <c r="U265" s="393"/>
      <c r="V265" s="393"/>
      <c r="W265" s="393"/>
      <c r="X265" s="393"/>
      <c r="Y265" s="393"/>
      <c r="Z265" s="393"/>
      <c r="AA265" s="393"/>
      <c r="AB265" s="393"/>
      <c r="AC265" s="393"/>
      <c r="AD265" s="393"/>
      <c r="AE265" s="393">
        <v>0.05</v>
      </c>
      <c r="AF265" s="393"/>
      <c r="AG265" s="393">
        <f t="shared" si="40"/>
        <v>0.05</v>
      </c>
      <c r="AH265" s="389" t="s">
        <v>227</v>
      </c>
      <c r="AI265" s="394" t="s">
        <v>1732</v>
      </c>
      <c r="AJ265" s="389"/>
      <c r="AK265" s="389" t="s">
        <v>1439</v>
      </c>
      <c r="AL265" s="389"/>
      <c r="AM265" s="389">
        <v>22</v>
      </c>
      <c r="AN265" s="389"/>
      <c r="AO265" s="389"/>
      <c r="AP265" s="395"/>
      <c r="AQ265" s="389"/>
      <c r="AR265" s="389"/>
      <c r="AS265" s="389"/>
      <c r="AT265" s="388"/>
      <c r="AU265" s="388">
        <v>235</v>
      </c>
    </row>
    <row r="266" spans="1:52" ht="31.5">
      <c r="A266" s="388">
        <v>22</v>
      </c>
      <c r="B266" s="389">
        <v>25</v>
      </c>
      <c r="C266" s="390" t="s">
        <v>1733</v>
      </c>
      <c r="D266" s="389" t="s">
        <v>129</v>
      </c>
      <c r="E266" s="391">
        <v>20</v>
      </c>
      <c r="F266" s="389"/>
      <c r="G266" s="391">
        <v>20</v>
      </c>
      <c r="H266" s="389"/>
      <c r="I266" s="389"/>
      <c r="J266" s="392">
        <f t="shared" si="39"/>
        <v>0</v>
      </c>
      <c r="K266" s="389"/>
      <c r="L266" s="389"/>
      <c r="M266" s="389">
        <v>20</v>
      </c>
      <c r="N266" s="389"/>
      <c r="O266" s="389"/>
      <c r="P266" s="389"/>
      <c r="Q266" s="389"/>
      <c r="R266" s="389"/>
      <c r="S266" s="389"/>
      <c r="T266" s="389"/>
      <c r="U266" s="389"/>
      <c r="V266" s="389"/>
      <c r="W266" s="389"/>
      <c r="X266" s="389"/>
      <c r="Y266" s="389"/>
      <c r="Z266" s="389"/>
      <c r="AA266" s="389"/>
      <c r="AB266" s="389"/>
      <c r="AC266" s="389"/>
      <c r="AD266" s="389"/>
      <c r="AE266" s="389"/>
      <c r="AF266" s="389"/>
      <c r="AG266" s="393">
        <f t="shared" si="40"/>
        <v>20</v>
      </c>
      <c r="AH266" s="389" t="s">
        <v>228</v>
      </c>
      <c r="AI266" s="389" t="s">
        <v>1734</v>
      </c>
      <c r="AJ266" s="389"/>
      <c r="AK266" s="389" t="s">
        <v>1439</v>
      </c>
      <c r="AL266" s="389"/>
      <c r="AM266" s="389">
        <v>10</v>
      </c>
      <c r="AN266" s="389"/>
      <c r="AO266" s="389"/>
      <c r="AP266" s="395"/>
      <c r="AQ266" s="389"/>
      <c r="AR266" s="395"/>
      <c r="AS266" s="389"/>
      <c r="AT266" s="388"/>
      <c r="AU266" s="388">
        <v>236</v>
      </c>
    </row>
    <row r="267" spans="1:52" s="412" customFormat="1" ht="47.25">
      <c r="A267" s="388">
        <v>23</v>
      </c>
      <c r="B267" s="389">
        <v>57</v>
      </c>
      <c r="C267" s="390" t="s">
        <v>1336</v>
      </c>
      <c r="D267" s="389" t="s">
        <v>129</v>
      </c>
      <c r="E267" s="391">
        <v>1.2</v>
      </c>
      <c r="F267" s="389"/>
      <c r="G267" s="391">
        <v>1.2</v>
      </c>
      <c r="H267" s="393"/>
      <c r="I267" s="393"/>
      <c r="J267" s="392">
        <f t="shared" si="39"/>
        <v>0</v>
      </c>
      <c r="K267" s="393"/>
      <c r="L267" s="393"/>
      <c r="M267" s="393">
        <v>0.5</v>
      </c>
      <c r="N267" s="393"/>
      <c r="O267" s="393"/>
      <c r="P267" s="393"/>
      <c r="Q267" s="393"/>
      <c r="R267" s="393"/>
      <c r="S267" s="393"/>
      <c r="T267" s="393"/>
      <c r="U267" s="393"/>
      <c r="V267" s="393"/>
      <c r="W267" s="393"/>
      <c r="X267" s="393"/>
      <c r="Y267" s="393"/>
      <c r="Z267" s="393"/>
      <c r="AA267" s="393"/>
      <c r="AB267" s="393"/>
      <c r="AC267" s="393"/>
      <c r="AD267" s="393"/>
      <c r="AE267" s="393">
        <v>0.7</v>
      </c>
      <c r="AF267" s="393"/>
      <c r="AG267" s="393">
        <f t="shared" si="40"/>
        <v>1.2</v>
      </c>
      <c r="AH267" s="389" t="s">
        <v>231</v>
      </c>
      <c r="AI267" s="394" t="s">
        <v>1603</v>
      </c>
      <c r="AJ267" s="389"/>
      <c r="AK267" s="389" t="s">
        <v>1439</v>
      </c>
      <c r="AL267" s="389"/>
      <c r="AM267" s="389">
        <v>7</v>
      </c>
      <c r="AN267" s="389"/>
      <c r="AO267" s="389"/>
      <c r="AP267" s="395"/>
      <c r="AQ267" s="389"/>
      <c r="AR267" s="395"/>
      <c r="AS267" s="389"/>
      <c r="AT267" s="388"/>
      <c r="AU267" s="388">
        <v>237</v>
      </c>
      <c r="AV267" s="396"/>
      <c r="AW267" s="396"/>
      <c r="AX267" s="396"/>
      <c r="AY267" s="396"/>
      <c r="AZ267" s="396"/>
    </row>
    <row r="268" spans="1:52" s="438" customFormat="1" ht="31.5">
      <c r="A268" s="388">
        <v>24</v>
      </c>
      <c r="B268" s="389"/>
      <c r="C268" s="390" t="s">
        <v>1735</v>
      </c>
      <c r="D268" s="389" t="s">
        <v>129</v>
      </c>
      <c r="E268" s="391">
        <v>6.77</v>
      </c>
      <c r="F268" s="389"/>
      <c r="G268" s="391">
        <v>6.77</v>
      </c>
      <c r="H268" s="389">
        <v>6.77</v>
      </c>
      <c r="I268" s="389"/>
      <c r="J268" s="392">
        <f t="shared" si="39"/>
        <v>6.77</v>
      </c>
      <c r="K268" s="389"/>
      <c r="L268" s="389"/>
      <c r="M268" s="389"/>
      <c r="N268" s="389"/>
      <c r="O268" s="389"/>
      <c r="P268" s="389"/>
      <c r="Q268" s="389"/>
      <c r="R268" s="389"/>
      <c r="S268" s="389"/>
      <c r="T268" s="389"/>
      <c r="U268" s="389"/>
      <c r="V268" s="389"/>
      <c r="W268" s="389"/>
      <c r="X268" s="389"/>
      <c r="Y268" s="389"/>
      <c r="Z268" s="389"/>
      <c r="AA268" s="389"/>
      <c r="AB268" s="389"/>
      <c r="AC268" s="389"/>
      <c r="AD268" s="389"/>
      <c r="AE268" s="389"/>
      <c r="AF268" s="389"/>
      <c r="AG268" s="393">
        <f t="shared" si="40"/>
        <v>0</v>
      </c>
      <c r="AH268" s="403" t="s">
        <v>232</v>
      </c>
      <c r="AI268" s="389" t="s">
        <v>1381</v>
      </c>
      <c r="AJ268" s="395"/>
      <c r="AK268" s="389" t="s">
        <v>1439</v>
      </c>
      <c r="AL268" s="389"/>
      <c r="AM268" s="389"/>
      <c r="AN268" s="389"/>
      <c r="AO268" s="395"/>
      <c r="AP268" s="395"/>
      <c r="AQ268" s="395"/>
      <c r="AR268" s="395"/>
      <c r="AS268" s="395" t="s">
        <v>1419</v>
      </c>
      <c r="AT268" s="388"/>
      <c r="AU268" s="388">
        <v>238</v>
      </c>
      <c r="AV268" s="396"/>
      <c r="AW268" s="396"/>
      <c r="AX268" s="396"/>
      <c r="AY268" s="396"/>
      <c r="AZ268" s="396"/>
    </row>
    <row r="269" spans="1:52" ht="39.75" customHeight="1">
      <c r="A269" s="388">
        <v>25</v>
      </c>
      <c r="B269" s="388"/>
      <c r="C269" s="390" t="s">
        <v>1736</v>
      </c>
      <c r="D269" s="389" t="s">
        <v>129</v>
      </c>
      <c r="E269" s="401">
        <v>0.5</v>
      </c>
      <c r="F269" s="389"/>
      <c r="G269" s="401">
        <v>0.5</v>
      </c>
      <c r="H269" s="389">
        <v>0.5</v>
      </c>
      <c r="I269" s="389"/>
      <c r="J269" s="392">
        <f t="shared" si="39"/>
        <v>0.5</v>
      </c>
      <c r="K269" s="389"/>
      <c r="L269" s="389"/>
      <c r="M269" s="389"/>
      <c r="N269" s="389"/>
      <c r="O269" s="389"/>
      <c r="P269" s="389"/>
      <c r="Q269" s="389"/>
      <c r="R269" s="389"/>
      <c r="S269" s="389"/>
      <c r="T269" s="389"/>
      <c r="U269" s="389"/>
      <c r="V269" s="389"/>
      <c r="W269" s="389"/>
      <c r="X269" s="389"/>
      <c r="Y269" s="389"/>
      <c r="Z269" s="389"/>
      <c r="AA269" s="389"/>
      <c r="AB269" s="389"/>
      <c r="AC269" s="389"/>
      <c r="AD269" s="389"/>
      <c r="AE269" s="389"/>
      <c r="AF269" s="389"/>
      <c r="AG269" s="393">
        <f t="shared" si="40"/>
        <v>0</v>
      </c>
      <c r="AH269" s="389" t="s">
        <v>232</v>
      </c>
      <c r="AI269" s="389" t="s">
        <v>232</v>
      </c>
      <c r="AJ269" s="395"/>
      <c r="AK269" s="389"/>
      <c r="AL269" s="389"/>
      <c r="AM269" s="389"/>
      <c r="AN269" s="389"/>
      <c r="AO269" s="395"/>
      <c r="AP269" s="395" t="s">
        <v>1458</v>
      </c>
      <c r="AQ269" s="395"/>
      <c r="AR269" s="395"/>
      <c r="AS269" s="395" t="s">
        <v>1419</v>
      </c>
      <c r="AT269" s="388"/>
      <c r="AU269" s="388">
        <v>239</v>
      </c>
    </row>
    <row r="270" spans="1:52" ht="27" customHeight="1">
      <c r="A270" s="388">
        <v>26</v>
      </c>
      <c r="B270" s="389">
        <v>104</v>
      </c>
      <c r="C270" s="390" t="s">
        <v>1702</v>
      </c>
      <c r="D270" s="421" t="s">
        <v>129</v>
      </c>
      <c r="E270" s="391">
        <v>1</v>
      </c>
      <c r="F270" s="392"/>
      <c r="G270" s="391">
        <v>1</v>
      </c>
      <c r="H270" s="392"/>
      <c r="I270" s="392"/>
      <c r="J270" s="392">
        <f t="shared" si="39"/>
        <v>0</v>
      </c>
      <c r="K270" s="392"/>
      <c r="L270" s="392"/>
      <c r="M270" s="392"/>
      <c r="N270" s="392">
        <v>1</v>
      </c>
      <c r="O270" s="392"/>
      <c r="P270" s="392"/>
      <c r="Q270" s="392"/>
      <c r="R270" s="392"/>
      <c r="S270" s="392"/>
      <c r="T270" s="392"/>
      <c r="U270" s="392"/>
      <c r="V270" s="392"/>
      <c r="W270" s="392"/>
      <c r="X270" s="392"/>
      <c r="Y270" s="392"/>
      <c r="Z270" s="392"/>
      <c r="AA270" s="392"/>
      <c r="AB270" s="392"/>
      <c r="AC270" s="392"/>
      <c r="AD270" s="392"/>
      <c r="AE270" s="392"/>
      <c r="AF270" s="392"/>
      <c r="AG270" s="393">
        <f t="shared" si="40"/>
        <v>1</v>
      </c>
      <c r="AH270" s="421" t="s">
        <v>234</v>
      </c>
      <c r="AI270" s="394" t="s">
        <v>1526</v>
      </c>
      <c r="AJ270" s="389"/>
      <c r="AK270" s="389" t="s">
        <v>1439</v>
      </c>
      <c r="AL270" s="389"/>
      <c r="AM270" s="389">
        <v>2</v>
      </c>
      <c r="AN270" s="389"/>
      <c r="AO270" s="389"/>
      <c r="AP270" s="395"/>
      <c r="AQ270" s="389"/>
      <c r="AR270" s="395"/>
      <c r="AS270" s="389"/>
      <c r="AT270" s="388"/>
      <c r="AU270" s="388">
        <v>240</v>
      </c>
    </row>
    <row r="271" spans="1:52" ht="56.25" customHeight="1">
      <c r="A271" s="388">
        <v>27</v>
      </c>
      <c r="B271" s="389">
        <v>168</v>
      </c>
      <c r="C271" s="390" t="s">
        <v>1702</v>
      </c>
      <c r="D271" s="389" t="s">
        <v>129</v>
      </c>
      <c r="E271" s="391">
        <v>3</v>
      </c>
      <c r="F271" s="393"/>
      <c r="G271" s="391">
        <v>3</v>
      </c>
      <c r="H271" s="389"/>
      <c r="I271" s="393"/>
      <c r="J271" s="392">
        <f t="shared" si="39"/>
        <v>0</v>
      </c>
      <c r="K271" s="393"/>
      <c r="L271" s="393"/>
      <c r="M271" s="393"/>
      <c r="N271" s="393"/>
      <c r="O271" s="393"/>
      <c r="P271" s="393"/>
      <c r="Q271" s="393"/>
      <c r="R271" s="393"/>
      <c r="S271" s="393"/>
      <c r="T271" s="393"/>
      <c r="U271" s="393"/>
      <c r="V271" s="393"/>
      <c r="W271" s="393"/>
      <c r="X271" s="393"/>
      <c r="Y271" s="393"/>
      <c r="Z271" s="393"/>
      <c r="AA271" s="393"/>
      <c r="AB271" s="393"/>
      <c r="AC271" s="393"/>
      <c r="AD271" s="393"/>
      <c r="AE271" s="393">
        <v>3</v>
      </c>
      <c r="AF271" s="393"/>
      <c r="AG271" s="393">
        <f t="shared" si="40"/>
        <v>3</v>
      </c>
      <c r="AH271" s="389" t="s">
        <v>240</v>
      </c>
      <c r="AI271" s="389" t="s">
        <v>1737</v>
      </c>
      <c r="AJ271" s="389"/>
      <c r="AK271" s="389" t="s">
        <v>1439</v>
      </c>
      <c r="AL271" s="389"/>
      <c r="AM271" s="389">
        <v>10</v>
      </c>
      <c r="AN271" s="389"/>
      <c r="AO271" s="389"/>
      <c r="AP271" s="395"/>
      <c r="AQ271" s="389"/>
      <c r="AR271" s="389"/>
      <c r="AS271" s="395"/>
      <c r="AT271" s="388"/>
      <c r="AU271" s="388">
        <v>241</v>
      </c>
    </row>
    <row r="272" spans="1:52" ht="31.5">
      <c r="A272" s="388">
        <v>28</v>
      </c>
      <c r="B272" s="389">
        <v>167</v>
      </c>
      <c r="C272" s="390" t="s">
        <v>1702</v>
      </c>
      <c r="D272" s="389" t="s">
        <v>129</v>
      </c>
      <c r="E272" s="391">
        <v>4</v>
      </c>
      <c r="F272" s="393"/>
      <c r="G272" s="391">
        <v>4</v>
      </c>
      <c r="H272" s="389"/>
      <c r="I272" s="393"/>
      <c r="J272" s="392">
        <f t="shared" si="39"/>
        <v>0</v>
      </c>
      <c r="K272" s="393"/>
      <c r="L272" s="393"/>
      <c r="M272" s="393"/>
      <c r="N272" s="393"/>
      <c r="O272" s="393"/>
      <c r="P272" s="393"/>
      <c r="Q272" s="393"/>
      <c r="R272" s="393"/>
      <c r="S272" s="393"/>
      <c r="T272" s="393"/>
      <c r="U272" s="393"/>
      <c r="V272" s="393"/>
      <c r="W272" s="393"/>
      <c r="X272" s="393"/>
      <c r="Y272" s="393"/>
      <c r="Z272" s="393"/>
      <c r="AA272" s="393"/>
      <c r="AB272" s="393"/>
      <c r="AC272" s="393"/>
      <c r="AD272" s="393"/>
      <c r="AE272" s="393">
        <v>4</v>
      </c>
      <c r="AF272" s="393"/>
      <c r="AG272" s="393">
        <f t="shared" si="40"/>
        <v>4</v>
      </c>
      <c r="AH272" s="389" t="s">
        <v>240</v>
      </c>
      <c r="AI272" s="389" t="s">
        <v>1628</v>
      </c>
      <c r="AJ272" s="389"/>
      <c r="AK272" s="389" t="s">
        <v>1439</v>
      </c>
      <c r="AL272" s="389"/>
      <c r="AM272" s="389">
        <v>9</v>
      </c>
      <c r="AN272" s="389"/>
      <c r="AO272" s="389"/>
      <c r="AP272" s="395"/>
      <c r="AQ272" s="389"/>
      <c r="AR272" s="389"/>
      <c r="AS272" s="395"/>
      <c r="AT272" s="388"/>
      <c r="AU272" s="388">
        <v>242</v>
      </c>
      <c r="AZ272" s="412"/>
    </row>
    <row r="273" spans="1:52" ht="28.5" customHeight="1">
      <c r="A273" s="388">
        <v>29</v>
      </c>
      <c r="B273" s="389"/>
      <c r="C273" s="390" t="s">
        <v>1702</v>
      </c>
      <c r="D273" s="389" t="s">
        <v>129</v>
      </c>
      <c r="E273" s="391">
        <v>0.4</v>
      </c>
      <c r="F273" s="389"/>
      <c r="G273" s="391">
        <v>0.4</v>
      </c>
      <c r="H273" s="389"/>
      <c r="I273" s="389"/>
      <c r="J273" s="392">
        <f t="shared" si="39"/>
        <v>0</v>
      </c>
      <c r="K273" s="389"/>
      <c r="L273" s="389"/>
      <c r="M273" s="389"/>
      <c r="N273" s="389">
        <v>0.4</v>
      </c>
      <c r="O273" s="389"/>
      <c r="P273" s="389"/>
      <c r="Q273" s="389"/>
      <c r="R273" s="389"/>
      <c r="S273" s="389"/>
      <c r="T273" s="389"/>
      <c r="U273" s="389"/>
      <c r="V273" s="389"/>
      <c r="W273" s="389"/>
      <c r="X273" s="389"/>
      <c r="Y273" s="389"/>
      <c r="Z273" s="389"/>
      <c r="AA273" s="389"/>
      <c r="AB273" s="389"/>
      <c r="AC273" s="389"/>
      <c r="AD273" s="389"/>
      <c r="AE273" s="389"/>
      <c r="AF273" s="389"/>
      <c r="AG273" s="393">
        <f t="shared" si="40"/>
        <v>0.4</v>
      </c>
      <c r="AH273" s="389" t="s">
        <v>242</v>
      </c>
      <c r="AI273" s="389" t="s">
        <v>1738</v>
      </c>
      <c r="AJ273" s="395"/>
      <c r="AK273" s="389" t="s">
        <v>1439</v>
      </c>
      <c r="AL273" s="389"/>
      <c r="AM273" s="389"/>
      <c r="AN273" s="389"/>
      <c r="AO273" s="395"/>
      <c r="AP273" s="395"/>
      <c r="AQ273" s="395"/>
      <c r="AR273" s="395"/>
      <c r="AS273" s="395" t="s">
        <v>1458</v>
      </c>
      <c r="AT273" s="388"/>
      <c r="AU273" s="388">
        <v>243</v>
      </c>
    </row>
    <row r="274" spans="1:52" ht="29.25" customHeight="1">
      <c r="A274" s="388">
        <v>30</v>
      </c>
      <c r="B274" s="389">
        <v>227</v>
      </c>
      <c r="C274" s="390" t="s">
        <v>1739</v>
      </c>
      <c r="D274" s="394" t="s">
        <v>129</v>
      </c>
      <c r="E274" s="391">
        <v>0.5</v>
      </c>
      <c r="F274" s="389"/>
      <c r="G274" s="391">
        <v>0.5</v>
      </c>
      <c r="H274" s="389">
        <v>0.5</v>
      </c>
      <c r="I274" s="389"/>
      <c r="J274" s="392">
        <f t="shared" si="39"/>
        <v>0.5</v>
      </c>
      <c r="K274" s="389"/>
      <c r="L274" s="389"/>
      <c r="M274" s="389"/>
      <c r="N274" s="389"/>
      <c r="O274" s="389"/>
      <c r="P274" s="389"/>
      <c r="Q274" s="389"/>
      <c r="R274" s="389"/>
      <c r="S274" s="389"/>
      <c r="T274" s="389"/>
      <c r="U274" s="389"/>
      <c r="V274" s="389"/>
      <c r="W274" s="389"/>
      <c r="X274" s="389"/>
      <c r="Y274" s="389"/>
      <c r="Z274" s="389"/>
      <c r="AA274" s="389"/>
      <c r="AB274" s="389"/>
      <c r="AC274" s="389"/>
      <c r="AD274" s="389"/>
      <c r="AE274" s="389"/>
      <c r="AF274" s="389"/>
      <c r="AG274" s="393">
        <f t="shared" si="40"/>
        <v>0</v>
      </c>
      <c r="AH274" s="408" t="s">
        <v>243</v>
      </c>
      <c r="AI274" s="394" t="s">
        <v>1740</v>
      </c>
      <c r="AJ274" s="389"/>
      <c r="AK274" s="389" t="s">
        <v>1439</v>
      </c>
      <c r="AL274" s="389">
        <v>3</v>
      </c>
      <c r="AM274" s="389"/>
      <c r="AN274" s="389"/>
      <c r="AO274" s="389"/>
      <c r="AP274" s="389"/>
      <c r="AQ274" s="389"/>
      <c r="AR274" s="395"/>
      <c r="AS274" s="389"/>
      <c r="AT274" s="388"/>
      <c r="AU274" s="388">
        <v>244</v>
      </c>
    </row>
    <row r="275" spans="1:52" ht="29.25" customHeight="1">
      <c r="A275" s="388">
        <v>31</v>
      </c>
      <c r="B275" s="389"/>
      <c r="C275" s="390" t="s">
        <v>1741</v>
      </c>
      <c r="D275" s="389" t="s">
        <v>129</v>
      </c>
      <c r="E275" s="401">
        <v>0.9</v>
      </c>
      <c r="F275" s="389">
        <v>0.2</v>
      </c>
      <c r="G275" s="401">
        <v>0.7</v>
      </c>
      <c r="H275" s="389">
        <v>0.7</v>
      </c>
      <c r="I275" s="389"/>
      <c r="J275" s="392">
        <f t="shared" si="39"/>
        <v>0.7</v>
      </c>
      <c r="K275" s="389"/>
      <c r="L275" s="389"/>
      <c r="M275" s="389"/>
      <c r="N275" s="389"/>
      <c r="O275" s="389"/>
      <c r="P275" s="389"/>
      <c r="Q275" s="389"/>
      <c r="R275" s="389"/>
      <c r="S275" s="389"/>
      <c r="T275" s="389"/>
      <c r="U275" s="389"/>
      <c r="V275" s="389"/>
      <c r="W275" s="389"/>
      <c r="X275" s="389"/>
      <c r="Y275" s="389"/>
      <c r="Z275" s="389"/>
      <c r="AA275" s="389"/>
      <c r="AB275" s="389"/>
      <c r="AC275" s="389"/>
      <c r="AD275" s="389"/>
      <c r="AE275" s="389"/>
      <c r="AF275" s="389"/>
      <c r="AG275" s="393">
        <f t="shared" si="40"/>
        <v>0</v>
      </c>
      <c r="AH275" s="394" t="s">
        <v>243</v>
      </c>
      <c r="AI275" s="394" t="s">
        <v>1742</v>
      </c>
      <c r="AJ275" s="395"/>
      <c r="AK275" s="389" t="s">
        <v>1439</v>
      </c>
      <c r="AL275" s="389"/>
      <c r="AM275" s="389"/>
      <c r="AN275" s="389"/>
      <c r="AO275" s="395"/>
      <c r="AP275" s="395"/>
      <c r="AQ275" s="395"/>
      <c r="AR275" s="395"/>
      <c r="AS275" s="395" t="s">
        <v>1419</v>
      </c>
      <c r="AT275" s="388"/>
      <c r="AU275" s="388">
        <v>245</v>
      </c>
    </row>
    <row r="276" spans="1:52" ht="29.25" customHeight="1">
      <c r="A276" s="388">
        <v>32</v>
      </c>
      <c r="B276" s="388"/>
      <c r="C276" s="390" t="s">
        <v>1743</v>
      </c>
      <c r="D276" s="389" t="s">
        <v>129</v>
      </c>
      <c r="E276" s="443">
        <v>0.54</v>
      </c>
      <c r="F276" s="388"/>
      <c r="G276" s="443">
        <v>0.54</v>
      </c>
      <c r="H276" s="388">
        <v>0.54</v>
      </c>
      <c r="I276" s="388"/>
      <c r="J276" s="392">
        <f t="shared" si="39"/>
        <v>0.54</v>
      </c>
      <c r="K276" s="388"/>
      <c r="L276" s="388"/>
      <c r="M276" s="388"/>
      <c r="N276" s="388"/>
      <c r="O276" s="388"/>
      <c r="P276" s="388"/>
      <c r="Q276" s="388"/>
      <c r="R276" s="388"/>
      <c r="S276" s="388"/>
      <c r="T276" s="388"/>
      <c r="U276" s="388"/>
      <c r="V276" s="388"/>
      <c r="W276" s="388"/>
      <c r="X276" s="388"/>
      <c r="Y276" s="388"/>
      <c r="Z276" s="388"/>
      <c r="AA276" s="388"/>
      <c r="AB276" s="388"/>
      <c r="AC276" s="388"/>
      <c r="AD276" s="388"/>
      <c r="AE276" s="388"/>
      <c r="AF276" s="388"/>
      <c r="AG276" s="393">
        <f t="shared" si="40"/>
        <v>0</v>
      </c>
      <c r="AH276" s="406" t="s">
        <v>243</v>
      </c>
      <c r="AI276" s="406" t="s">
        <v>243</v>
      </c>
      <c r="AJ276" s="413"/>
      <c r="AK276" s="388"/>
      <c r="AL276" s="388"/>
      <c r="AM276" s="388"/>
      <c r="AN276" s="388"/>
      <c r="AO276" s="413"/>
      <c r="AP276" s="413"/>
      <c r="AQ276" s="413"/>
      <c r="AR276" s="413"/>
      <c r="AS276" s="413" t="s">
        <v>1419</v>
      </c>
      <c r="AT276" s="388"/>
      <c r="AU276" s="388">
        <v>246</v>
      </c>
    </row>
    <row r="277" spans="1:52" ht="45.75" customHeight="1">
      <c r="A277" s="388">
        <v>33</v>
      </c>
      <c r="B277" s="389">
        <v>260</v>
      </c>
      <c r="C277" s="390" t="s">
        <v>1702</v>
      </c>
      <c r="D277" s="389" t="s">
        <v>129</v>
      </c>
      <c r="E277" s="391">
        <v>0.9</v>
      </c>
      <c r="F277" s="389"/>
      <c r="G277" s="391">
        <v>0.9</v>
      </c>
      <c r="H277" s="389">
        <v>0.9</v>
      </c>
      <c r="I277" s="389"/>
      <c r="J277" s="392">
        <f t="shared" si="39"/>
        <v>0.9</v>
      </c>
      <c r="K277" s="389"/>
      <c r="L277" s="389"/>
      <c r="M277" s="389"/>
      <c r="N277" s="389"/>
      <c r="O277" s="389"/>
      <c r="P277" s="389"/>
      <c r="Q277" s="389"/>
      <c r="R277" s="389"/>
      <c r="S277" s="389"/>
      <c r="T277" s="389"/>
      <c r="U277" s="389"/>
      <c r="V277" s="389"/>
      <c r="W277" s="389"/>
      <c r="X277" s="389"/>
      <c r="Y277" s="389"/>
      <c r="Z277" s="389"/>
      <c r="AA277" s="389"/>
      <c r="AB277" s="389"/>
      <c r="AC277" s="389"/>
      <c r="AD277" s="389"/>
      <c r="AE277" s="389"/>
      <c r="AF277" s="389"/>
      <c r="AG277" s="393">
        <f t="shared" si="40"/>
        <v>0</v>
      </c>
      <c r="AH277" s="389" t="s">
        <v>245</v>
      </c>
      <c r="AI277" s="394" t="s">
        <v>1568</v>
      </c>
      <c r="AJ277" s="389"/>
      <c r="AK277" s="389" t="s">
        <v>1439</v>
      </c>
      <c r="AL277" s="389" t="s">
        <v>1569</v>
      </c>
      <c r="AM277" s="389">
        <v>1</v>
      </c>
      <c r="AN277" s="389"/>
      <c r="AO277" s="389"/>
      <c r="AP277" s="395"/>
      <c r="AQ277" s="389"/>
      <c r="AR277" s="395"/>
      <c r="AS277" s="395"/>
      <c r="AT277" s="388"/>
      <c r="AU277" s="388">
        <v>247</v>
      </c>
    </row>
    <row r="278" spans="1:52" ht="30" customHeight="1">
      <c r="A278" s="388">
        <v>34</v>
      </c>
      <c r="B278" s="389">
        <v>279</v>
      </c>
      <c r="C278" s="390" t="s">
        <v>1702</v>
      </c>
      <c r="D278" s="389" t="s">
        <v>129</v>
      </c>
      <c r="E278" s="391">
        <v>0.3</v>
      </c>
      <c r="F278" s="389"/>
      <c r="G278" s="391">
        <v>0.3</v>
      </c>
      <c r="H278" s="389">
        <v>0.3</v>
      </c>
      <c r="I278" s="389"/>
      <c r="J278" s="392">
        <f t="shared" si="39"/>
        <v>0.3</v>
      </c>
      <c r="K278" s="389"/>
      <c r="L278" s="389"/>
      <c r="M278" s="389"/>
      <c r="N278" s="389"/>
      <c r="O278" s="389"/>
      <c r="P278" s="389"/>
      <c r="Q278" s="389"/>
      <c r="R278" s="389"/>
      <c r="S278" s="389"/>
      <c r="T278" s="389"/>
      <c r="U278" s="389"/>
      <c r="V278" s="389"/>
      <c r="W278" s="389"/>
      <c r="X278" s="389"/>
      <c r="Y278" s="389"/>
      <c r="Z278" s="389"/>
      <c r="AA278" s="389"/>
      <c r="AB278" s="389"/>
      <c r="AC278" s="389"/>
      <c r="AD278" s="389"/>
      <c r="AE278" s="389"/>
      <c r="AF278" s="389"/>
      <c r="AG278" s="393">
        <f t="shared" si="40"/>
        <v>0</v>
      </c>
      <c r="AH278" s="408" t="s">
        <v>246</v>
      </c>
      <c r="AI278" s="394" t="s">
        <v>1508</v>
      </c>
      <c r="AJ278" s="395"/>
      <c r="AK278" s="389" t="s">
        <v>1439</v>
      </c>
      <c r="AL278" s="389"/>
      <c r="AM278" s="389">
        <v>3</v>
      </c>
      <c r="AN278" s="389"/>
      <c r="AO278" s="395"/>
      <c r="AP278" s="395"/>
      <c r="AQ278" s="395"/>
      <c r="AR278" s="395"/>
      <c r="AS278" s="395"/>
      <c r="AT278" s="388"/>
      <c r="AU278" s="388">
        <v>248</v>
      </c>
    </row>
    <row r="279" spans="1:52" ht="30" customHeight="1">
      <c r="A279" s="388">
        <v>35</v>
      </c>
      <c r="B279" s="389">
        <v>291</v>
      </c>
      <c r="C279" s="390" t="s">
        <v>1744</v>
      </c>
      <c r="D279" s="389" t="s">
        <v>129</v>
      </c>
      <c r="E279" s="391">
        <v>0.7</v>
      </c>
      <c r="F279" s="389"/>
      <c r="G279" s="391">
        <v>0.7</v>
      </c>
      <c r="H279" s="389">
        <v>0.7</v>
      </c>
      <c r="I279" s="389"/>
      <c r="J279" s="392">
        <f t="shared" si="39"/>
        <v>0.7</v>
      </c>
      <c r="K279" s="389"/>
      <c r="L279" s="389"/>
      <c r="M279" s="389"/>
      <c r="N279" s="389"/>
      <c r="O279" s="389"/>
      <c r="P279" s="389"/>
      <c r="Q279" s="389"/>
      <c r="R279" s="389"/>
      <c r="S279" s="389"/>
      <c r="T279" s="389"/>
      <c r="U279" s="389"/>
      <c r="V279" s="389"/>
      <c r="W279" s="389"/>
      <c r="X279" s="389"/>
      <c r="Y279" s="389"/>
      <c r="Z279" s="389"/>
      <c r="AA279" s="389"/>
      <c r="AB279" s="389"/>
      <c r="AC279" s="389"/>
      <c r="AD279" s="389"/>
      <c r="AE279" s="389"/>
      <c r="AF279" s="389"/>
      <c r="AG279" s="393">
        <f t="shared" si="40"/>
        <v>0</v>
      </c>
      <c r="AH279" s="389" t="s">
        <v>247</v>
      </c>
      <c r="AI279" s="389" t="s">
        <v>1745</v>
      </c>
      <c r="AJ279" s="389"/>
      <c r="AK279" s="389" t="s">
        <v>1439</v>
      </c>
      <c r="AL279" s="389"/>
      <c r="AM279" s="389">
        <v>4</v>
      </c>
      <c r="AN279" s="389"/>
      <c r="AO279" s="389"/>
      <c r="AP279" s="395"/>
      <c r="AQ279" s="389"/>
      <c r="AR279" s="395"/>
      <c r="AS279" s="389" t="s">
        <v>1419</v>
      </c>
      <c r="AT279" s="388"/>
      <c r="AU279" s="388">
        <v>249</v>
      </c>
    </row>
    <row r="280" spans="1:52" ht="30" customHeight="1">
      <c r="A280" s="388">
        <v>36</v>
      </c>
      <c r="B280" s="389">
        <v>290</v>
      </c>
      <c r="C280" s="390" t="s">
        <v>1702</v>
      </c>
      <c r="D280" s="389" t="s">
        <v>129</v>
      </c>
      <c r="E280" s="391">
        <v>3</v>
      </c>
      <c r="F280" s="389"/>
      <c r="G280" s="391">
        <v>3</v>
      </c>
      <c r="H280" s="389">
        <v>3</v>
      </c>
      <c r="I280" s="389"/>
      <c r="J280" s="392">
        <f t="shared" si="39"/>
        <v>3</v>
      </c>
      <c r="K280" s="389"/>
      <c r="L280" s="389"/>
      <c r="M280" s="389"/>
      <c r="N280" s="389"/>
      <c r="O280" s="389"/>
      <c r="P280" s="389"/>
      <c r="Q280" s="389"/>
      <c r="R280" s="389"/>
      <c r="S280" s="389"/>
      <c r="T280" s="389"/>
      <c r="U280" s="389"/>
      <c r="V280" s="389"/>
      <c r="W280" s="389"/>
      <c r="X280" s="389"/>
      <c r="Y280" s="389"/>
      <c r="Z280" s="389"/>
      <c r="AA280" s="389"/>
      <c r="AB280" s="389"/>
      <c r="AC280" s="389"/>
      <c r="AD280" s="389"/>
      <c r="AE280" s="389"/>
      <c r="AF280" s="389"/>
      <c r="AG280" s="393">
        <f t="shared" si="40"/>
        <v>0</v>
      </c>
      <c r="AH280" s="389" t="s">
        <v>247</v>
      </c>
      <c r="AI280" s="389" t="s">
        <v>1746</v>
      </c>
      <c r="AJ280" s="389"/>
      <c r="AK280" s="389" t="s">
        <v>1439</v>
      </c>
      <c r="AL280" s="389"/>
      <c r="AM280" s="389">
        <v>3</v>
      </c>
      <c r="AN280" s="389"/>
      <c r="AO280" s="389"/>
      <c r="AP280" s="395"/>
      <c r="AQ280" s="389"/>
      <c r="AR280" s="395"/>
      <c r="AS280" s="389" t="s">
        <v>1419</v>
      </c>
      <c r="AT280" s="388"/>
      <c r="AU280" s="388">
        <v>250</v>
      </c>
    </row>
    <row r="281" spans="1:52" ht="30" customHeight="1">
      <c r="A281" s="388">
        <v>37</v>
      </c>
      <c r="B281" s="388"/>
      <c r="C281" s="390" t="s">
        <v>1747</v>
      </c>
      <c r="D281" s="389" t="s">
        <v>129</v>
      </c>
      <c r="E281" s="401">
        <v>0.5</v>
      </c>
      <c r="F281" s="389"/>
      <c r="G281" s="401">
        <v>0.5</v>
      </c>
      <c r="H281" s="389">
        <v>0.5</v>
      </c>
      <c r="I281" s="389"/>
      <c r="J281" s="392">
        <f t="shared" si="39"/>
        <v>0.5</v>
      </c>
      <c r="K281" s="389"/>
      <c r="L281" s="389"/>
      <c r="M281" s="389"/>
      <c r="N281" s="389"/>
      <c r="O281" s="389"/>
      <c r="P281" s="389"/>
      <c r="Q281" s="389"/>
      <c r="R281" s="389"/>
      <c r="S281" s="389"/>
      <c r="T281" s="389"/>
      <c r="U281" s="389"/>
      <c r="V281" s="389"/>
      <c r="W281" s="389"/>
      <c r="X281" s="389"/>
      <c r="Y281" s="389"/>
      <c r="Z281" s="389"/>
      <c r="AA281" s="389"/>
      <c r="AB281" s="389"/>
      <c r="AC281" s="389"/>
      <c r="AD281" s="389"/>
      <c r="AE281" s="389"/>
      <c r="AF281" s="389"/>
      <c r="AG281" s="393">
        <f t="shared" si="40"/>
        <v>0</v>
      </c>
      <c r="AH281" s="389" t="s">
        <v>247</v>
      </c>
      <c r="AI281" s="389" t="s">
        <v>247</v>
      </c>
      <c r="AJ281" s="395"/>
      <c r="AK281" s="389"/>
      <c r="AL281" s="389"/>
      <c r="AM281" s="389"/>
      <c r="AN281" s="389"/>
      <c r="AO281" s="395"/>
      <c r="AP281" s="395" t="s">
        <v>1458</v>
      </c>
      <c r="AQ281" s="395"/>
      <c r="AR281" s="395"/>
      <c r="AS281" s="395"/>
      <c r="AT281" s="388"/>
      <c r="AU281" s="388">
        <v>251</v>
      </c>
    </row>
    <row r="282" spans="1:52" ht="30" customHeight="1">
      <c r="A282" s="388">
        <v>38</v>
      </c>
      <c r="B282" s="389">
        <v>306</v>
      </c>
      <c r="C282" s="390" t="s">
        <v>1702</v>
      </c>
      <c r="D282" s="389" t="s">
        <v>129</v>
      </c>
      <c r="E282" s="391">
        <v>1</v>
      </c>
      <c r="F282" s="389"/>
      <c r="G282" s="391">
        <v>1</v>
      </c>
      <c r="H282" s="389">
        <v>0.5</v>
      </c>
      <c r="I282" s="389">
        <v>0.5</v>
      </c>
      <c r="J282" s="392">
        <f t="shared" si="39"/>
        <v>1</v>
      </c>
      <c r="K282" s="389"/>
      <c r="L282" s="389"/>
      <c r="M282" s="389"/>
      <c r="N282" s="389"/>
      <c r="O282" s="389"/>
      <c r="P282" s="389"/>
      <c r="Q282" s="389"/>
      <c r="R282" s="389"/>
      <c r="S282" s="389"/>
      <c r="T282" s="389"/>
      <c r="U282" s="389"/>
      <c r="V282" s="389"/>
      <c r="W282" s="389"/>
      <c r="X282" s="389"/>
      <c r="Y282" s="389"/>
      <c r="Z282" s="389"/>
      <c r="AA282" s="389"/>
      <c r="AB282" s="389"/>
      <c r="AC282" s="389"/>
      <c r="AD282" s="389"/>
      <c r="AE282" s="389"/>
      <c r="AF282" s="389"/>
      <c r="AG282" s="393">
        <f t="shared" si="40"/>
        <v>0</v>
      </c>
      <c r="AH282" s="389" t="s">
        <v>248</v>
      </c>
      <c r="AI282" s="394" t="s">
        <v>1571</v>
      </c>
      <c r="AJ282" s="389"/>
      <c r="AK282" s="389" t="s">
        <v>1439</v>
      </c>
      <c r="AL282" s="389"/>
      <c r="AM282" s="389">
        <v>14</v>
      </c>
      <c r="AN282" s="389"/>
      <c r="AO282" s="390"/>
      <c r="AP282" s="389"/>
      <c r="AQ282" s="389"/>
      <c r="AR282" s="395"/>
      <c r="AS282" s="389"/>
      <c r="AT282" s="388"/>
      <c r="AU282" s="388">
        <v>252</v>
      </c>
    </row>
    <row r="283" spans="1:52" ht="30" customHeight="1">
      <c r="A283" s="388">
        <v>39</v>
      </c>
      <c r="B283" s="389">
        <v>312</v>
      </c>
      <c r="C283" s="390" t="s">
        <v>1748</v>
      </c>
      <c r="D283" s="421" t="s">
        <v>129</v>
      </c>
      <c r="E283" s="391">
        <v>0.47</v>
      </c>
      <c r="F283" s="394"/>
      <c r="G283" s="391">
        <v>0.47</v>
      </c>
      <c r="H283" s="393">
        <v>0.3</v>
      </c>
      <c r="I283" s="393"/>
      <c r="J283" s="392">
        <f t="shared" si="39"/>
        <v>0.3</v>
      </c>
      <c r="K283" s="393"/>
      <c r="L283" s="393"/>
      <c r="M283" s="393"/>
      <c r="N283" s="393">
        <v>0.17</v>
      </c>
      <c r="O283" s="393"/>
      <c r="P283" s="393"/>
      <c r="Q283" s="393"/>
      <c r="R283" s="393"/>
      <c r="S283" s="393"/>
      <c r="T283" s="393"/>
      <c r="U283" s="393"/>
      <c r="V283" s="393"/>
      <c r="W283" s="393"/>
      <c r="X283" s="393"/>
      <c r="Y283" s="393"/>
      <c r="Z283" s="393"/>
      <c r="AA283" s="393"/>
      <c r="AB283" s="393"/>
      <c r="AC283" s="393"/>
      <c r="AD283" s="393"/>
      <c r="AE283" s="393"/>
      <c r="AF283" s="393"/>
      <c r="AG283" s="393">
        <f t="shared" si="40"/>
        <v>0.17</v>
      </c>
      <c r="AH283" s="389" t="s">
        <v>249</v>
      </c>
      <c r="AI283" s="394" t="s">
        <v>1575</v>
      </c>
      <c r="AJ283" s="389"/>
      <c r="AK283" s="389" t="s">
        <v>1439</v>
      </c>
      <c r="AL283" s="395"/>
      <c r="AM283" s="389">
        <v>1</v>
      </c>
      <c r="AN283" s="389"/>
      <c r="AO283" s="389"/>
      <c r="AP283" s="395"/>
      <c r="AQ283" s="389"/>
      <c r="AR283" s="395"/>
      <c r="AS283" s="389" t="s">
        <v>1419</v>
      </c>
      <c r="AT283" s="388"/>
      <c r="AU283" s="388">
        <v>253</v>
      </c>
    </row>
    <row r="284" spans="1:52" ht="48.75" customHeight="1">
      <c r="A284" s="388">
        <v>40</v>
      </c>
      <c r="B284" s="389">
        <v>350</v>
      </c>
      <c r="C284" s="390" t="s">
        <v>1749</v>
      </c>
      <c r="D284" s="394" t="s">
        <v>129</v>
      </c>
      <c r="E284" s="391">
        <v>7.5</v>
      </c>
      <c r="F284" s="394">
        <v>6.5</v>
      </c>
      <c r="G284" s="391">
        <v>1</v>
      </c>
      <c r="H284" s="393">
        <v>1</v>
      </c>
      <c r="I284" s="393"/>
      <c r="J284" s="392">
        <f t="shared" si="39"/>
        <v>1</v>
      </c>
      <c r="K284" s="393"/>
      <c r="L284" s="393"/>
      <c r="M284" s="393"/>
      <c r="N284" s="393"/>
      <c r="O284" s="393"/>
      <c r="P284" s="393"/>
      <c r="Q284" s="393"/>
      <c r="R284" s="393"/>
      <c r="S284" s="393"/>
      <c r="T284" s="393"/>
      <c r="U284" s="393"/>
      <c r="V284" s="393"/>
      <c r="W284" s="393"/>
      <c r="X284" s="393"/>
      <c r="Y284" s="393"/>
      <c r="Z284" s="393"/>
      <c r="AA284" s="393"/>
      <c r="AB284" s="393"/>
      <c r="AC284" s="393"/>
      <c r="AD284" s="393"/>
      <c r="AE284" s="393"/>
      <c r="AF284" s="393"/>
      <c r="AG284" s="393">
        <f t="shared" si="40"/>
        <v>0</v>
      </c>
      <c r="AH284" s="394" t="s">
        <v>252</v>
      </c>
      <c r="AI284" s="394" t="s">
        <v>1687</v>
      </c>
      <c r="AJ284" s="389"/>
      <c r="AK284" s="389" t="s">
        <v>1439</v>
      </c>
      <c r="AL284" s="389" t="s">
        <v>1439</v>
      </c>
      <c r="AM284" s="389">
        <v>3</v>
      </c>
      <c r="AN284" s="389"/>
      <c r="AO284" s="389"/>
      <c r="AP284" s="395"/>
      <c r="AQ284" s="389"/>
      <c r="AR284" s="389"/>
      <c r="AS284" s="389" t="s">
        <v>1419</v>
      </c>
      <c r="AT284" s="388"/>
      <c r="AU284" s="388">
        <v>254</v>
      </c>
    </row>
    <row r="285" spans="1:52" ht="30" customHeight="1">
      <c r="A285" s="388">
        <v>41</v>
      </c>
      <c r="B285" s="388"/>
      <c r="C285" s="390" t="s">
        <v>1750</v>
      </c>
      <c r="D285" s="389" t="s">
        <v>129</v>
      </c>
      <c r="E285" s="401">
        <v>0.24</v>
      </c>
      <c r="F285" s="389"/>
      <c r="G285" s="401">
        <v>0.24</v>
      </c>
      <c r="H285" s="389">
        <v>0.24</v>
      </c>
      <c r="I285" s="389"/>
      <c r="J285" s="392">
        <f t="shared" si="39"/>
        <v>0.24</v>
      </c>
      <c r="K285" s="389"/>
      <c r="L285" s="389"/>
      <c r="M285" s="389"/>
      <c r="N285" s="389"/>
      <c r="O285" s="389"/>
      <c r="P285" s="389"/>
      <c r="Q285" s="389"/>
      <c r="R285" s="389"/>
      <c r="S285" s="389"/>
      <c r="T285" s="389"/>
      <c r="U285" s="389"/>
      <c r="V285" s="389"/>
      <c r="W285" s="389"/>
      <c r="X285" s="389"/>
      <c r="Y285" s="389"/>
      <c r="Z285" s="389"/>
      <c r="AA285" s="389"/>
      <c r="AB285" s="389"/>
      <c r="AC285" s="389"/>
      <c r="AD285" s="389"/>
      <c r="AE285" s="389"/>
      <c r="AF285" s="389"/>
      <c r="AG285" s="393">
        <f t="shared" si="40"/>
        <v>0</v>
      </c>
      <c r="AH285" s="389" t="s">
        <v>252</v>
      </c>
      <c r="AI285" s="389" t="s">
        <v>1751</v>
      </c>
      <c r="AJ285" s="395"/>
      <c r="AK285" s="389"/>
      <c r="AL285" s="389"/>
      <c r="AM285" s="389"/>
      <c r="AN285" s="389"/>
      <c r="AO285" s="395"/>
      <c r="AP285" s="395" t="s">
        <v>1458</v>
      </c>
      <c r="AQ285" s="395"/>
      <c r="AR285" s="395"/>
      <c r="AS285" s="395"/>
      <c r="AT285" s="388"/>
      <c r="AU285" s="388">
        <v>255</v>
      </c>
    </row>
    <row r="286" spans="1:52" s="384" customFormat="1" ht="30.75" customHeight="1">
      <c r="A286" s="388">
        <v>42</v>
      </c>
      <c r="B286" s="388"/>
      <c r="C286" s="444" t="s">
        <v>1752</v>
      </c>
      <c r="D286" s="388" t="s">
        <v>129</v>
      </c>
      <c r="E286" s="443">
        <v>0.24</v>
      </c>
      <c r="F286" s="388"/>
      <c r="G286" s="443">
        <v>0.24</v>
      </c>
      <c r="H286" s="388">
        <v>0.24</v>
      </c>
      <c r="I286" s="388"/>
      <c r="J286" s="392">
        <f t="shared" si="39"/>
        <v>0.24</v>
      </c>
      <c r="K286" s="388"/>
      <c r="L286" s="388"/>
      <c r="M286" s="388"/>
      <c r="N286" s="388"/>
      <c r="O286" s="388"/>
      <c r="P286" s="388"/>
      <c r="Q286" s="388"/>
      <c r="R286" s="388"/>
      <c r="S286" s="388"/>
      <c r="T286" s="388"/>
      <c r="U286" s="388"/>
      <c r="V286" s="388"/>
      <c r="W286" s="388"/>
      <c r="X286" s="388"/>
      <c r="Y286" s="388"/>
      <c r="Z286" s="388"/>
      <c r="AA286" s="388"/>
      <c r="AB286" s="388"/>
      <c r="AC286" s="388"/>
      <c r="AD286" s="388"/>
      <c r="AE286" s="388"/>
      <c r="AF286" s="388"/>
      <c r="AG286" s="393">
        <f t="shared" si="40"/>
        <v>0</v>
      </c>
      <c r="AH286" s="445" t="s">
        <v>1753</v>
      </c>
      <c r="AI286" s="445" t="s">
        <v>1754</v>
      </c>
      <c r="AJ286" s="413"/>
      <c r="AK286" s="388"/>
      <c r="AL286" s="388"/>
      <c r="AM286" s="388"/>
      <c r="AN286" s="388"/>
      <c r="AO286" s="413"/>
      <c r="AP286" s="413"/>
      <c r="AQ286" s="413"/>
      <c r="AR286" s="413"/>
      <c r="AS286" s="413"/>
      <c r="AT286" s="388" t="s">
        <v>1755</v>
      </c>
      <c r="AU286" s="388">
        <v>256</v>
      </c>
      <c r="AV286" s="396"/>
      <c r="AW286" s="396"/>
      <c r="AX286" s="396"/>
      <c r="AY286" s="396"/>
      <c r="AZ286" s="396"/>
    </row>
    <row r="287" spans="1:52" ht="30.75" customHeight="1">
      <c r="A287" s="388">
        <v>43</v>
      </c>
      <c r="B287" s="388"/>
      <c r="C287" s="444" t="s">
        <v>1756</v>
      </c>
      <c r="D287" s="388" t="s">
        <v>129</v>
      </c>
      <c r="E287" s="443">
        <v>0.5</v>
      </c>
      <c r="F287" s="388"/>
      <c r="G287" s="443">
        <v>0.5</v>
      </c>
      <c r="H287" s="388">
        <v>0.5</v>
      </c>
      <c r="I287" s="388"/>
      <c r="J287" s="392">
        <f t="shared" si="39"/>
        <v>0.5</v>
      </c>
      <c r="K287" s="388"/>
      <c r="L287" s="388"/>
      <c r="M287" s="388"/>
      <c r="N287" s="388"/>
      <c r="O287" s="388"/>
      <c r="P287" s="388"/>
      <c r="Q287" s="388"/>
      <c r="R287" s="388"/>
      <c r="S287" s="388"/>
      <c r="T287" s="388"/>
      <c r="U287" s="388"/>
      <c r="V287" s="388"/>
      <c r="W287" s="388"/>
      <c r="X287" s="388"/>
      <c r="Y287" s="388"/>
      <c r="Z287" s="388"/>
      <c r="AA287" s="388"/>
      <c r="AB287" s="388"/>
      <c r="AC287" s="388"/>
      <c r="AD287" s="388"/>
      <c r="AE287" s="388"/>
      <c r="AF287" s="388"/>
      <c r="AG287" s="393">
        <f t="shared" si="40"/>
        <v>0</v>
      </c>
      <c r="AH287" s="388" t="s">
        <v>247</v>
      </c>
      <c r="AI287" s="388" t="s">
        <v>247</v>
      </c>
      <c r="AJ287" s="413"/>
      <c r="AK287" s="388"/>
      <c r="AL287" s="388"/>
      <c r="AM287" s="388"/>
      <c r="AN287" s="388"/>
      <c r="AO287" s="413"/>
      <c r="AP287" s="413"/>
      <c r="AQ287" s="413"/>
      <c r="AR287" s="413"/>
      <c r="AS287" s="413"/>
      <c r="AT287" s="388" t="s">
        <v>1755</v>
      </c>
      <c r="AU287" s="388">
        <v>257</v>
      </c>
    </row>
    <row r="288" spans="1:52" s="384" customFormat="1">
      <c r="A288" s="382" t="s">
        <v>1757</v>
      </c>
      <c r="B288" s="382"/>
      <c r="C288" s="446" t="s">
        <v>1365</v>
      </c>
      <c r="D288" s="382"/>
      <c r="E288" s="447">
        <f>SUM(E289:E307)</f>
        <v>27.500000000000004</v>
      </c>
      <c r="F288" s="447">
        <f t="shared" ref="F288:AG288" si="41">SUM(F289:F307)</f>
        <v>6.39</v>
      </c>
      <c r="G288" s="447">
        <f t="shared" si="41"/>
        <v>21.110000000000003</v>
      </c>
      <c r="H288" s="447">
        <f t="shared" si="41"/>
        <v>12.38</v>
      </c>
      <c r="I288" s="447">
        <f t="shared" si="41"/>
        <v>0</v>
      </c>
      <c r="J288" s="447">
        <f t="shared" si="41"/>
        <v>13.780000000000001</v>
      </c>
      <c r="K288" s="447">
        <f t="shared" si="41"/>
        <v>0.05</v>
      </c>
      <c r="L288" s="447">
        <f t="shared" si="41"/>
        <v>0</v>
      </c>
      <c r="M288" s="447">
        <f t="shared" si="41"/>
        <v>2.95</v>
      </c>
      <c r="N288" s="447">
        <f t="shared" si="41"/>
        <v>1</v>
      </c>
      <c r="O288" s="447">
        <f t="shared" si="41"/>
        <v>0</v>
      </c>
      <c r="P288" s="447">
        <f t="shared" si="41"/>
        <v>0</v>
      </c>
      <c r="Q288" s="447">
        <f t="shared" si="41"/>
        <v>0</v>
      </c>
      <c r="R288" s="447">
        <f t="shared" si="41"/>
        <v>0</v>
      </c>
      <c r="S288" s="447">
        <f t="shared" si="41"/>
        <v>0</v>
      </c>
      <c r="T288" s="447">
        <f t="shared" si="41"/>
        <v>0</v>
      </c>
      <c r="U288" s="447">
        <f t="shared" si="41"/>
        <v>0</v>
      </c>
      <c r="V288" s="447">
        <f t="shared" si="41"/>
        <v>0</v>
      </c>
      <c r="W288" s="447">
        <f t="shared" si="41"/>
        <v>0</v>
      </c>
      <c r="X288" s="447">
        <f t="shared" si="41"/>
        <v>0</v>
      </c>
      <c r="Y288" s="447">
        <f t="shared" si="41"/>
        <v>0</v>
      </c>
      <c r="Z288" s="447">
        <f t="shared" si="41"/>
        <v>0</v>
      </c>
      <c r="AA288" s="447">
        <f t="shared" si="41"/>
        <v>0</v>
      </c>
      <c r="AB288" s="447">
        <f t="shared" si="41"/>
        <v>0</v>
      </c>
      <c r="AC288" s="447">
        <f t="shared" si="41"/>
        <v>0</v>
      </c>
      <c r="AD288" s="447">
        <f t="shared" si="41"/>
        <v>0</v>
      </c>
      <c r="AE288" s="447">
        <f t="shared" si="41"/>
        <v>3.23</v>
      </c>
      <c r="AF288" s="447">
        <f t="shared" si="41"/>
        <v>0</v>
      </c>
      <c r="AG288" s="447">
        <f t="shared" si="41"/>
        <v>7.2799999999999994</v>
      </c>
      <c r="AH288" s="382"/>
      <c r="AI288" s="382"/>
      <c r="AJ288" s="387"/>
      <c r="AK288" s="382"/>
      <c r="AL288" s="382"/>
      <c r="AM288" s="382"/>
      <c r="AN288" s="382"/>
      <c r="AO288" s="387"/>
      <c r="AP288" s="387"/>
      <c r="AQ288" s="387"/>
      <c r="AR288" s="387"/>
      <c r="AS288" s="387"/>
      <c r="AT288" s="382"/>
      <c r="AU288" s="382"/>
    </row>
    <row r="289" spans="1:52" ht="28.5" customHeight="1">
      <c r="A289" s="388">
        <v>1</v>
      </c>
      <c r="B289" s="389">
        <v>421</v>
      </c>
      <c r="C289" s="390" t="s">
        <v>1758</v>
      </c>
      <c r="D289" s="389" t="s">
        <v>54</v>
      </c>
      <c r="E289" s="391">
        <v>0.2</v>
      </c>
      <c r="F289" s="389"/>
      <c r="G289" s="391">
        <v>0.2</v>
      </c>
      <c r="H289" s="389"/>
      <c r="I289" s="389"/>
      <c r="J289" s="392">
        <f t="shared" ref="J289:J306" si="42">H289+I289</f>
        <v>0</v>
      </c>
      <c r="K289" s="389"/>
      <c r="L289" s="389"/>
      <c r="M289" s="389"/>
      <c r="N289" s="389"/>
      <c r="O289" s="389"/>
      <c r="P289" s="389"/>
      <c r="Q289" s="389"/>
      <c r="R289" s="389"/>
      <c r="S289" s="389"/>
      <c r="T289" s="389"/>
      <c r="U289" s="389"/>
      <c r="V289" s="389"/>
      <c r="W289" s="389"/>
      <c r="X289" s="389"/>
      <c r="Y289" s="389"/>
      <c r="Z289" s="389"/>
      <c r="AA289" s="389"/>
      <c r="AB289" s="389"/>
      <c r="AC289" s="389"/>
      <c r="AD289" s="389"/>
      <c r="AE289" s="389">
        <v>0.2</v>
      </c>
      <c r="AF289" s="389"/>
      <c r="AG289" s="393">
        <f t="shared" si="40"/>
        <v>0.2</v>
      </c>
      <c r="AH289" s="389" t="s">
        <v>256</v>
      </c>
      <c r="AI289" s="389" t="s">
        <v>1691</v>
      </c>
      <c r="AJ289" s="389">
        <v>491</v>
      </c>
      <c r="AK289" s="389" t="s">
        <v>1415</v>
      </c>
      <c r="AL289" s="389" t="s">
        <v>1427</v>
      </c>
      <c r="AM289" s="389"/>
      <c r="AN289" s="389"/>
      <c r="AO289" s="389"/>
      <c r="AP289" s="395" t="s">
        <v>1458</v>
      </c>
      <c r="AQ289" s="389">
        <v>491</v>
      </c>
      <c r="AR289" s="395"/>
      <c r="AS289" s="389"/>
      <c r="AT289" s="388"/>
      <c r="AU289" s="388">
        <v>258</v>
      </c>
    </row>
    <row r="290" spans="1:52" ht="26.25" customHeight="1">
      <c r="A290" s="388">
        <v>2</v>
      </c>
      <c r="B290" s="389">
        <v>155</v>
      </c>
      <c r="C290" s="390" t="s">
        <v>1759</v>
      </c>
      <c r="D290" s="389" t="s">
        <v>54</v>
      </c>
      <c r="E290" s="391">
        <v>0.6</v>
      </c>
      <c r="F290" s="389"/>
      <c r="G290" s="391">
        <v>0.6</v>
      </c>
      <c r="H290" s="389"/>
      <c r="I290" s="389"/>
      <c r="J290" s="392">
        <f t="shared" si="42"/>
        <v>0</v>
      </c>
      <c r="K290" s="389"/>
      <c r="L290" s="389"/>
      <c r="M290" s="389"/>
      <c r="N290" s="389"/>
      <c r="O290" s="389"/>
      <c r="P290" s="389"/>
      <c r="Q290" s="389"/>
      <c r="R290" s="389"/>
      <c r="S290" s="389"/>
      <c r="T290" s="389"/>
      <c r="U290" s="389"/>
      <c r="V290" s="389"/>
      <c r="W290" s="389"/>
      <c r="X290" s="389"/>
      <c r="Y290" s="389"/>
      <c r="Z290" s="389"/>
      <c r="AA290" s="389"/>
      <c r="AB290" s="389"/>
      <c r="AC290" s="389"/>
      <c r="AD290" s="389"/>
      <c r="AE290" s="389">
        <v>0.6</v>
      </c>
      <c r="AF290" s="389"/>
      <c r="AG290" s="393">
        <f t="shared" si="40"/>
        <v>0.6</v>
      </c>
      <c r="AH290" s="389" t="s">
        <v>256</v>
      </c>
      <c r="AI290" s="389" t="s">
        <v>1691</v>
      </c>
      <c r="AJ290" s="395"/>
      <c r="AK290" s="389" t="s">
        <v>1415</v>
      </c>
      <c r="AL290" s="389" t="s">
        <v>1466</v>
      </c>
      <c r="AM290" s="389"/>
      <c r="AN290" s="389"/>
      <c r="AO290" s="389"/>
      <c r="AP290" s="389"/>
      <c r="AQ290" s="395" t="s">
        <v>1458</v>
      </c>
      <c r="AR290" s="389">
        <v>490</v>
      </c>
      <c r="AS290" s="389" t="s">
        <v>1417</v>
      </c>
      <c r="AT290" s="388"/>
      <c r="AU290" s="388">
        <v>259</v>
      </c>
    </row>
    <row r="291" spans="1:52" ht="32.25" customHeight="1">
      <c r="A291" s="388">
        <v>3</v>
      </c>
      <c r="B291" s="389">
        <v>375</v>
      </c>
      <c r="C291" s="390" t="s">
        <v>1760</v>
      </c>
      <c r="D291" s="389" t="s">
        <v>54</v>
      </c>
      <c r="E291" s="391">
        <v>1</v>
      </c>
      <c r="F291" s="389"/>
      <c r="G291" s="391">
        <v>1</v>
      </c>
      <c r="H291" s="389"/>
      <c r="I291" s="389"/>
      <c r="J291" s="392">
        <f t="shared" si="42"/>
        <v>0</v>
      </c>
      <c r="K291" s="389"/>
      <c r="L291" s="389"/>
      <c r="M291" s="389"/>
      <c r="N291" s="389">
        <v>1</v>
      </c>
      <c r="O291" s="389"/>
      <c r="P291" s="389"/>
      <c r="Q291" s="389"/>
      <c r="R291" s="389"/>
      <c r="S291" s="389"/>
      <c r="T291" s="389"/>
      <c r="U291" s="389"/>
      <c r="V291" s="389"/>
      <c r="W291" s="389"/>
      <c r="X291" s="389"/>
      <c r="Y291" s="389"/>
      <c r="Z291" s="389"/>
      <c r="AA291" s="389"/>
      <c r="AB291" s="389"/>
      <c r="AC291" s="389"/>
      <c r="AD291" s="389"/>
      <c r="AE291" s="389"/>
      <c r="AF291" s="389"/>
      <c r="AG291" s="393">
        <f t="shared" si="40"/>
        <v>1</v>
      </c>
      <c r="AH291" s="389" t="s">
        <v>253</v>
      </c>
      <c r="AI291" s="394" t="s">
        <v>1761</v>
      </c>
      <c r="AJ291" s="389">
        <v>474</v>
      </c>
      <c r="AK291" s="389" t="s">
        <v>1415</v>
      </c>
      <c r="AL291" s="389" t="s">
        <v>1610</v>
      </c>
      <c r="AM291" s="389">
        <v>15</v>
      </c>
      <c r="AN291" s="389"/>
      <c r="AO291" s="390" t="s">
        <v>1490</v>
      </c>
      <c r="AP291" s="389" t="s">
        <v>1491</v>
      </c>
      <c r="AQ291" s="389">
        <v>474</v>
      </c>
      <c r="AR291" s="395"/>
      <c r="AS291" s="389"/>
      <c r="AT291" s="388"/>
      <c r="AU291" s="388">
        <v>260</v>
      </c>
    </row>
    <row r="292" spans="1:52" ht="29.25" customHeight="1">
      <c r="A292" s="388">
        <v>4</v>
      </c>
      <c r="B292" s="389">
        <v>363</v>
      </c>
      <c r="C292" s="390" t="s">
        <v>1762</v>
      </c>
      <c r="D292" s="421" t="s">
        <v>54</v>
      </c>
      <c r="E292" s="391">
        <v>2.15</v>
      </c>
      <c r="F292" s="395"/>
      <c r="G292" s="391">
        <v>2.15</v>
      </c>
      <c r="H292" s="389"/>
      <c r="I292" s="389"/>
      <c r="J292" s="392">
        <f t="shared" si="42"/>
        <v>0</v>
      </c>
      <c r="K292" s="389"/>
      <c r="L292" s="389"/>
      <c r="M292" s="389">
        <v>2.15</v>
      </c>
      <c r="N292" s="389"/>
      <c r="O292" s="389"/>
      <c r="P292" s="389"/>
      <c r="Q292" s="389"/>
      <c r="R292" s="389"/>
      <c r="S292" s="389"/>
      <c r="T292" s="389"/>
      <c r="U292" s="389"/>
      <c r="V292" s="389"/>
      <c r="W292" s="389"/>
      <c r="X292" s="389"/>
      <c r="Y292" s="389"/>
      <c r="Z292" s="389"/>
      <c r="AA292" s="389"/>
      <c r="AB292" s="389"/>
      <c r="AC292" s="389"/>
      <c r="AD292" s="389"/>
      <c r="AE292" s="389"/>
      <c r="AF292" s="389"/>
      <c r="AG292" s="393">
        <f t="shared" si="40"/>
        <v>2.15</v>
      </c>
      <c r="AH292" s="406" t="s">
        <v>253</v>
      </c>
      <c r="AI292" s="394" t="s">
        <v>1763</v>
      </c>
      <c r="AJ292" s="389">
        <v>285</v>
      </c>
      <c r="AK292" s="389" t="s">
        <v>1764</v>
      </c>
      <c r="AL292" s="389"/>
      <c r="AM292" s="389"/>
      <c r="AN292" s="389"/>
      <c r="AO292" s="395"/>
      <c r="AP292" s="395"/>
      <c r="AQ292" s="395"/>
      <c r="AR292" s="395"/>
      <c r="AS292" s="395"/>
      <c r="AT292" s="388"/>
      <c r="AU292" s="388">
        <v>261</v>
      </c>
    </row>
    <row r="293" spans="1:52" ht="29.25" customHeight="1">
      <c r="A293" s="388">
        <v>5</v>
      </c>
      <c r="B293" s="389">
        <v>362</v>
      </c>
      <c r="C293" s="422" t="s">
        <v>985</v>
      </c>
      <c r="D293" s="421" t="s">
        <v>54</v>
      </c>
      <c r="E293" s="391">
        <v>0.25</v>
      </c>
      <c r="F293" s="422"/>
      <c r="G293" s="391">
        <v>0.25</v>
      </c>
      <c r="H293" s="393">
        <v>0.1</v>
      </c>
      <c r="I293" s="393"/>
      <c r="J293" s="392">
        <f t="shared" si="42"/>
        <v>0.1</v>
      </c>
      <c r="K293" s="393"/>
      <c r="L293" s="393"/>
      <c r="M293" s="393"/>
      <c r="N293" s="393"/>
      <c r="O293" s="393"/>
      <c r="P293" s="393"/>
      <c r="Q293" s="393"/>
      <c r="R293" s="393"/>
      <c r="S293" s="393"/>
      <c r="T293" s="393"/>
      <c r="U293" s="393"/>
      <c r="V293" s="393"/>
      <c r="W293" s="393"/>
      <c r="X293" s="393"/>
      <c r="Y293" s="393"/>
      <c r="Z293" s="393"/>
      <c r="AA293" s="393"/>
      <c r="AB293" s="393"/>
      <c r="AC293" s="393"/>
      <c r="AD293" s="393"/>
      <c r="AE293" s="393">
        <v>0.15</v>
      </c>
      <c r="AF293" s="393"/>
      <c r="AG293" s="393">
        <f t="shared" si="40"/>
        <v>0.15</v>
      </c>
      <c r="AH293" s="389" t="s">
        <v>253</v>
      </c>
      <c r="AI293" s="394" t="s">
        <v>1765</v>
      </c>
      <c r="AJ293" s="389">
        <v>284</v>
      </c>
      <c r="AK293" s="389" t="s">
        <v>1766</v>
      </c>
      <c r="AL293" s="389" t="s">
        <v>1427</v>
      </c>
      <c r="AM293" s="389">
        <v>5</v>
      </c>
      <c r="AN293" s="389"/>
      <c r="AO293" s="395"/>
      <c r="AP293" s="395"/>
      <c r="AQ293" s="395"/>
      <c r="AR293" s="395"/>
      <c r="AS293" s="395" t="s">
        <v>1419</v>
      </c>
      <c r="AT293" s="388"/>
      <c r="AU293" s="388">
        <v>262</v>
      </c>
    </row>
    <row r="294" spans="1:52" ht="55.5" customHeight="1">
      <c r="A294" s="388">
        <v>6</v>
      </c>
      <c r="B294" s="389">
        <v>289</v>
      </c>
      <c r="C294" s="390" t="s">
        <v>1767</v>
      </c>
      <c r="D294" s="389" t="s">
        <v>54</v>
      </c>
      <c r="E294" s="391">
        <v>3.09</v>
      </c>
      <c r="F294" s="389">
        <v>1.0900000000000001</v>
      </c>
      <c r="G294" s="391">
        <v>2</v>
      </c>
      <c r="H294" s="389">
        <v>2</v>
      </c>
      <c r="I294" s="389"/>
      <c r="J294" s="392">
        <f t="shared" si="42"/>
        <v>2</v>
      </c>
      <c r="K294" s="389"/>
      <c r="L294" s="389"/>
      <c r="M294" s="389"/>
      <c r="N294" s="389"/>
      <c r="O294" s="389"/>
      <c r="P294" s="389"/>
      <c r="Q294" s="389"/>
      <c r="R294" s="389"/>
      <c r="S294" s="389"/>
      <c r="T294" s="389"/>
      <c r="U294" s="389"/>
      <c r="V294" s="389"/>
      <c r="W294" s="389"/>
      <c r="X294" s="389"/>
      <c r="Y294" s="389"/>
      <c r="Z294" s="389"/>
      <c r="AA294" s="389"/>
      <c r="AB294" s="389"/>
      <c r="AC294" s="389"/>
      <c r="AD294" s="389"/>
      <c r="AE294" s="389"/>
      <c r="AF294" s="389"/>
      <c r="AG294" s="393">
        <f t="shared" si="40"/>
        <v>0</v>
      </c>
      <c r="AH294" s="389" t="s">
        <v>1768</v>
      </c>
      <c r="AI294" s="389" t="s">
        <v>1769</v>
      </c>
      <c r="AJ294" s="389">
        <v>507</v>
      </c>
      <c r="AK294" s="389" t="s">
        <v>1415</v>
      </c>
      <c r="AL294" s="389" t="s">
        <v>1770</v>
      </c>
      <c r="AM294" s="389"/>
      <c r="AN294" s="389"/>
      <c r="AO294" s="389"/>
      <c r="AP294" s="395" t="s">
        <v>1458</v>
      </c>
      <c r="AQ294" s="389">
        <v>507</v>
      </c>
      <c r="AR294" s="395"/>
      <c r="AS294" s="389"/>
      <c r="AT294" s="388"/>
      <c r="AU294" s="388">
        <v>263</v>
      </c>
    </row>
    <row r="295" spans="1:52" ht="34.5" customHeight="1">
      <c r="A295" s="388">
        <v>7</v>
      </c>
      <c r="B295" s="389">
        <v>196</v>
      </c>
      <c r="C295" s="390" t="s">
        <v>1354</v>
      </c>
      <c r="D295" s="389" t="s">
        <v>54</v>
      </c>
      <c r="E295" s="391">
        <v>0.49</v>
      </c>
      <c r="F295" s="395"/>
      <c r="G295" s="391">
        <v>0.49</v>
      </c>
      <c r="H295" s="389">
        <v>0.33</v>
      </c>
      <c r="I295" s="389"/>
      <c r="J295" s="392">
        <f t="shared" si="42"/>
        <v>0.33</v>
      </c>
      <c r="K295" s="389"/>
      <c r="L295" s="389"/>
      <c r="M295" s="389"/>
      <c r="N295" s="389"/>
      <c r="O295" s="389"/>
      <c r="P295" s="389"/>
      <c r="Q295" s="389"/>
      <c r="R295" s="389"/>
      <c r="S295" s="389"/>
      <c r="T295" s="389"/>
      <c r="U295" s="389"/>
      <c r="V295" s="389"/>
      <c r="W295" s="389"/>
      <c r="X295" s="389"/>
      <c r="Y295" s="389"/>
      <c r="Z295" s="389"/>
      <c r="AA295" s="389"/>
      <c r="AB295" s="389"/>
      <c r="AC295" s="389"/>
      <c r="AD295" s="389"/>
      <c r="AE295" s="389">
        <v>0.16</v>
      </c>
      <c r="AF295" s="389"/>
      <c r="AG295" s="393">
        <f t="shared" si="40"/>
        <v>0.16</v>
      </c>
      <c r="AH295" s="403" t="s">
        <v>242</v>
      </c>
      <c r="AI295" s="394" t="s">
        <v>1114</v>
      </c>
      <c r="AJ295" s="389">
        <v>248</v>
      </c>
      <c r="AK295" s="389" t="s">
        <v>1415</v>
      </c>
      <c r="AL295" s="389" t="s">
        <v>1771</v>
      </c>
      <c r="AM295" s="389"/>
      <c r="AN295" s="389" t="s">
        <v>1432</v>
      </c>
      <c r="AO295" s="395" t="s">
        <v>1418</v>
      </c>
      <c r="AP295" s="395"/>
      <c r="AQ295" s="395"/>
      <c r="AR295" s="395"/>
      <c r="AS295" s="395" t="s">
        <v>1419</v>
      </c>
      <c r="AT295" s="388"/>
      <c r="AU295" s="388">
        <v>264</v>
      </c>
    </row>
    <row r="296" spans="1:52" s="384" customFormat="1" ht="29.25" customHeight="1">
      <c r="A296" s="388">
        <v>8</v>
      </c>
      <c r="B296" s="389">
        <v>87</v>
      </c>
      <c r="C296" s="390" t="s">
        <v>414</v>
      </c>
      <c r="D296" s="421" t="s">
        <v>54</v>
      </c>
      <c r="E296" s="391">
        <v>2.8</v>
      </c>
      <c r="F296" s="390">
        <v>2</v>
      </c>
      <c r="G296" s="391">
        <v>0.8</v>
      </c>
      <c r="H296" s="393"/>
      <c r="I296" s="393"/>
      <c r="J296" s="392">
        <f t="shared" si="42"/>
        <v>0</v>
      </c>
      <c r="K296" s="393"/>
      <c r="L296" s="393"/>
      <c r="M296" s="393">
        <v>0.8</v>
      </c>
      <c r="N296" s="393"/>
      <c r="O296" s="393"/>
      <c r="P296" s="393"/>
      <c r="Q296" s="393"/>
      <c r="R296" s="393"/>
      <c r="S296" s="393"/>
      <c r="T296" s="393"/>
      <c r="U296" s="393"/>
      <c r="V296" s="393"/>
      <c r="W296" s="393"/>
      <c r="X296" s="393"/>
      <c r="Y296" s="393"/>
      <c r="Z296" s="393"/>
      <c r="AA296" s="393"/>
      <c r="AB296" s="393"/>
      <c r="AC296" s="393"/>
      <c r="AD296" s="393"/>
      <c r="AE296" s="393"/>
      <c r="AF296" s="393"/>
      <c r="AG296" s="393">
        <f t="shared" si="40"/>
        <v>0.8</v>
      </c>
      <c r="AH296" s="389" t="s">
        <v>233</v>
      </c>
      <c r="AI296" s="394" t="s">
        <v>1026</v>
      </c>
      <c r="AJ296" s="389">
        <v>341</v>
      </c>
      <c r="AK296" s="389" t="s">
        <v>1415</v>
      </c>
      <c r="AL296" s="389" t="s">
        <v>1772</v>
      </c>
      <c r="AM296" s="389"/>
      <c r="AN296" s="389" t="s">
        <v>1432</v>
      </c>
      <c r="AO296" s="395" t="s">
        <v>1433</v>
      </c>
      <c r="AP296" s="395"/>
      <c r="AQ296" s="395"/>
      <c r="AR296" s="395"/>
      <c r="AS296" s="395"/>
      <c r="AT296" s="388"/>
      <c r="AU296" s="388">
        <v>265</v>
      </c>
      <c r="AV296" s="396"/>
      <c r="AW296" s="396"/>
      <c r="AX296" s="396"/>
      <c r="AY296" s="396"/>
      <c r="AZ296" s="396"/>
    </row>
    <row r="297" spans="1:52" ht="35.25" customHeight="1">
      <c r="A297" s="388">
        <v>9</v>
      </c>
      <c r="B297" s="389">
        <v>71</v>
      </c>
      <c r="C297" s="402" t="s">
        <v>1773</v>
      </c>
      <c r="D297" s="389" t="s">
        <v>54</v>
      </c>
      <c r="E297" s="391">
        <v>0.5</v>
      </c>
      <c r="F297" s="395"/>
      <c r="G297" s="391">
        <v>0.5</v>
      </c>
      <c r="H297" s="389">
        <v>0.5</v>
      </c>
      <c r="I297" s="389"/>
      <c r="J297" s="392">
        <f t="shared" si="42"/>
        <v>0.5</v>
      </c>
      <c r="K297" s="389"/>
      <c r="L297" s="389"/>
      <c r="M297" s="389"/>
      <c r="N297" s="389"/>
      <c r="O297" s="389"/>
      <c r="P297" s="389"/>
      <c r="Q297" s="389"/>
      <c r="R297" s="389"/>
      <c r="S297" s="389"/>
      <c r="T297" s="389"/>
      <c r="U297" s="389"/>
      <c r="V297" s="389"/>
      <c r="W297" s="389"/>
      <c r="X297" s="389"/>
      <c r="Y297" s="389"/>
      <c r="Z297" s="389"/>
      <c r="AA297" s="389"/>
      <c r="AB297" s="389"/>
      <c r="AC297" s="389"/>
      <c r="AD297" s="389"/>
      <c r="AE297" s="389"/>
      <c r="AF297" s="389"/>
      <c r="AG297" s="393">
        <f t="shared" si="40"/>
        <v>0</v>
      </c>
      <c r="AH297" s="441" t="s">
        <v>232</v>
      </c>
      <c r="AI297" s="394" t="s">
        <v>1150</v>
      </c>
      <c r="AJ297" s="389">
        <v>275</v>
      </c>
      <c r="AK297" s="389" t="s">
        <v>1415</v>
      </c>
      <c r="AL297" s="389" t="s">
        <v>1521</v>
      </c>
      <c r="AM297" s="389"/>
      <c r="AN297" s="389"/>
      <c r="AO297" s="395"/>
      <c r="AP297" s="395"/>
      <c r="AQ297" s="395"/>
      <c r="AR297" s="395"/>
      <c r="AS297" s="395"/>
      <c r="AT297" s="388"/>
      <c r="AU297" s="388">
        <v>266</v>
      </c>
    </row>
    <row r="298" spans="1:52" ht="25.5" customHeight="1">
      <c r="A298" s="388">
        <v>10</v>
      </c>
      <c r="B298" s="389">
        <v>52</v>
      </c>
      <c r="C298" s="390" t="s">
        <v>1197</v>
      </c>
      <c r="D298" s="421" t="s">
        <v>54</v>
      </c>
      <c r="E298" s="391">
        <v>0.05</v>
      </c>
      <c r="F298" s="395"/>
      <c r="G298" s="391">
        <v>0.05</v>
      </c>
      <c r="H298" s="389"/>
      <c r="I298" s="389"/>
      <c r="J298" s="392">
        <f t="shared" si="42"/>
        <v>0</v>
      </c>
      <c r="K298" s="389">
        <v>0.05</v>
      </c>
      <c r="L298" s="389"/>
      <c r="M298" s="389"/>
      <c r="N298" s="389"/>
      <c r="O298" s="389"/>
      <c r="P298" s="389"/>
      <c r="Q298" s="389"/>
      <c r="R298" s="389"/>
      <c r="S298" s="389"/>
      <c r="T298" s="389"/>
      <c r="U298" s="389"/>
      <c r="V298" s="389"/>
      <c r="W298" s="389"/>
      <c r="X298" s="389"/>
      <c r="Y298" s="389"/>
      <c r="Z298" s="389"/>
      <c r="AA298" s="389"/>
      <c r="AB298" s="389"/>
      <c r="AC298" s="389"/>
      <c r="AD298" s="389"/>
      <c r="AE298" s="389"/>
      <c r="AF298" s="389"/>
      <c r="AG298" s="393">
        <f t="shared" si="40"/>
        <v>0</v>
      </c>
      <c r="AH298" s="394" t="s">
        <v>231</v>
      </c>
      <c r="AI298" s="394" t="s">
        <v>1057</v>
      </c>
      <c r="AJ298" s="389">
        <v>339</v>
      </c>
      <c r="AK298" s="389" t="s">
        <v>1415</v>
      </c>
      <c r="AL298" s="389" t="s">
        <v>1643</v>
      </c>
      <c r="AM298" s="389">
        <v>13</v>
      </c>
      <c r="AN298" s="389" t="s">
        <v>1432</v>
      </c>
      <c r="AO298" s="395" t="s">
        <v>1433</v>
      </c>
      <c r="AP298" s="395"/>
      <c r="AQ298" s="395"/>
      <c r="AR298" s="395"/>
      <c r="AS298" s="395"/>
      <c r="AT298" s="388"/>
      <c r="AU298" s="388">
        <v>267</v>
      </c>
    </row>
    <row r="299" spans="1:52" s="384" customFormat="1" ht="41.25" customHeight="1">
      <c r="A299" s="388">
        <v>11</v>
      </c>
      <c r="B299" s="389"/>
      <c r="C299" s="390" t="s">
        <v>1774</v>
      </c>
      <c r="D299" s="389" t="s">
        <v>54</v>
      </c>
      <c r="E299" s="401">
        <v>2.2000000000000002</v>
      </c>
      <c r="F299" s="389"/>
      <c r="G299" s="401">
        <v>2.2000000000000002</v>
      </c>
      <c r="H299" s="389">
        <v>2.2000000000000002</v>
      </c>
      <c r="I299" s="389"/>
      <c r="J299" s="392">
        <f t="shared" si="42"/>
        <v>2.2000000000000002</v>
      </c>
      <c r="K299" s="389"/>
      <c r="L299" s="389"/>
      <c r="M299" s="389"/>
      <c r="N299" s="389"/>
      <c r="O299" s="389"/>
      <c r="P299" s="389"/>
      <c r="Q299" s="389"/>
      <c r="R299" s="389"/>
      <c r="S299" s="389"/>
      <c r="T299" s="389"/>
      <c r="U299" s="389"/>
      <c r="V299" s="389"/>
      <c r="W299" s="389"/>
      <c r="X299" s="389"/>
      <c r="Y299" s="389"/>
      <c r="Z299" s="389"/>
      <c r="AA299" s="389"/>
      <c r="AB299" s="389"/>
      <c r="AC299" s="389"/>
      <c r="AD299" s="389"/>
      <c r="AE299" s="389"/>
      <c r="AF299" s="389"/>
      <c r="AG299" s="393">
        <f t="shared" si="40"/>
        <v>0</v>
      </c>
      <c r="AH299" s="389" t="s">
        <v>230</v>
      </c>
      <c r="AI299" s="389" t="s">
        <v>1549</v>
      </c>
      <c r="AJ299" s="395"/>
      <c r="AK299" s="389" t="s">
        <v>1439</v>
      </c>
      <c r="AL299" s="389"/>
      <c r="AM299" s="389"/>
      <c r="AN299" s="389"/>
      <c r="AO299" s="395"/>
      <c r="AP299" s="395"/>
      <c r="AQ299" s="395"/>
      <c r="AR299" s="395"/>
      <c r="AS299" s="395"/>
      <c r="AT299" s="388"/>
      <c r="AU299" s="388">
        <v>268</v>
      </c>
      <c r="AV299" s="396"/>
      <c r="AW299" s="396"/>
      <c r="AX299" s="396"/>
      <c r="AY299" s="396"/>
      <c r="AZ299" s="396"/>
    </row>
    <row r="300" spans="1:52" ht="25.5" customHeight="1">
      <c r="A300" s="388">
        <v>12</v>
      </c>
      <c r="B300" s="389">
        <v>171</v>
      </c>
      <c r="C300" s="390" t="s">
        <v>1775</v>
      </c>
      <c r="D300" s="389" t="s">
        <v>54</v>
      </c>
      <c r="E300" s="391">
        <v>0.5</v>
      </c>
      <c r="F300" s="393"/>
      <c r="G300" s="391">
        <v>0.5</v>
      </c>
      <c r="H300" s="389"/>
      <c r="I300" s="393"/>
      <c r="J300" s="392">
        <f t="shared" si="42"/>
        <v>0</v>
      </c>
      <c r="K300" s="393"/>
      <c r="L300" s="393"/>
      <c r="M300" s="393"/>
      <c r="N300" s="393"/>
      <c r="O300" s="393"/>
      <c r="P300" s="393"/>
      <c r="Q300" s="393"/>
      <c r="R300" s="393"/>
      <c r="S300" s="393"/>
      <c r="T300" s="393"/>
      <c r="U300" s="393"/>
      <c r="V300" s="393"/>
      <c r="W300" s="393"/>
      <c r="X300" s="393"/>
      <c r="Y300" s="393"/>
      <c r="Z300" s="393"/>
      <c r="AA300" s="393"/>
      <c r="AB300" s="393"/>
      <c r="AC300" s="393"/>
      <c r="AD300" s="393"/>
      <c r="AE300" s="393">
        <v>0.5</v>
      </c>
      <c r="AF300" s="393"/>
      <c r="AG300" s="393">
        <f t="shared" si="40"/>
        <v>0.5</v>
      </c>
      <c r="AH300" s="389" t="s">
        <v>240</v>
      </c>
      <c r="AI300" s="389" t="s">
        <v>240</v>
      </c>
      <c r="AJ300" s="389"/>
      <c r="AK300" s="389" t="s">
        <v>1439</v>
      </c>
      <c r="AL300" s="389"/>
      <c r="AM300" s="389">
        <v>13</v>
      </c>
      <c r="AN300" s="389"/>
      <c r="AO300" s="389"/>
      <c r="AP300" s="395"/>
      <c r="AQ300" s="389"/>
      <c r="AR300" s="389"/>
      <c r="AS300" s="395"/>
      <c r="AT300" s="388"/>
      <c r="AU300" s="388">
        <v>269</v>
      </c>
    </row>
    <row r="301" spans="1:52" ht="31.5">
      <c r="A301" s="388">
        <v>13</v>
      </c>
      <c r="B301" s="389">
        <v>228</v>
      </c>
      <c r="C301" s="390" t="s">
        <v>1776</v>
      </c>
      <c r="D301" s="394" t="s">
        <v>54</v>
      </c>
      <c r="E301" s="391">
        <v>0.5</v>
      </c>
      <c r="F301" s="389"/>
      <c r="G301" s="391">
        <v>0.5</v>
      </c>
      <c r="H301" s="389">
        <v>0.5</v>
      </c>
      <c r="I301" s="389"/>
      <c r="J301" s="392">
        <f t="shared" si="42"/>
        <v>0.5</v>
      </c>
      <c r="K301" s="389"/>
      <c r="L301" s="389"/>
      <c r="M301" s="389"/>
      <c r="N301" s="389"/>
      <c r="O301" s="389"/>
      <c r="P301" s="389"/>
      <c r="Q301" s="389"/>
      <c r="R301" s="389"/>
      <c r="S301" s="389"/>
      <c r="T301" s="389"/>
      <c r="U301" s="389"/>
      <c r="V301" s="389"/>
      <c r="W301" s="389"/>
      <c r="X301" s="389"/>
      <c r="Y301" s="389"/>
      <c r="Z301" s="389"/>
      <c r="AA301" s="389"/>
      <c r="AB301" s="389"/>
      <c r="AC301" s="389"/>
      <c r="AD301" s="389"/>
      <c r="AE301" s="389"/>
      <c r="AF301" s="389"/>
      <c r="AG301" s="393">
        <f t="shared" si="40"/>
        <v>0</v>
      </c>
      <c r="AH301" s="408" t="s">
        <v>243</v>
      </c>
      <c r="AI301" s="394" t="s">
        <v>1777</v>
      </c>
      <c r="AJ301" s="389"/>
      <c r="AK301" s="389" t="s">
        <v>1439</v>
      </c>
      <c r="AL301" s="389">
        <v>4</v>
      </c>
      <c r="AM301" s="389"/>
      <c r="AN301" s="389"/>
      <c r="AO301" s="389"/>
      <c r="AP301" s="389"/>
      <c r="AQ301" s="389"/>
      <c r="AR301" s="395"/>
      <c r="AS301" s="389"/>
      <c r="AT301" s="388"/>
      <c r="AU301" s="388">
        <v>270</v>
      </c>
    </row>
    <row r="302" spans="1:52" ht="31.5">
      <c r="A302" s="388">
        <v>14</v>
      </c>
      <c r="B302" s="389">
        <v>334</v>
      </c>
      <c r="C302" s="390" t="s">
        <v>1778</v>
      </c>
      <c r="D302" s="389" t="s">
        <v>54</v>
      </c>
      <c r="E302" s="391">
        <v>0.02</v>
      </c>
      <c r="F302" s="389"/>
      <c r="G302" s="391">
        <v>0.02</v>
      </c>
      <c r="H302" s="393"/>
      <c r="I302" s="393"/>
      <c r="J302" s="392">
        <f t="shared" si="42"/>
        <v>0</v>
      </c>
      <c r="K302" s="393"/>
      <c r="L302" s="393"/>
      <c r="M302" s="393"/>
      <c r="N302" s="393"/>
      <c r="O302" s="393"/>
      <c r="P302" s="393"/>
      <c r="Q302" s="393"/>
      <c r="R302" s="393"/>
      <c r="S302" s="393"/>
      <c r="T302" s="393"/>
      <c r="U302" s="393"/>
      <c r="V302" s="393"/>
      <c r="W302" s="393"/>
      <c r="X302" s="393"/>
      <c r="Y302" s="393"/>
      <c r="Z302" s="393"/>
      <c r="AA302" s="393"/>
      <c r="AB302" s="393"/>
      <c r="AC302" s="393"/>
      <c r="AD302" s="393"/>
      <c r="AE302" s="393">
        <v>0.02</v>
      </c>
      <c r="AF302" s="393"/>
      <c r="AG302" s="393">
        <f t="shared" si="40"/>
        <v>0.02</v>
      </c>
      <c r="AH302" s="389" t="s">
        <v>250</v>
      </c>
      <c r="AI302" s="389" t="s">
        <v>1451</v>
      </c>
      <c r="AJ302" s="389"/>
      <c r="AK302" s="389" t="s">
        <v>1439</v>
      </c>
      <c r="AL302" s="389"/>
      <c r="AM302" s="389">
        <v>16</v>
      </c>
      <c r="AN302" s="389"/>
      <c r="AO302" s="389"/>
      <c r="AP302" s="395"/>
      <c r="AQ302" s="389"/>
      <c r="AR302" s="389"/>
      <c r="AS302" s="389"/>
      <c r="AT302" s="388"/>
      <c r="AU302" s="388">
        <v>271</v>
      </c>
    </row>
    <row r="303" spans="1:52" ht="31.5">
      <c r="A303" s="388">
        <v>15</v>
      </c>
      <c r="B303" s="389"/>
      <c r="C303" s="390" t="s">
        <v>1779</v>
      </c>
      <c r="D303" s="389" t="s">
        <v>54</v>
      </c>
      <c r="E303" s="401">
        <v>8.3000000000000007</v>
      </c>
      <c r="F303" s="389">
        <v>3.3</v>
      </c>
      <c r="G303" s="401">
        <v>5</v>
      </c>
      <c r="H303" s="389">
        <v>5</v>
      </c>
      <c r="I303" s="389"/>
      <c r="J303" s="392">
        <f t="shared" si="42"/>
        <v>5</v>
      </c>
      <c r="K303" s="389"/>
      <c r="L303" s="389"/>
      <c r="M303" s="389"/>
      <c r="N303" s="389"/>
      <c r="O303" s="389"/>
      <c r="P303" s="389"/>
      <c r="Q303" s="389"/>
      <c r="R303" s="389"/>
      <c r="S303" s="389"/>
      <c r="T303" s="389"/>
      <c r="U303" s="389"/>
      <c r="V303" s="389"/>
      <c r="W303" s="389"/>
      <c r="X303" s="389"/>
      <c r="Y303" s="389"/>
      <c r="Z303" s="389"/>
      <c r="AA303" s="389"/>
      <c r="AB303" s="389"/>
      <c r="AC303" s="389"/>
      <c r="AD303" s="389"/>
      <c r="AE303" s="389"/>
      <c r="AF303" s="389"/>
      <c r="AG303" s="393">
        <f t="shared" si="40"/>
        <v>0</v>
      </c>
      <c r="AH303" s="389" t="s">
        <v>250</v>
      </c>
      <c r="AI303" s="389" t="s">
        <v>1780</v>
      </c>
      <c r="AJ303" s="395"/>
      <c r="AK303" s="389" t="s">
        <v>1439</v>
      </c>
      <c r="AL303" s="389"/>
      <c r="AM303" s="389"/>
      <c r="AN303" s="389"/>
      <c r="AO303" s="395"/>
      <c r="AP303" s="395"/>
      <c r="AQ303" s="395"/>
      <c r="AR303" s="395"/>
      <c r="AS303" s="395" t="s">
        <v>1419</v>
      </c>
      <c r="AT303" s="388"/>
      <c r="AU303" s="388">
        <v>272</v>
      </c>
    </row>
    <row r="304" spans="1:52" ht="27" customHeight="1">
      <c r="A304" s="388">
        <v>16</v>
      </c>
      <c r="B304" s="388"/>
      <c r="C304" s="390" t="s">
        <v>1781</v>
      </c>
      <c r="D304" s="389" t="s">
        <v>54</v>
      </c>
      <c r="E304" s="401">
        <v>0.25</v>
      </c>
      <c r="F304" s="389"/>
      <c r="G304" s="401">
        <v>0.25</v>
      </c>
      <c r="H304" s="389">
        <v>0.25</v>
      </c>
      <c r="I304" s="389"/>
      <c r="J304" s="392">
        <f t="shared" si="42"/>
        <v>0.25</v>
      </c>
      <c r="K304" s="389"/>
      <c r="L304" s="389"/>
      <c r="M304" s="389"/>
      <c r="N304" s="389"/>
      <c r="O304" s="389"/>
      <c r="P304" s="389"/>
      <c r="Q304" s="389"/>
      <c r="R304" s="389"/>
      <c r="S304" s="389"/>
      <c r="T304" s="389"/>
      <c r="U304" s="389"/>
      <c r="V304" s="389"/>
      <c r="W304" s="389"/>
      <c r="X304" s="389"/>
      <c r="Y304" s="389"/>
      <c r="Z304" s="389"/>
      <c r="AA304" s="389"/>
      <c r="AB304" s="389"/>
      <c r="AC304" s="389"/>
      <c r="AD304" s="389"/>
      <c r="AE304" s="389"/>
      <c r="AF304" s="389"/>
      <c r="AG304" s="393">
        <f t="shared" si="40"/>
        <v>0</v>
      </c>
      <c r="AH304" s="389" t="s">
        <v>252</v>
      </c>
      <c r="AI304" s="389" t="s">
        <v>252</v>
      </c>
      <c r="AJ304" s="395"/>
      <c r="AK304" s="389"/>
      <c r="AL304" s="389"/>
      <c r="AM304" s="389"/>
      <c r="AN304" s="389"/>
      <c r="AO304" s="395"/>
      <c r="AP304" s="395" t="s">
        <v>1458</v>
      </c>
      <c r="AQ304" s="395"/>
      <c r="AR304" s="395"/>
      <c r="AS304" s="395" t="s">
        <v>1419</v>
      </c>
      <c r="AT304" s="388"/>
      <c r="AU304" s="388">
        <v>273</v>
      </c>
    </row>
    <row r="305" spans="1:52" ht="31.5">
      <c r="A305" s="388">
        <v>17</v>
      </c>
      <c r="B305" s="389">
        <v>376</v>
      </c>
      <c r="C305" s="402" t="s">
        <v>1782</v>
      </c>
      <c r="D305" s="394" t="s">
        <v>54</v>
      </c>
      <c r="E305" s="391">
        <v>0.6</v>
      </c>
      <c r="F305" s="394"/>
      <c r="G305" s="391">
        <v>0.6</v>
      </c>
      <c r="H305" s="393"/>
      <c r="I305" s="393"/>
      <c r="J305" s="392">
        <f t="shared" si="42"/>
        <v>0</v>
      </c>
      <c r="K305" s="393"/>
      <c r="L305" s="393"/>
      <c r="M305" s="393"/>
      <c r="N305" s="393"/>
      <c r="O305" s="393"/>
      <c r="P305" s="393"/>
      <c r="Q305" s="393"/>
      <c r="R305" s="393"/>
      <c r="S305" s="393"/>
      <c r="T305" s="393"/>
      <c r="U305" s="393"/>
      <c r="V305" s="393"/>
      <c r="W305" s="393"/>
      <c r="X305" s="393"/>
      <c r="Y305" s="393"/>
      <c r="Z305" s="393"/>
      <c r="AA305" s="393"/>
      <c r="AB305" s="393"/>
      <c r="AC305" s="393"/>
      <c r="AD305" s="393"/>
      <c r="AE305" s="393">
        <v>0.6</v>
      </c>
      <c r="AF305" s="393"/>
      <c r="AG305" s="393">
        <f t="shared" si="40"/>
        <v>0.6</v>
      </c>
      <c r="AH305" s="389" t="s">
        <v>253</v>
      </c>
      <c r="AI305" s="394" t="s">
        <v>1761</v>
      </c>
      <c r="AJ305" s="389"/>
      <c r="AK305" s="389" t="s">
        <v>1439</v>
      </c>
      <c r="AL305" s="389"/>
      <c r="AM305" s="389">
        <v>10</v>
      </c>
      <c r="AN305" s="389"/>
      <c r="AO305" s="389"/>
      <c r="AP305" s="395"/>
      <c r="AQ305" s="389"/>
      <c r="AR305" s="389"/>
      <c r="AS305" s="389"/>
      <c r="AT305" s="388"/>
      <c r="AU305" s="388">
        <v>274</v>
      </c>
    </row>
    <row r="306" spans="1:52" ht="31.5">
      <c r="A306" s="388">
        <v>18</v>
      </c>
      <c r="B306" s="388"/>
      <c r="C306" s="390" t="s">
        <v>1783</v>
      </c>
      <c r="D306" s="389" t="s">
        <v>54</v>
      </c>
      <c r="E306" s="401">
        <v>2.5</v>
      </c>
      <c r="F306" s="389"/>
      <c r="G306" s="401">
        <v>2.5</v>
      </c>
      <c r="H306" s="389">
        <v>1.5</v>
      </c>
      <c r="I306" s="389"/>
      <c r="J306" s="392">
        <f t="shared" si="42"/>
        <v>1.5</v>
      </c>
      <c r="K306" s="389"/>
      <c r="L306" s="389"/>
      <c r="M306" s="389"/>
      <c r="N306" s="389"/>
      <c r="O306" s="389"/>
      <c r="P306" s="389"/>
      <c r="Q306" s="389"/>
      <c r="R306" s="389"/>
      <c r="S306" s="389"/>
      <c r="T306" s="389"/>
      <c r="U306" s="389"/>
      <c r="V306" s="389"/>
      <c r="W306" s="389"/>
      <c r="X306" s="389"/>
      <c r="Y306" s="389"/>
      <c r="Z306" s="389"/>
      <c r="AA306" s="389"/>
      <c r="AB306" s="389"/>
      <c r="AC306" s="389"/>
      <c r="AD306" s="389"/>
      <c r="AE306" s="389">
        <v>1</v>
      </c>
      <c r="AF306" s="389"/>
      <c r="AG306" s="393">
        <f t="shared" si="40"/>
        <v>1</v>
      </c>
      <c r="AH306" s="389" t="s">
        <v>256</v>
      </c>
      <c r="AI306" s="389" t="s">
        <v>1784</v>
      </c>
      <c r="AJ306" s="395"/>
      <c r="AK306" s="389"/>
      <c r="AL306" s="389"/>
      <c r="AM306" s="389"/>
      <c r="AN306" s="389"/>
      <c r="AO306" s="395"/>
      <c r="AP306" s="395" t="s">
        <v>1458</v>
      </c>
      <c r="AQ306" s="395"/>
      <c r="AR306" s="395"/>
      <c r="AS306" s="395"/>
      <c r="AT306" s="388"/>
      <c r="AU306" s="388">
        <v>275</v>
      </c>
    </row>
    <row r="307" spans="1:52" ht="33.75" customHeight="1">
      <c r="A307" s="388">
        <v>19</v>
      </c>
      <c r="B307" s="388"/>
      <c r="C307" s="390" t="s">
        <v>1785</v>
      </c>
      <c r="D307" s="389" t="s">
        <v>54</v>
      </c>
      <c r="E307" s="401">
        <v>1.5</v>
      </c>
      <c r="F307" s="389"/>
      <c r="G307" s="401">
        <v>1.5</v>
      </c>
      <c r="H307" s="389"/>
      <c r="I307" s="389"/>
      <c r="J307" s="392">
        <v>1.4</v>
      </c>
      <c r="K307" s="389"/>
      <c r="L307" s="389"/>
      <c r="M307" s="389"/>
      <c r="N307" s="389"/>
      <c r="O307" s="389"/>
      <c r="P307" s="389"/>
      <c r="Q307" s="389"/>
      <c r="R307" s="389"/>
      <c r="S307" s="389"/>
      <c r="T307" s="389"/>
      <c r="U307" s="389"/>
      <c r="V307" s="389"/>
      <c r="W307" s="389"/>
      <c r="X307" s="389"/>
      <c r="Y307" s="389"/>
      <c r="Z307" s="389"/>
      <c r="AA307" s="389"/>
      <c r="AB307" s="389"/>
      <c r="AC307" s="389"/>
      <c r="AD307" s="389"/>
      <c r="AE307" s="389"/>
      <c r="AF307" s="389"/>
      <c r="AG307" s="393">
        <v>0.1</v>
      </c>
      <c r="AH307" s="389" t="s">
        <v>242</v>
      </c>
      <c r="AI307" s="448" t="s">
        <v>1786</v>
      </c>
      <c r="AJ307" s="395"/>
      <c r="AK307" s="389"/>
      <c r="AL307" s="389"/>
      <c r="AM307" s="389"/>
      <c r="AN307" s="389"/>
      <c r="AO307" s="395"/>
      <c r="AP307" s="395"/>
      <c r="AQ307" s="395"/>
      <c r="AR307" s="395"/>
      <c r="AS307" s="395"/>
      <c r="AT307" s="388"/>
      <c r="AU307" s="388">
        <v>276</v>
      </c>
    </row>
    <row r="308" spans="1:52" s="384" customFormat="1" ht="30.75" customHeight="1">
      <c r="A308" s="382" t="s">
        <v>1787</v>
      </c>
      <c r="B308" s="382"/>
      <c r="C308" s="478" t="s">
        <v>135</v>
      </c>
      <c r="D308" s="383"/>
      <c r="E308" s="398">
        <f>E309+E311+E313+E318+E332+E336</f>
        <v>20.100000000000001</v>
      </c>
      <c r="F308" s="398">
        <f t="shared" ref="F308:AG308" si="43">F309+F311+F313+F318+F332+F336</f>
        <v>3.76</v>
      </c>
      <c r="G308" s="398">
        <f t="shared" si="43"/>
        <v>16.340000000000003</v>
      </c>
      <c r="H308" s="398">
        <f t="shared" si="43"/>
        <v>4.01</v>
      </c>
      <c r="I308" s="398">
        <f t="shared" si="43"/>
        <v>0</v>
      </c>
      <c r="J308" s="398">
        <f t="shared" si="43"/>
        <v>4.01</v>
      </c>
      <c r="K308" s="398">
        <f t="shared" si="43"/>
        <v>0</v>
      </c>
      <c r="L308" s="398">
        <f t="shared" si="43"/>
        <v>0</v>
      </c>
      <c r="M308" s="398">
        <f t="shared" si="43"/>
        <v>0</v>
      </c>
      <c r="N308" s="398">
        <f t="shared" si="43"/>
        <v>0</v>
      </c>
      <c r="O308" s="398">
        <f t="shared" si="43"/>
        <v>3.58</v>
      </c>
      <c r="P308" s="398">
        <f t="shared" si="43"/>
        <v>0</v>
      </c>
      <c r="Q308" s="398">
        <f t="shared" si="43"/>
        <v>0</v>
      </c>
      <c r="R308" s="398">
        <f t="shared" si="43"/>
        <v>2.15</v>
      </c>
      <c r="S308" s="398">
        <f t="shared" si="43"/>
        <v>0.26</v>
      </c>
      <c r="T308" s="398">
        <f t="shared" si="43"/>
        <v>0</v>
      </c>
      <c r="U308" s="398">
        <f t="shared" si="43"/>
        <v>0</v>
      </c>
      <c r="V308" s="398">
        <f t="shared" si="43"/>
        <v>0</v>
      </c>
      <c r="W308" s="398">
        <f t="shared" si="43"/>
        <v>0</v>
      </c>
      <c r="X308" s="398">
        <f t="shared" si="43"/>
        <v>0</v>
      </c>
      <c r="Y308" s="398">
        <f t="shared" si="43"/>
        <v>0</v>
      </c>
      <c r="Z308" s="398">
        <f t="shared" si="43"/>
        <v>0</v>
      </c>
      <c r="AA308" s="398">
        <f t="shared" si="43"/>
        <v>0</v>
      </c>
      <c r="AB308" s="398">
        <f t="shared" si="43"/>
        <v>0</v>
      </c>
      <c r="AC308" s="398">
        <f t="shared" si="43"/>
        <v>0</v>
      </c>
      <c r="AD308" s="398">
        <f t="shared" si="43"/>
        <v>1</v>
      </c>
      <c r="AE308" s="398">
        <f t="shared" si="43"/>
        <v>5.34</v>
      </c>
      <c r="AF308" s="398">
        <f t="shared" si="43"/>
        <v>0</v>
      </c>
      <c r="AG308" s="398">
        <f t="shared" si="43"/>
        <v>12.329999999999998</v>
      </c>
      <c r="AH308" s="383"/>
      <c r="AI308" s="383"/>
      <c r="AJ308" s="400"/>
      <c r="AK308" s="383"/>
      <c r="AL308" s="383"/>
      <c r="AM308" s="383"/>
      <c r="AN308" s="383"/>
      <c r="AO308" s="400"/>
      <c r="AP308" s="400"/>
      <c r="AQ308" s="400"/>
      <c r="AR308" s="400"/>
      <c r="AS308" s="400"/>
      <c r="AT308" s="382"/>
      <c r="AU308" s="382"/>
    </row>
    <row r="309" spans="1:52" s="384" customFormat="1">
      <c r="A309" s="382" t="s">
        <v>1788</v>
      </c>
      <c r="B309" s="382"/>
      <c r="C309" s="480" t="s">
        <v>1789</v>
      </c>
      <c r="D309" s="383"/>
      <c r="E309" s="398">
        <f>E310</f>
        <v>0.33</v>
      </c>
      <c r="F309" s="398">
        <f t="shared" ref="F309:AG309" si="44">F310</f>
        <v>0.23</v>
      </c>
      <c r="G309" s="398">
        <f t="shared" si="44"/>
        <v>0.1</v>
      </c>
      <c r="H309" s="398">
        <f t="shared" si="44"/>
        <v>0</v>
      </c>
      <c r="I309" s="398">
        <f t="shared" si="44"/>
        <v>0</v>
      </c>
      <c r="J309" s="398">
        <f t="shared" si="44"/>
        <v>0</v>
      </c>
      <c r="K309" s="398">
        <f t="shared" si="44"/>
        <v>0</v>
      </c>
      <c r="L309" s="398">
        <f t="shared" si="44"/>
        <v>0</v>
      </c>
      <c r="M309" s="398">
        <f t="shared" si="44"/>
        <v>0</v>
      </c>
      <c r="N309" s="398">
        <f t="shared" si="44"/>
        <v>0</v>
      </c>
      <c r="O309" s="398">
        <f t="shared" si="44"/>
        <v>0</v>
      </c>
      <c r="P309" s="398">
        <f t="shared" si="44"/>
        <v>0</v>
      </c>
      <c r="Q309" s="398">
        <f t="shared" si="44"/>
        <v>0</v>
      </c>
      <c r="R309" s="398">
        <f t="shared" si="44"/>
        <v>0</v>
      </c>
      <c r="S309" s="398">
        <f t="shared" si="44"/>
        <v>0</v>
      </c>
      <c r="T309" s="398">
        <f t="shared" si="44"/>
        <v>0</v>
      </c>
      <c r="U309" s="398">
        <f t="shared" si="44"/>
        <v>0</v>
      </c>
      <c r="V309" s="398">
        <f t="shared" si="44"/>
        <v>0</v>
      </c>
      <c r="W309" s="398">
        <f t="shared" si="44"/>
        <v>0</v>
      </c>
      <c r="X309" s="398">
        <f t="shared" si="44"/>
        <v>0</v>
      </c>
      <c r="Y309" s="398">
        <f t="shared" si="44"/>
        <v>0</v>
      </c>
      <c r="Z309" s="398">
        <f t="shared" si="44"/>
        <v>0</v>
      </c>
      <c r="AA309" s="398">
        <f t="shared" si="44"/>
        <v>0</v>
      </c>
      <c r="AB309" s="398">
        <f t="shared" si="44"/>
        <v>0</v>
      </c>
      <c r="AC309" s="398">
        <f t="shared" si="44"/>
        <v>0</v>
      </c>
      <c r="AD309" s="398">
        <f t="shared" si="44"/>
        <v>0</v>
      </c>
      <c r="AE309" s="398">
        <f t="shared" si="44"/>
        <v>0.1</v>
      </c>
      <c r="AF309" s="398">
        <f t="shared" si="44"/>
        <v>0</v>
      </c>
      <c r="AG309" s="398">
        <f t="shared" si="44"/>
        <v>0.1</v>
      </c>
      <c r="AH309" s="383"/>
      <c r="AI309" s="383"/>
      <c r="AJ309" s="400"/>
      <c r="AK309" s="383"/>
      <c r="AL309" s="383"/>
      <c r="AM309" s="383"/>
      <c r="AN309" s="383"/>
      <c r="AO309" s="400"/>
      <c r="AP309" s="400"/>
      <c r="AQ309" s="400"/>
      <c r="AR309" s="400"/>
      <c r="AS309" s="400"/>
      <c r="AT309" s="382"/>
      <c r="AU309" s="382"/>
    </row>
    <row r="310" spans="1:52" ht="31.5">
      <c r="A310" s="388">
        <v>1</v>
      </c>
      <c r="B310" s="389">
        <v>414</v>
      </c>
      <c r="C310" s="390" t="s">
        <v>1790</v>
      </c>
      <c r="D310" s="389" t="s">
        <v>1791</v>
      </c>
      <c r="E310" s="391">
        <v>0.33</v>
      </c>
      <c r="F310" s="389">
        <v>0.23</v>
      </c>
      <c r="G310" s="391">
        <v>0.1</v>
      </c>
      <c r="H310" s="389"/>
      <c r="I310" s="389"/>
      <c r="J310" s="392">
        <f>H310+I310</f>
        <v>0</v>
      </c>
      <c r="K310" s="389"/>
      <c r="L310" s="389"/>
      <c r="M310" s="389"/>
      <c r="N310" s="389"/>
      <c r="O310" s="389"/>
      <c r="P310" s="389"/>
      <c r="Q310" s="389"/>
      <c r="R310" s="389"/>
      <c r="S310" s="389"/>
      <c r="T310" s="389"/>
      <c r="U310" s="389"/>
      <c r="V310" s="389"/>
      <c r="W310" s="389"/>
      <c r="X310" s="389"/>
      <c r="Y310" s="389"/>
      <c r="Z310" s="389"/>
      <c r="AA310" s="389"/>
      <c r="AB310" s="389"/>
      <c r="AC310" s="389"/>
      <c r="AD310" s="389"/>
      <c r="AE310" s="389">
        <v>0.1</v>
      </c>
      <c r="AF310" s="389"/>
      <c r="AG310" s="393">
        <f t="shared" si="40"/>
        <v>0.1</v>
      </c>
      <c r="AH310" s="394" t="s">
        <v>256</v>
      </c>
      <c r="AI310" s="394" t="s">
        <v>1227</v>
      </c>
      <c r="AJ310" s="389">
        <v>291</v>
      </c>
      <c r="AK310" s="389" t="s">
        <v>1415</v>
      </c>
      <c r="AL310" s="389" t="s">
        <v>1435</v>
      </c>
      <c r="AM310" s="389"/>
      <c r="AN310" s="389"/>
      <c r="AO310" s="395"/>
      <c r="AP310" s="395"/>
      <c r="AQ310" s="395"/>
      <c r="AR310" s="395"/>
      <c r="AS310" s="395"/>
      <c r="AT310" s="388"/>
      <c r="AU310" s="388">
        <v>277</v>
      </c>
    </row>
    <row r="311" spans="1:52" s="384" customFormat="1">
      <c r="A311" s="382" t="s">
        <v>1792</v>
      </c>
      <c r="B311" s="383"/>
      <c r="C311" s="397" t="s">
        <v>1793</v>
      </c>
      <c r="D311" s="383"/>
      <c r="E311" s="398">
        <f>E312</f>
        <v>0.3</v>
      </c>
      <c r="F311" s="398">
        <f t="shared" ref="F311:AG311" si="45">F312</f>
        <v>0</v>
      </c>
      <c r="G311" s="398">
        <f t="shared" si="45"/>
        <v>0.3</v>
      </c>
      <c r="H311" s="398">
        <f t="shared" si="45"/>
        <v>0</v>
      </c>
      <c r="I311" s="398">
        <f t="shared" si="45"/>
        <v>0</v>
      </c>
      <c r="J311" s="398">
        <f t="shared" si="45"/>
        <v>0</v>
      </c>
      <c r="K311" s="398">
        <f t="shared" si="45"/>
        <v>0</v>
      </c>
      <c r="L311" s="398">
        <f t="shared" si="45"/>
        <v>0</v>
      </c>
      <c r="M311" s="398">
        <f t="shared" si="45"/>
        <v>0</v>
      </c>
      <c r="N311" s="398">
        <f t="shared" si="45"/>
        <v>0</v>
      </c>
      <c r="O311" s="398">
        <f t="shared" si="45"/>
        <v>0</v>
      </c>
      <c r="P311" s="398">
        <f t="shared" si="45"/>
        <v>0</v>
      </c>
      <c r="Q311" s="398">
        <f t="shared" si="45"/>
        <v>0</v>
      </c>
      <c r="R311" s="398">
        <f t="shared" si="45"/>
        <v>0</v>
      </c>
      <c r="S311" s="398">
        <f t="shared" si="45"/>
        <v>0</v>
      </c>
      <c r="T311" s="398">
        <f t="shared" si="45"/>
        <v>0</v>
      </c>
      <c r="U311" s="398">
        <f t="shared" si="45"/>
        <v>0</v>
      </c>
      <c r="V311" s="398">
        <f t="shared" si="45"/>
        <v>0</v>
      </c>
      <c r="W311" s="398">
        <f t="shared" si="45"/>
        <v>0</v>
      </c>
      <c r="X311" s="398">
        <f t="shared" si="45"/>
        <v>0</v>
      </c>
      <c r="Y311" s="398">
        <f t="shared" si="45"/>
        <v>0</v>
      </c>
      <c r="Z311" s="398">
        <f t="shared" si="45"/>
        <v>0</v>
      </c>
      <c r="AA311" s="398">
        <f t="shared" si="45"/>
        <v>0</v>
      </c>
      <c r="AB311" s="398">
        <f t="shared" si="45"/>
        <v>0</v>
      </c>
      <c r="AC311" s="398">
        <f t="shared" si="45"/>
        <v>0</v>
      </c>
      <c r="AD311" s="398">
        <f t="shared" si="45"/>
        <v>0</v>
      </c>
      <c r="AE311" s="398">
        <f t="shared" si="45"/>
        <v>0.3</v>
      </c>
      <c r="AF311" s="398">
        <f t="shared" si="45"/>
        <v>0</v>
      </c>
      <c r="AG311" s="398">
        <f t="shared" si="45"/>
        <v>0.3</v>
      </c>
      <c r="AH311" s="399"/>
      <c r="AI311" s="399"/>
      <c r="AJ311" s="383"/>
      <c r="AK311" s="383"/>
      <c r="AL311" s="383"/>
      <c r="AM311" s="383"/>
      <c r="AN311" s="383"/>
      <c r="AO311" s="400"/>
      <c r="AP311" s="400"/>
      <c r="AQ311" s="400"/>
      <c r="AR311" s="400"/>
      <c r="AS311" s="400"/>
      <c r="AT311" s="382"/>
      <c r="AU311" s="382"/>
    </row>
    <row r="312" spans="1:52" ht="26.25" customHeight="1">
      <c r="A312" s="388">
        <v>1</v>
      </c>
      <c r="B312" s="389">
        <v>379</v>
      </c>
      <c r="C312" s="402" t="s">
        <v>1794</v>
      </c>
      <c r="D312" s="389" t="s">
        <v>411</v>
      </c>
      <c r="E312" s="391">
        <v>0.3</v>
      </c>
      <c r="F312" s="395">
        <v>0</v>
      </c>
      <c r="G312" s="391">
        <v>0.3</v>
      </c>
      <c r="H312" s="389"/>
      <c r="I312" s="389"/>
      <c r="J312" s="392">
        <f>H312+I312</f>
        <v>0</v>
      </c>
      <c r="K312" s="389"/>
      <c r="L312" s="389"/>
      <c r="M312" s="389"/>
      <c r="N312" s="389"/>
      <c r="O312" s="389"/>
      <c r="P312" s="389"/>
      <c r="Q312" s="389"/>
      <c r="R312" s="389"/>
      <c r="S312" s="389"/>
      <c r="T312" s="389"/>
      <c r="U312" s="389"/>
      <c r="V312" s="389"/>
      <c r="W312" s="389"/>
      <c r="X312" s="389"/>
      <c r="Y312" s="389"/>
      <c r="Z312" s="389"/>
      <c r="AA312" s="389"/>
      <c r="AB312" s="389"/>
      <c r="AC312" s="389"/>
      <c r="AD312" s="389"/>
      <c r="AE312" s="389">
        <v>0.3</v>
      </c>
      <c r="AF312" s="389"/>
      <c r="AG312" s="393">
        <f t="shared" si="40"/>
        <v>0.3</v>
      </c>
      <c r="AH312" s="441" t="s">
        <v>254</v>
      </c>
      <c r="AI312" s="394" t="s">
        <v>1795</v>
      </c>
      <c r="AJ312" s="389">
        <v>293</v>
      </c>
      <c r="AK312" s="389" t="s">
        <v>1415</v>
      </c>
      <c r="AL312" s="389" t="s">
        <v>1453</v>
      </c>
      <c r="AM312" s="389">
        <v>1</v>
      </c>
      <c r="AN312" s="389"/>
      <c r="AO312" s="395"/>
      <c r="AP312" s="395"/>
      <c r="AQ312" s="395"/>
      <c r="AR312" s="395"/>
      <c r="AS312" s="395"/>
      <c r="AT312" s="388"/>
      <c r="AU312" s="388">
        <v>278</v>
      </c>
      <c r="AZ312" s="412"/>
    </row>
    <row r="313" spans="1:52" s="384" customFormat="1">
      <c r="A313" s="382" t="s">
        <v>1796</v>
      </c>
      <c r="B313" s="383"/>
      <c r="C313" s="404" t="s">
        <v>1430</v>
      </c>
      <c r="D313" s="383"/>
      <c r="E313" s="398">
        <f>SUM(E314:E317)</f>
        <v>2.06</v>
      </c>
      <c r="F313" s="398">
        <f t="shared" ref="F313:AG313" si="46">SUM(F314:F317)</f>
        <v>1.5</v>
      </c>
      <c r="G313" s="398">
        <f t="shared" si="46"/>
        <v>0.56000000000000005</v>
      </c>
      <c r="H313" s="398">
        <f t="shared" si="46"/>
        <v>0</v>
      </c>
      <c r="I313" s="398">
        <f t="shared" si="46"/>
        <v>0</v>
      </c>
      <c r="J313" s="398">
        <f t="shared" si="46"/>
        <v>0</v>
      </c>
      <c r="K313" s="398">
        <f t="shared" si="46"/>
        <v>0</v>
      </c>
      <c r="L313" s="398">
        <f t="shared" si="46"/>
        <v>0</v>
      </c>
      <c r="M313" s="398">
        <f t="shared" si="46"/>
        <v>0</v>
      </c>
      <c r="N313" s="398">
        <f t="shared" si="46"/>
        <v>0</v>
      </c>
      <c r="O313" s="398">
        <f t="shared" si="46"/>
        <v>0.08</v>
      </c>
      <c r="P313" s="398">
        <f t="shared" si="46"/>
        <v>0</v>
      </c>
      <c r="Q313" s="398">
        <f t="shared" si="46"/>
        <v>0</v>
      </c>
      <c r="R313" s="398">
        <f t="shared" si="46"/>
        <v>0</v>
      </c>
      <c r="S313" s="398">
        <f t="shared" si="46"/>
        <v>0</v>
      </c>
      <c r="T313" s="398">
        <f t="shared" si="46"/>
        <v>0</v>
      </c>
      <c r="U313" s="398">
        <f t="shared" si="46"/>
        <v>0</v>
      </c>
      <c r="V313" s="398">
        <f t="shared" si="46"/>
        <v>0</v>
      </c>
      <c r="W313" s="398">
        <f t="shared" si="46"/>
        <v>0</v>
      </c>
      <c r="X313" s="398">
        <f t="shared" si="46"/>
        <v>0</v>
      </c>
      <c r="Y313" s="398">
        <f t="shared" si="46"/>
        <v>0</v>
      </c>
      <c r="Z313" s="398">
        <f t="shared" si="46"/>
        <v>0</v>
      </c>
      <c r="AA313" s="398">
        <f t="shared" si="46"/>
        <v>0</v>
      </c>
      <c r="AB313" s="398">
        <f t="shared" si="46"/>
        <v>0</v>
      </c>
      <c r="AC313" s="398">
        <f t="shared" si="46"/>
        <v>0</v>
      </c>
      <c r="AD313" s="398">
        <f t="shared" si="46"/>
        <v>0</v>
      </c>
      <c r="AE313" s="398">
        <f t="shared" si="46"/>
        <v>0.48</v>
      </c>
      <c r="AF313" s="398">
        <f t="shared" si="46"/>
        <v>0</v>
      </c>
      <c r="AG313" s="398">
        <f t="shared" si="46"/>
        <v>0.56000000000000005</v>
      </c>
      <c r="AH313" s="449"/>
      <c r="AI313" s="399"/>
      <c r="AJ313" s="383"/>
      <c r="AK313" s="383"/>
      <c r="AL313" s="383"/>
      <c r="AM313" s="383"/>
      <c r="AN313" s="383"/>
      <c r="AO313" s="400"/>
      <c r="AP313" s="400"/>
      <c r="AQ313" s="400"/>
      <c r="AR313" s="400"/>
      <c r="AS313" s="400"/>
      <c r="AT313" s="382"/>
      <c r="AU313" s="382"/>
      <c r="AZ313" s="438"/>
    </row>
    <row r="314" spans="1:52" ht="26.25" customHeight="1">
      <c r="A314" s="388">
        <v>1</v>
      </c>
      <c r="B314" s="389">
        <v>415</v>
      </c>
      <c r="C314" s="390" t="s">
        <v>334</v>
      </c>
      <c r="D314" s="389" t="s">
        <v>258</v>
      </c>
      <c r="E314" s="391">
        <v>0.66999999999999993</v>
      </c>
      <c r="F314" s="389">
        <v>0.49</v>
      </c>
      <c r="G314" s="391">
        <v>0.18</v>
      </c>
      <c r="H314" s="389"/>
      <c r="I314" s="389"/>
      <c r="J314" s="392">
        <f>H314+I314</f>
        <v>0</v>
      </c>
      <c r="K314" s="389"/>
      <c r="L314" s="389"/>
      <c r="M314" s="389"/>
      <c r="N314" s="389"/>
      <c r="O314" s="389"/>
      <c r="P314" s="389"/>
      <c r="Q314" s="389"/>
      <c r="R314" s="389"/>
      <c r="S314" s="389"/>
      <c r="T314" s="389"/>
      <c r="U314" s="389"/>
      <c r="V314" s="389"/>
      <c r="W314" s="389"/>
      <c r="X314" s="389"/>
      <c r="Y314" s="389"/>
      <c r="Z314" s="389"/>
      <c r="AA314" s="389"/>
      <c r="AB314" s="389"/>
      <c r="AC314" s="389"/>
      <c r="AD314" s="389"/>
      <c r="AE314" s="389">
        <v>0.18</v>
      </c>
      <c r="AF314" s="389"/>
      <c r="AG314" s="393">
        <f t="shared" si="40"/>
        <v>0.18</v>
      </c>
      <c r="AH314" s="394" t="s">
        <v>256</v>
      </c>
      <c r="AI314" s="394" t="s">
        <v>1227</v>
      </c>
      <c r="AJ314" s="389">
        <v>302</v>
      </c>
      <c r="AK314" s="389" t="s">
        <v>1415</v>
      </c>
      <c r="AL314" s="389" t="s">
        <v>1435</v>
      </c>
      <c r="AM314" s="389"/>
      <c r="AN314" s="389"/>
      <c r="AO314" s="395"/>
      <c r="AP314" s="395"/>
      <c r="AQ314" s="395"/>
      <c r="AR314" s="395"/>
      <c r="AS314" s="395"/>
      <c r="AT314" s="388"/>
      <c r="AU314" s="388">
        <v>279</v>
      </c>
    </row>
    <row r="315" spans="1:52" ht="24.75" customHeight="1">
      <c r="A315" s="388">
        <v>2</v>
      </c>
      <c r="B315" s="389">
        <v>135</v>
      </c>
      <c r="C315" s="409" t="s">
        <v>1431</v>
      </c>
      <c r="D315" s="389" t="s">
        <v>258</v>
      </c>
      <c r="E315" s="391">
        <v>1.01</v>
      </c>
      <c r="F315" s="389">
        <v>0.81</v>
      </c>
      <c r="G315" s="391">
        <v>0.2</v>
      </c>
      <c r="H315" s="389"/>
      <c r="I315" s="389"/>
      <c r="J315" s="392">
        <f>H315+I315</f>
        <v>0</v>
      </c>
      <c r="K315" s="389"/>
      <c r="L315" s="389"/>
      <c r="M315" s="389"/>
      <c r="N315" s="389"/>
      <c r="O315" s="389"/>
      <c r="P315" s="389"/>
      <c r="Q315" s="389"/>
      <c r="R315" s="389"/>
      <c r="S315" s="389"/>
      <c r="T315" s="389"/>
      <c r="U315" s="389"/>
      <c r="V315" s="389"/>
      <c r="W315" s="389"/>
      <c r="X315" s="389"/>
      <c r="Y315" s="389"/>
      <c r="Z315" s="389"/>
      <c r="AA315" s="389"/>
      <c r="AB315" s="389"/>
      <c r="AC315" s="389"/>
      <c r="AD315" s="389"/>
      <c r="AE315" s="389">
        <v>0.2</v>
      </c>
      <c r="AF315" s="389"/>
      <c r="AG315" s="393">
        <f t="shared" si="40"/>
        <v>0.2</v>
      </c>
      <c r="AH315" s="406" t="s">
        <v>238</v>
      </c>
      <c r="AI315" s="394" t="s">
        <v>1797</v>
      </c>
      <c r="AJ315" s="389">
        <v>297</v>
      </c>
      <c r="AK315" s="389" t="s">
        <v>1415</v>
      </c>
      <c r="AL315" s="389" t="s">
        <v>1435</v>
      </c>
      <c r="AM315" s="389"/>
      <c r="AN315" s="389"/>
      <c r="AO315" s="395"/>
      <c r="AP315" s="395"/>
      <c r="AQ315" s="395"/>
      <c r="AR315" s="395"/>
      <c r="AS315" s="395"/>
      <c r="AT315" s="388"/>
      <c r="AU315" s="388">
        <v>280</v>
      </c>
    </row>
    <row r="316" spans="1:52" ht="27.75" customHeight="1">
      <c r="A316" s="388">
        <v>3</v>
      </c>
      <c r="B316" s="389">
        <v>10</v>
      </c>
      <c r="C316" s="409" t="s">
        <v>1216</v>
      </c>
      <c r="D316" s="389" t="s">
        <v>258</v>
      </c>
      <c r="E316" s="391">
        <v>0.28000000000000003</v>
      </c>
      <c r="F316" s="393">
        <v>0.2</v>
      </c>
      <c r="G316" s="391">
        <v>0.08</v>
      </c>
      <c r="H316" s="389"/>
      <c r="I316" s="389"/>
      <c r="J316" s="392">
        <f>H316+I316</f>
        <v>0</v>
      </c>
      <c r="K316" s="389"/>
      <c r="L316" s="389"/>
      <c r="M316" s="389"/>
      <c r="N316" s="389"/>
      <c r="O316" s="389">
        <v>0.08</v>
      </c>
      <c r="P316" s="389"/>
      <c r="Q316" s="389"/>
      <c r="R316" s="389"/>
      <c r="S316" s="389"/>
      <c r="T316" s="389"/>
      <c r="U316" s="389"/>
      <c r="V316" s="389"/>
      <c r="W316" s="389"/>
      <c r="X316" s="389"/>
      <c r="Y316" s="389"/>
      <c r="Z316" s="389"/>
      <c r="AA316" s="389"/>
      <c r="AB316" s="389"/>
      <c r="AC316" s="389"/>
      <c r="AD316" s="389"/>
      <c r="AE316" s="389"/>
      <c r="AF316" s="389"/>
      <c r="AG316" s="393">
        <f t="shared" si="40"/>
        <v>0.08</v>
      </c>
      <c r="AH316" s="406" t="s">
        <v>228</v>
      </c>
      <c r="AI316" s="394" t="s">
        <v>1168</v>
      </c>
      <c r="AJ316" s="389">
        <v>295</v>
      </c>
      <c r="AK316" s="389" t="s">
        <v>1415</v>
      </c>
      <c r="AL316" s="389" t="s">
        <v>1798</v>
      </c>
      <c r="AM316" s="389">
        <v>1</v>
      </c>
      <c r="AN316" s="389" t="s">
        <v>1432</v>
      </c>
      <c r="AO316" s="395" t="s">
        <v>1433</v>
      </c>
      <c r="AP316" s="395"/>
      <c r="AQ316" s="395"/>
      <c r="AR316" s="395"/>
      <c r="AS316" s="395"/>
      <c r="AT316" s="388"/>
      <c r="AU316" s="388">
        <v>281</v>
      </c>
    </row>
    <row r="317" spans="1:52" ht="26.25" customHeight="1">
      <c r="A317" s="388">
        <v>4</v>
      </c>
      <c r="B317" s="389">
        <v>328</v>
      </c>
      <c r="C317" s="390" t="s">
        <v>334</v>
      </c>
      <c r="D317" s="389" t="s">
        <v>258</v>
      </c>
      <c r="E317" s="391">
        <v>0.1</v>
      </c>
      <c r="F317" s="389"/>
      <c r="G317" s="391">
        <v>0.1</v>
      </c>
      <c r="H317" s="393"/>
      <c r="I317" s="393"/>
      <c r="J317" s="392">
        <f>H317+I317</f>
        <v>0</v>
      </c>
      <c r="K317" s="393"/>
      <c r="L317" s="393"/>
      <c r="M317" s="393"/>
      <c r="N317" s="393"/>
      <c r="O317" s="393"/>
      <c r="P317" s="393"/>
      <c r="Q317" s="393"/>
      <c r="R317" s="393"/>
      <c r="S317" s="393"/>
      <c r="T317" s="393"/>
      <c r="U317" s="393"/>
      <c r="V317" s="393"/>
      <c r="W317" s="393"/>
      <c r="X317" s="393"/>
      <c r="Y317" s="393"/>
      <c r="Z317" s="393"/>
      <c r="AA317" s="393"/>
      <c r="AB317" s="393"/>
      <c r="AC317" s="393"/>
      <c r="AD317" s="393"/>
      <c r="AE317" s="393">
        <v>0.1</v>
      </c>
      <c r="AF317" s="393"/>
      <c r="AG317" s="393">
        <f t="shared" si="40"/>
        <v>0.1</v>
      </c>
      <c r="AH317" s="389" t="s">
        <v>250</v>
      </c>
      <c r="AI317" s="389" t="s">
        <v>1451</v>
      </c>
      <c r="AJ317" s="389"/>
      <c r="AK317" s="389" t="s">
        <v>1439</v>
      </c>
      <c r="AL317" s="389"/>
      <c r="AM317" s="389">
        <v>5</v>
      </c>
      <c r="AN317" s="389"/>
      <c r="AO317" s="389"/>
      <c r="AP317" s="395"/>
      <c r="AQ317" s="389"/>
      <c r="AR317" s="389"/>
      <c r="AS317" s="389"/>
      <c r="AT317" s="388"/>
      <c r="AU317" s="388">
        <v>282</v>
      </c>
    </row>
    <row r="318" spans="1:52" s="384" customFormat="1">
      <c r="A318" s="382" t="s">
        <v>1799</v>
      </c>
      <c r="B318" s="383"/>
      <c r="C318" s="397" t="s">
        <v>1049</v>
      </c>
      <c r="D318" s="383"/>
      <c r="E318" s="398">
        <f>SUM(E319:E331)</f>
        <v>14.25</v>
      </c>
      <c r="F318" s="398">
        <f t="shared" ref="F318:AG318" si="47">SUM(F319:F331)</f>
        <v>1.95</v>
      </c>
      <c r="G318" s="398">
        <f t="shared" si="47"/>
        <v>12.3</v>
      </c>
      <c r="H318" s="398">
        <f t="shared" si="47"/>
        <v>3.71</v>
      </c>
      <c r="I318" s="398">
        <f t="shared" si="47"/>
        <v>0</v>
      </c>
      <c r="J318" s="398">
        <f t="shared" si="47"/>
        <v>3.71</v>
      </c>
      <c r="K318" s="398">
        <f t="shared" si="47"/>
        <v>0</v>
      </c>
      <c r="L318" s="398">
        <f t="shared" si="47"/>
        <v>0</v>
      </c>
      <c r="M318" s="398">
        <f t="shared" si="47"/>
        <v>0</v>
      </c>
      <c r="N318" s="398">
        <f t="shared" si="47"/>
        <v>0</v>
      </c>
      <c r="O318" s="398">
        <f t="shared" si="47"/>
        <v>3.5</v>
      </c>
      <c r="P318" s="398">
        <f t="shared" si="47"/>
        <v>0</v>
      </c>
      <c r="Q318" s="398">
        <f t="shared" si="47"/>
        <v>0</v>
      </c>
      <c r="R318" s="398">
        <f t="shared" si="47"/>
        <v>2.15</v>
      </c>
      <c r="S318" s="398">
        <f t="shared" si="47"/>
        <v>0.26</v>
      </c>
      <c r="T318" s="398">
        <f t="shared" si="47"/>
        <v>0</v>
      </c>
      <c r="U318" s="398">
        <f t="shared" si="47"/>
        <v>0</v>
      </c>
      <c r="V318" s="398">
        <f t="shared" si="47"/>
        <v>0</v>
      </c>
      <c r="W318" s="398">
        <f t="shared" si="47"/>
        <v>0</v>
      </c>
      <c r="X318" s="398">
        <f t="shared" si="47"/>
        <v>0</v>
      </c>
      <c r="Y318" s="398">
        <f t="shared" si="47"/>
        <v>0</v>
      </c>
      <c r="Z318" s="398">
        <f t="shared" si="47"/>
        <v>0</v>
      </c>
      <c r="AA318" s="398">
        <f t="shared" si="47"/>
        <v>0</v>
      </c>
      <c r="AB318" s="398">
        <f t="shared" si="47"/>
        <v>0</v>
      </c>
      <c r="AC318" s="398">
        <f t="shared" si="47"/>
        <v>0</v>
      </c>
      <c r="AD318" s="398">
        <f t="shared" si="47"/>
        <v>1</v>
      </c>
      <c r="AE318" s="398">
        <f t="shared" si="47"/>
        <v>1.68</v>
      </c>
      <c r="AF318" s="398">
        <f t="shared" si="47"/>
        <v>0</v>
      </c>
      <c r="AG318" s="398">
        <f t="shared" si="47"/>
        <v>8.5899999999999981</v>
      </c>
      <c r="AH318" s="383"/>
      <c r="AI318" s="383"/>
      <c r="AJ318" s="383"/>
      <c r="AK318" s="383"/>
      <c r="AL318" s="383"/>
      <c r="AM318" s="383"/>
      <c r="AN318" s="383"/>
      <c r="AO318" s="383"/>
      <c r="AP318" s="400"/>
      <c r="AQ318" s="383"/>
      <c r="AR318" s="383"/>
      <c r="AS318" s="383"/>
      <c r="AT318" s="382"/>
      <c r="AU318" s="382"/>
    </row>
    <row r="319" spans="1:52" ht="26.25" customHeight="1">
      <c r="A319" s="388">
        <v>1</v>
      </c>
      <c r="B319" s="389">
        <v>417</v>
      </c>
      <c r="C319" s="390" t="s">
        <v>1800</v>
      </c>
      <c r="D319" s="389" t="s">
        <v>262</v>
      </c>
      <c r="E319" s="391">
        <v>0.87</v>
      </c>
      <c r="F319" s="389"/>
      <c r="G319" s="391">
        <v>0.87</v>
      </c>
      <c r="H319" s="393"/>
      <c r="I319" s="393"/>
      <c r="J319" s="392">
        <f t="shared" ref="J319:J331" si="48">H319+I319</f>
        <v>0</v>
      </c>
      <c r="K319" s="393"/>
      <c r="L319" s="393"/>
      <c r="M319" s="393"/>
      <c r="N319" s="393"/>
      <c r="O319" s="393"/>
      <c r="P319" s="393"/>
      <c r="Q319" s="393"/>
      <c r="R319" s="393">
        <v>0.87</v>
      </c>
      <c r="S319" s="393"/>
      <c r="T319" s="393"/>
      <c r="U319" s="393"/>
      <c r="V319" s="393"/>
      <c r="W319" s="393"/>
      <c r="X319" s="393"/>
      <c r="Y319" s="393"/>
      <c r="Z319" s="393"/>
      <c r="AA319" s="393"/>
      <c r="AB319" s="393"/>
      <c r="AC319" s="393"/>
      <c r="AD319" s="393"/>
      <c r="AE319" s="393"/>
      <c r="AF319" s="393"/>
      <c r="AG319" s="393">
        <f t="shared" si="40"/>
        <v>0.87</v>
      </c>
      <c r="AH319" s="389" t="s">
        <v>256</v>
      </c>
      <c r="AI319" s="389" t="s">
        <v>256</v>
      </c>
      <c r="AJ319" s="389">
        <v>486</v>
      </c>
      <c r="AK319" s="389" t="s">
        <v>1697</v>
      </c>
      <c r="AL319" s="389"/>
      <c r="AM319" s="389"/>
      <c r="AN319" s="389" t="s">
        <v>1417</v>
      </c>
      <c r="AO319" s="389" t="s">
        <v>1466</v>
      </c>
      <c r="AP319" s="395"/>
      <c r="AQ319" s="389">
        <v>486</v>
      </c>
      <c r="AR319" s="389" t="s">
        <v>1417</v>
      </c>
      <c r="AS319" s="389"/>
      <c r="AT319" s="388"/>
      <c r="AU319" s="388">
        <v>283</v>
      </c>
    </row>
    <row r="320" spans="1:52" ht="31.5">
      <c r="A320" s="388">
        <v>2</v>
      </c>
      <c r="B320" s="388">
        <v>135</v>
      </c>
      <c r="C320" s="390" t="s">
        <v>1801</v>
      </c>
      <c r="D320" s="389" t="s">
        <v>262</v>
      </c>
      <c r="E320" s="391">
        <v>0.01</v>
      </c>
      <c r="F320" s="389"/>
      <c r="G320" s="391">
        <v>0.01</v>
      </c>
      <c r="H320" s="393"/>
      <c r="I320" s="393"/>
      <c r="J320" s="392">
        <f t="shared" si="48"/>
        <v>0</v>
      </c>
      <c r="K320" s="393"/>
      <c r="L320" s="393"/>
      <c r="M320" s="393"/>
      <c r="N320" s="393"/>
      <c r="O320" s="393"/>
      <c r="P320" s="393"/>
      <c r="Q320" s="393"/>
      <c r="R320" s="393"/>
      <c r="S320" s="393">
        <v>0.01</v>
      </c>
      <c r="T320" s="393"/>
      <c r="U320" s="393"/>
      <c r="V320" s="393"/>
      <c r="W320" s="393"/>
      <c r="X320" s="393"/>
      <c r="Y320" s="393"/>
      <c r="Z320" s="393"/>
      <c r="AA320" s="393"/>
      <c r="AB320" s="393"/>
      <c r="AC320" s="393"/>
      <c r="AD320" s="393"/>
      <c r="AE320" s="393"/>
      <c r="AF320" s="393"/>
      <c r="AG320" s="393">
        <f t="shared" si="40"/>
        <v>0.01</v>
      </c>
      <c r="AH320" s="389" t="s">
        <v>1802</v>
      </c>
      <c r="AI320" s="394" t="s">
        <v>1803</v>
      </c>
      <c r="AJ320" s="389">
        <v>485</v>
      </c>
      <c r="AK320" s="389" t="s">
        <v>1466</v>
      </c>
      <c r="AL320" s="389"/>
      <c r="AM320" s="389"/>
      <c r="AN320" s="389" t="s">
        <v>1417</v>
      </c>
      <c r="AO320" s="389" t="s">
        <v>1466</v>
      </c>
      <c r="AP320" s="395"/>
      <c r="AQ320" s="389">
        <v>485</v>
      </c>
      <c r="AR320" s="389" t="s">
        <v>1417</v>
      </c>
      <c r="AS320" s="395"/>
      <c r="AT320" s="388"/>
      <c r="AU320" s="388">
        <v>284</v>
      </c>
    </row>
    <row r="321" spans="1:52" ht="26.25" customHeight="1">
      <c r="A321" s="388">
        <v>3</v>
      </c>
      <c r="B321" s="388">
        <v>134</v>
      </c>
      <c r="C321" s="390" t="s">
        <v>1804</v>
      </c>
      <c r="D321" s="389" t="s">
        <v>262</v>
      </c>
      <c r="E321" s="391">
        <v>0.04</v>
      </c>
      <c r="F321" s="389"/>
      <c r="G321" s="391">
        <v>0.04</v>
      </c>
      <c r="H321" s="389"/>
      <c r="I321" s="389"/>
      <c r="J321" s="392">
        <f t="shared" si="48"/>
        <v>0</v>
      </c>
      <c r="K321" s="389"/>
      <c r="L321" s="389"/>
      <c r="M321" s="389"/>
      <c r="N321" s="389"/>
      <c r="O321" s="389"/>
      <c r="P321" s="389"/>
      <c r="Q321" s="389"/>
      <c r="R321" s="389"/>
      <c r="S321" s="389">
        <v>0.04</v>
      </c>
      <c r="T321" s="389"/>
      <c r="U321" s="389"/>
      <c r="V321" s="389"/>
      <c r="W321" s="389"/>
      <c r="X321" s="389"/>
      <c r="Y321" s="389"/>
      <c r="Z321" s="389"/>
      <c r="AA321" s="389"/>
      <c r="AB321" s="389"/>
      <c r="AC321" s="389"/>
      <c r="AD321" s="389"/>
      <c r="AE321" s="389"/>
      <c r="AF321" s="389"/>
      <c r="AG321" s="393">
        <f t="shared" si="40"/>
        <v>0.04</v>
      </c>
      <c r="AH321" s="389" t="s">
        <v>1802</v>
      </c>
      <c r="AI321" s="394" t="s">
        <v>1805</v>
      </c>
      <c r="AJ321" s="389">
        <v>484</v>
      </c>
      <c r="AK321" s="389" t="s">
        <v>1466</v>
      </c>
      <c r="AL321" s="389"/>
      <c r="AM321" s="389"/>
      <c r="AN321" s="389" t="s">
        <v>1417</v>
      </c>
      <c r="AO321" s="389" t="s">
        <v>1466</v>
      </c>
      <c r="AP321" s="395"/>
      <c r="AQ321" s="389">
        <v>484</v>
      </c>
      <c r="AR321" s="389" t="s">
        <v>1417</v>
      </c>
      <c r="AS321" s="395"/>
      <c r="AT321" s="388"/>
      <c r="AU321" s="388">
        <v>285</v>
      </c>
    </row>
    <row r="322" spans="1:52" ht="27.75" customHeight="1">
      <c r="A322" s="388">
        <v>4</v>
      </c>
      <c r="B322" s="389">
        <v>364</v>
      </c>
      <c r="C322" s="422" t="s">
        <v>756</v>
      </c>
      <c r="D322" s="421" t="s">
        <v>262</v>
      </c>
      <c r="E322" s="391">
        <v>0.6</v>
      </c>
      <c r="F322" s="422"/>
      <c r="G322" s="391">
        <v>0.6</v>
      </c>
      <c r="H322" s="393"/>
      <c r="I322" s="393"/>
      <c r="J322" s="392">
        <f t="shared" si="48"/>
        <v>0</v>
      </c>
      <c r="K322" s="393"/>
      <c r="L322" s="393"/>
      <c r="M322" s="393"/>
      <c r="N322" s="393"/>
      <c r="O322" s="393"/>
      <c r="P322" s="393"/>
      <c r="Q322" s="393"/>
      <c r="R322" s="393"/>
      <c r="S322" s="393"/>
      <c r="T322" s="393"/>
      <c r="U322" s="393"/>
      <c r="V322" s="393"/>
      <c r="W322" s="393"/>
      <c r="X322" s="393"/>
      <c r="Y322" s="393"/>
      <c r="Z322" s="393"/>
      <c r="AA322" s="393"/>
      <c r="AB322" s="393"/>
      <c r="AC322" s="393"/>
      <c r="AD322" s="393"/>
      <c r="AE322" s="393">
        <v>0.6</v>
      </c>
      <c r="AF322" s="393"/>
      <c r="AG322" s="393">
        <f t="shared" si="40"/>
        <v>0.6</v>
      </c>
      <c r="AH322" s="389" t="s">
        <v>253</v>
      </c>
      <c r="AI322" s="394" t="s">
        <v>1765</v>
      </c>
      <c r="AJ322" s="389">
        <v>335</v>
      </c>
      <c r="AK322" s="389"/>
      <c r="AL322" s="389" t="s">
        <v>1806</v>
      </c>
      <c r="AM322" s="389"/>
      <c r="AN322" s="389"/>
      <c r="AO322" s="395"/>
      <c r="AP322" s="395"/>
      <c r="AQ322" s="395"/>
      <c r="AR322" s="395"/>
      <c r="AS322" s="395"/>
      <c r="AT322" s="388"/>
      <c r="AU322" s="388">
        <v>286</v>
      </c>
      <c r="AZ322" s="412"/>
    </row>
    <row r="323" spans="1:52" ht="29.25" customHeight="1">
      <c r="A323" s="388">
        <v>5</v>
      </c>
      <c r="B323" s="389">
        <v>293</v>
      </c>
      <c r="C323" s="390" t="s">
        <v>687</v>
      </c>
      <c r="D323" s="389" t="s">
        <v>262</v>
      </c>
      <c r="E323" s="391">
        <v>3.95</v>
      </c>
      <c r="F323" s="395">
        <v>1.95</v>
      </c>
      <c r="G323" s="391">
        <v>2</v>
      </c>
      <c r="H323" s="393">
        <v>1</v>
      </c>
      <c r="I323" s="393"/>
      <c r="J323" s="392">
        <f t="shared" si="48"/>
        <v>1</v>
      </c>
      <c r="K323" s="393"/>
      <c r="L323" s="393"/>
      <c r="M323" s="393"/>
      <c r="N323" s="393"/>
      <c r="O323" s="393"/>
      <c r="P323" s="393"/>
      <c r="Q323" s="393"/>
      <c r="R323" s="393"/>
      <c r="S323" s="393"/>
      <c r="T323" s="393"/>
      <c r="U323" s="393"/>
      <c r="V323" s="393"/>
      <c r="W323" s="393"/>
      <c r="X323" s="393"/>
      <c r="Y323" s="393"/>
      <c r="Z323" s="393"/>
      <c r="AA323" s="393"/>
      <c r="AB323" s="393"/>
      <c r="AC323" s="393"/>
      <c r="AD323" s="393">
        <v>1</v>
      </c>
      <c r="AE323" s="393"/>
      <c r="AF323" s="393"/>
      <c r="AG323" s="393">
        <f t="shared" si="40"/>
        <v>1</v>
      </c>
      <c r="AH323" s="389" t="s">
        <v>248</v>
      </c>
      <c r="AI323" s="394" t="s">
        <v>1040</v>
      </c>
      <c r="AJ323" s="389">
        <v>330</v>
      </c>
      <c r="AK323" s="389" t="s">
        <v>1415</v>
      </c>
      <c r="AL323" s="389"/>
      <c r="AM323" s="389"/>
      <c r="AN323" s="389" t="s">
        <v>1432</v>
      </c>
      <c r="AO323" s="395" t="s">
        <v>1433</v>
      </c>
      <c r="AP323" s="395"/>
      <c r="AQ323" s="395"/>
      <c r="AR323" s="395"/>
      <c r="AS323" s="395" t="s">
        <v>1419</v>
      </c>
      <c r="AT323" s="388"/>
      <c r="AU323" s="388">
        <v>287</v>
      </c>
    </row>
    <row r="324" spans="1:52" ht="33" customHeight="1">
      <c r="A324" s="388">
        <v>6</v>
      </c>
      <c r="B324" s="389">
        <v>44</v>
      </c>
      <c r="C324" s="390" t="s">
        <v>1807</v>
      </c>
      <c r="D324" s="389" t="s">
        <v>262</v>
      </c>
      <c r="E324" s="391">
        <v>0.1</v>
      </c>
      <c r="F324" s="389"/>
      <c r="G324" s="391">
        <v>0.1</v>
      </c>
      <c r="H324" s="393"/>
      <c r="I324" s="393"/>
      <c r="J324" s="392">
        <f t="shared" si="48"/>
        <v>0</v>
      </c>
      <c r="K324" s="393"/>
      <c r="L324" s="393"/>
      <c r="M324" s="393"/>
      <c r="N324" s="393"/>
      <c r="O324" s="393"/>
      <c r="P324" s="393"/>
      <c r="Q324" s="393"/>
      <c r="R324" s="393">
        <v>0.02</v>
      </c>
      <c r="S324" s="393"/>
      <c r="T324" s="393"/>
      <c r="U324" s="393"/>
      <c r="V324" s="393"/>
      <c r="W324" s="393"/>
      <c r="X324" s="393"/>
      <c r="Y324" s="393"/>
      <c r="Z324" s="393"/>
      <c r="AA324" s="393"/>
      <c r="AB324" s="393"/>
      <c r="AC324" s="393"/>
      <c r="AD324" s="393"/>
      <c r="AE324" s="393">
        <v>0.08</v>
      </c>
      <c r="AF324" s="393"/>
      <c r="AG324" s="393">
        <f t="shared" si="40"/>
        <v>0.1</v>
      </c>
      <c r="AH324" s="389" t="s">
        <v>230</v>
      </c>
      <c r="AI324" s="394" t="s">
        <v>1549</v>
      </c>
      <c r="AJ324" s="389">
        <v>391</v>
      </c>
      <c r="AK324" s="389" t="s">
        <v>1415</v>
      </c>
      <c r="AL324" s="389" t="s">
        <v>1445</v>
      </c>
      <c r="AM324" s="389"/>
      <c r="AN324" s="389" t="s">
        <v>1417</v>
      </c>
      <c r="AO324" s="389" t="s">
        <v>1466</v>
      </c>
      <c r="AP324" s="395"/>
      <c r="AQ324" s="389">
        <v>391</v>
      </c>
      <c r="AR324" s="389" t="s">
        <v>1417</v>
      </c>
      <c r="AS324" s="395"/>
      <c r="AT324" s="388"/>
      <c r="AU324" s="388">
        <v>288</v>
      </c>
    </row>
    <row r="325" spans="1:52" ht="25.5" customHeight="1">
      <c r="A325" s="388">
        <v>7</v>
      </c>
      <c r="B325" s="389">
        <v>43</v>
      </c>
      <c r="C325" s="390" t="s">
        <v>1800</v>
      </c>
      <c r="D325" s="389" t="s">
        <v>262</v>
      </c>
      <c r="E325" s="391">
        <v>1.78</v>
      </c>
      <c r="F325" s="389"/>
      <c r="G325" s="391">
        <v>1.78</v>
      </c>
      <c r="H325" s="393">
        <v>0.92</v>
      </c>
      <c r="I325" s="393"/>
      <c r="J325" s="392">
        <f t="shared" si="48"/>
        <v>0.92</v>
      </c>
      <c r="K325" s="393"/>
      <c r="L325" s="393"/>
      <c r="M325" s="393"/>
      <c r="N325" s="393"/>
      <c r="O325" s="393"/>
      <c r="P325" s="393"/>
      <c r="Q325" s="393"/>
      <c r="R325" s="393">
        <v>0.86</v>
      </c>
      <c r="S325" s="393"/>
      <c r="T325" s="393"/>
      <c r="U325" s="393"/>
      <c r="V325" s="393"/>
      <c r="W325" s="393"/>
      <c r="X325" s="393"/>
      <c r="Y325" s="393"/>
      <c r="Z325" s="393"/>
      <c r="AA325" s="393"/>
      <c r="AB325" s="393"/>
      <c r="AC325" s="393"/>
      <c r="AD325" s="393"/>
      <c r="AE325" s="393"/>
      <c r="AF325" s="393"/>
      <c r="AG325" s="393">
        <f t="shared" si="40"/>
        <v>0.86</v>
      </c>
      <c r="AH325" s="389" t="s">
        <v>230</v>
      </c>
      <c r="AI325" s="389" t="s">
        <v>230</v>
      </c>
      <c r="AJ325" s="389">
        <v>390</v>
      </c>
      <c r="AK325" s="389" t="s">
        <v>1415</v>
      </c>
      <c r="AL325" s="389" t="s">
        <v>1445</v>
      </c>
      <c r="AM325" s="389"/>
      <c r="AN325" s="389" t="s">
        <v>1417</v>
      </c>
      <c r="AO325" s="389" t="s">
        <v>1492</v>
      </c>
      <c r="AP325" s="395"/>
      <c r="AQ325" s="389">
        <v>390</v>
      </c>
      <c r="AR325" s="389" t="s">
        <v>1417</v>
      </c>
      <c r="AS325" s="395"/>
      <c r="AT325" s="388"/>
      <c r="AU325" s="388">
        <v>289</v>
      </c>
    </row>
    <row r="326" spans="1:52" ht="26.25" customHeight="1">
      <c r="A326" s="388">
        <v>8</v>
      </c>
      <c r="B326" s="389">
        <v>91</v>
      </c>
      <c r="C326" s="390" t="s">
        <v>1808</v>
      </c>
      <c r="D326" s="389" t="s">
        <v>262</v>
      </c>
      <c r="E326" s="391">
        <v>1.2000000000000002</v>
      </c>
      <c r="F326" s="390"/>
      <c r="G326" s="391">
        <v>1.2000000000000002</v>
      </c>
      <c r="H326" s="393">
        <v>0.8</v>
      </c>
      <c r="I326" s="393"/>
      <c r="J326" s="392">
        <f t="shared" si="48"/>
        <v>0.8</v>
      </c>
      <c r="K326" s="393"/>
      <c r="L326" s="393"/>
      <c r="M326" s="393"/>
      <c r="N326" s="393"/>
      <c r="O326" s="393"/>
      <c r="P326" s="393"/>
      <c r="Q326" s="393"/>
      <c r="R326" s="393">
        <v>0.4</v>
      </c>
      <c r="S326" s="393"/>
      <c r="T326" s="393"/>
      <c r="U326" s="393"/>
      <c r="V326" s="393"/>
      <c r="W326" s="393"/>
      <c r="X326" s="393"/>
      <c r="Y326" s="393"/>
      <c r="Z326" s="393"/>
      <c r="AA326" s="393"/>
      <c r="AB326" s="393"/>
      <c r="AC326" s="393"/>
      <c r="AD326" s="393"/>
      <c r="AE326" s="393"/>
      <c r="AF326" s="393"/>
      <c r="AG326" s="393">
        <f t="shared" si="40"/>
        <v>0.4</v>
      </c>
      <c r="AH326" s="389" t="s">
        <v>233</v>
      </c>
      <c r="AI326" s="394" t="s">
        <v>1809</v>
      </c>
      <c r="AJ326" s="389"/>
      <c r="AK326" s="389" t="s">
        <v>1439</v>
      </c>
      <c r="AL326" s="389"/>
      <c r="AM326" s="389">
        <v>5</v>
      </c>
      <c r="AN326" s="383"/>
      <c r="AO326" s="400"/>
      <c r="AP326" s="400"/>
      <c r="AQ326" s="400"/>
      <c r="AR326" s="400"/>
      <c r="AS326" s="395"/>
      <c r="AT326" s="388"/>
      <c r="AU326" s="388">
        <v>290</v>
      </c>
    </row>
    <row r="327" spans="1:52" ht="26.25" customHeight="1">
      <c r="A327" s="388">
        <v>9</v>
      </c>
      <c r="B327" s="389">
        <v>169</v>
      </c>
      <c r="C327" s="390" t="s">
        <v>1810</v>
      </c>
      <c r="D327" s="389" t="s">
        <v>262</v>
      </c>
      <c r="E327" s="391">
        <v>1</v>
      </c>
      <c r="F327" s="393"/>
      <c r="G327" s="391">
        <v>1</v>
      </c>
      <c r="H327" s="389"/>
      <c r="I327" s="393"/>
      <c r="J327" s="392">
        <f t="shared" si="48"/>
        <v>0</v>
      </c>
      <c r="K327" s="393"/>
      <c r="L327" s="393"/>
      <c r="M327" s="393"/>
      <c r="N327" s="393"/>
      <c r="O327" s="393"/>
      <c r="P327" s="393"/>
      <c r="Q327" s="393"/>
      <c r="R327" s="393"/>
      <c r="S327" s="393"/>
      <c r="T327" s="393"/>
      <c r="U327" s="393"/>
      <c r="V327" s="393"/>
      <c r="W327" s="393"/>
      <c r="X327" s="393"/>
      <c r="Y327" s="393"/>
      <c r="Z327" s="393"/>
      <c r="AA327" s="393"/>
      <c r="AB327" s="393"/>
      <c r="AC327" s="393"/>
      <c r="AD327" s="393"/>
      <c r="AE327" s="393">
        <v>1</v>
      </c>
      <c r="AF327" s="393"/>
      <c r="AG327" s="393">
        <f t="shared" ref="AG327:AG341" si="49">SUM(M327:AF327)</f>
        <v>1</v>
      </c>
      <c r="AH327" s="389" t="s">
        <v>240</v>
      </c>
      <c r="AI327" s="389" t="s">
        <v>240</v>
      </c>
      <c r="AJ327" s="389"/>
      <c r="AK327" s="389" t="s">
        <v>1439</v>
      </c>
      <c r="AL327" s="389"/>
      <c r="AM327" s="389">
        <v>11</v>
      </c>
      <c r="AN327" s="389"/>
      <c r="AO327" s="389"/>
      <c r="AP327" s="395"/>
      <c r="AQ327" s="389"/>
      <c r="AR327" s="389"/>
      <c r="AS327" s="395"/>
      <c r="AT327" s="388"/>
      <c r="AU327" s="388">
        <v>291</v>
      </c>
      <c r="AZ327" s="412"/>
    </row>
    <row r="328" spans="1:52" ht="22.5" customHeight="1">
      <c r="A328" s="388">
        <v>10</v>
      </c>
      <c r="B328" s="389">
        <v>170</v>
      </c>
      <c r="C328" s="390" t="s">
        <v>1811</v>
      </c>
      <c r="D328" s="389" t="s">
        <v>262</v>
      </c>
      <c r="E328" s="391">
        <v>3.5</v>
      </c>
      <c r="F328" s="393"/>
      <c r="G328" s="391">
        <v>3.5</v>
      </c>
      <c r="H328" s="389"/>
      <c r="I328" s="393"/>
      <c r="J328" s="392">
        <f t="shared" si="48"/>
        <v>0</v>
      </c>
      <c r="K328" s="393"/>
      <c r="L328" s="393"/>
      <c r="M328" s="393"/>
      <c r="N328" s="393"/>
      <c r="O328" s="393">
        <v>3.5</v>
      </c>
      <c r="P328" s="393"/>
      <c r="Q328" s="393"/>
      <c r="R328" s="393"/>
      <c r="S328" s="393"/>
      <c r="T328" s="393"/>
      <c r="U328" s="393"/>
      <c r="V328" s="393"/>
      <c r="W328" s="393"/>
      <c r="X328" s="393"/>
      <c r="Y328" s="393"/>
      <c r="Z328" s="393"/>
      <c r="AA328" s="393"/>
      <c r="AB328" s="393"/>
      <c r="AC328" s="393"/>
      <c r="AD328" s="393"/>
      <c r="AE328" s="393"/>
      <c r="AF328" s="393"/>
      <c r="AG328" s="393">
        <f t="shared" si="49"/>
        <v>3.5</v>
      </c>
      <c r="AH328" s="389" t="s">
        <v>240</v>
      </c>
      <c r="AI328" s="389" t="s">
        <v>240</v>
      </c>
      <c r="AJ328" s="389" t="s">
        <v>240</v>
      </c>
      <c r="AK328" s="389" t="s">
        <v>1439</v>
      </c>
      <c r="AL328" s="389"/>
      <c r="AM328" s="389">
        <v>12</v>
      </c>
      <c r="AN328" s="389"/>
      <c r="AO328" s="389"/>
      <c r="AP328" s="395"/>
      <c r="AQ328" s="389"/>
      <c r="AR328" s="389"/>
      <c r="AS328" s="395"/>
      <c r="AT328" s="388"/>
      <c r="AU328" s="388">
        <v>292</v>
      </c>
    </row>
    <row r="329" spans="1:52" ht="47.25">
      <c r="A329" s="388">
        <v>11</v>
      </c>
      <c r="B329" s="388"/>
      <c r="C329" s="390" t="s">
        <v>1812</v>
      </c>
      <c r="D329" s="389" t="s">
        <v>262</v>
      </c>
      <c r="E329" s="401">
        <v>0.45</v>
      </c>
      <c r="F329" s="389"/>
      <c r="G329" s="401">
        <v>0.45</v>
      </c>
      <c r="H329" s="389">
        <v>0.44</v>
      </c>
      <c r="I329" s="389"/>
      <c r="J329" s="392">
        <f t="shared" si="48"/>
        <v>0.44</v>
      </c>
      <c r="K329" s="389"/>
      <c r="L329" s="389"/>
      <c r="M329" s="389"/>
      <c r="N329" s="389"/>
      <c r="O329" s="389"/>
      <c r="P329" s="389"/>
      <c r="Q329" s="389"/>
      <c r="R329" s="389"/>
      <c r="S329" s="389">
        <v>0.01</v>
      </c>
      <c r="T329" s="389"/>
      <c r="U329" s="389"/>
      <c r="V329" s="389"/>
      <c r="W329" s="389"/>
      <c r="X329" s="389"/>
      <c r="Y329" s="389"/>
      <c r="Z329" s="389"/>
      <c r="AA329" s="389"/>
      <c r="AB329" s="389"/>
      <c r="AC329" s="389"/>
      <c r="AD329" s="389"/>
      <c r="AE329" s="389"/>
      <c r="AF329" s="389"/>
      <c r="AG329" s="393">
        <f t="shared" si="49"/>
        <v>0.01</v>
      </c>
      <c r="AH329" s="389" t="s">
        <v>1813</v>
      </c>
      <c r="AI329" s="389" t="s">
        <v>1813</v>
      </c>
      <c r="AJ329" s="395"/>
      <c r="AK329" s="389"/>
      <c r="AL329" s="389"/>
      <c r="AM329" s="389"/>
      <c r="AN329" s="389"/>
      <c r="AO329" s="395"/>
      <c r="AP329" s="395" t="s">
        <v>1458</v>
      </c>
      <c r="AQ329" s="395"/>
      <c r="AR329" s="395"/>
      <c r="AS329" s="395"/>
      <c r="AT329" s="388"/>
      <c r="AU329" s="388">
        <v>293</v>
      </c>
      <c r="AZ329" s="412"/>
    </row>
    <row r="330" spans="1:52" ht="55.5" customHeight="1">
      <c r="A330" s="388">
        <v>12</v>
      </c>
      <c r="B330" s="388"/>
      <c r="C330" s="390" t="s">
        <v>1814</v>
      </c>
      <c r="D330" s="389" t="s">
        <v>262</v>
      </c>
      <c r="E330" s="401">
        <v>0.2</v>
      </c>
      <c r="F330" s="389"/>
      <c r="G330" s="401">
        <v>0.2</v>
      </c>
      <c r="H330" s="389"/>
      <c r="I330" s="389"/>
      <c r="J330" s="392">
        <f t="shared" si="48"/>
        <v>0</v>
      </c>
      <c r="K330" s="389"/>
      <c r="L330" s="389"/>
      <c r="M330" s="389"/>
      <c r="N330" s="389"/>
      <c r="O330" s="389"/>
      <c r="P330" s="389"/>
      <c r="Q330" s="389"/>
      <c r="R330" s="389"/>
      <c r="S330" s="389">
        <v>0.2</v>
      </c>
      <c r="T330" s="389"/>
      <c r="U330" s="389"/>
      <c r="V330" s="389"/>
      <c r="W330" s="389"/>
      <c r="X330" s="389"/>
      <c r="Y330" s="389"/>
      <c r="Z330" s="389"/>
      <c r="AA330" s="389"/>
      <c r="AB330" s="389"/>
      <c r="AC330" s="389"/>
      <c r="AD330" s="389"/>
      <c r="AE330" s="389"/>
      <c r="AF330" s="389"/>
      <c r="AG330" s="393">
        <f t="shared" si="49"/>
        <v>0.2</v>
      </c>
      <c r="AH330" s="389" t="s">
        <v>808</v>
      </c>
      <c r="AI330" s="389" t="s">
        <v>808</v>
      </c>
      <c r="AJ330" s="395"/>
      <c r="AK330" s="389"/>
      <c r="AL330" s="389"/>
      <c r="AM330" s="389"/>
      <c r="AN330" s="389"/>
      <c r="AO330" s="395"/>
      <c r="AP330" s="395" t="s">
        <v>1458</v>
      </c>
      <c r="AQ330" s="395"/>
      <c r="AR330" s="395"/>
      <c r="AS330" s="395"/>
      <c r="AT330" s="388"/>
      <c r="AU330" s="388">
        <v>294</v>
      </c>
      <c r="AZ330" s="438"/>
    </row>
    <row r="331" spans="1:52" ht="31.5">
      <c r="A331" s="388">
        <v>13</v>
      </c>
      <c r="B331" s="388"/>
      <c r="C331" s="390" t="s">
        <v>1815</v>
      </c>
      <c r="D331" s="389" t="s">
        <v>262</v>
      </c>
      <c r="E331" s="401">
        <v>0.55000000000000004</v>
      </c>
      <c r="F331" s="389"/>
      <c r="G331" s="401">
        <v>0.55000000000000004</v>
      </c>
      <c r="H331" s="389">
        <v>0.55000000000000004</v>
      </c>
      <c r="I331" s="389"/>
      <c r="J331" s="392">
        <f t="shared" si="48"/>
        <v>0.55000000000000004</v>
      </c>
      <c r="K331" s="389"/>
      <c r="L331" s="389"/>
      <c r="M331" s="389"/>
      <c r="N331" s="389"/>
      <c r="O331" s="389"/>
      <c r="P331" s="389"/>
      <c r="Q331" s="389"/>
      <c r="R331" s="389"/>
      <c r="S331" s="389"/>
      <c r="T331" s="389"/>
      <c r="U331" s="389"/>
      <c r="V331" s="389"/>
      <c r="W331" s="389"/>
      <c r="X331" s="389"/>
      <c r="Y331" s="389"/>
      <c r="Z331" s="389"/>
      <c r="AA331" s="389"/>
      <c r="AB331" s="389"/>
      <c r="AC331" s="389"/>
      <c r="AD331" s="389"/>
      <c r="AE331" s="389"/>
      <c r="AF331" s="389"/>
      <c r="AG331" s="393">
        <f t="shared" si="49"/>
        <v>0</v>
      </c>
      <c r="AH331" s="389" t="s">
        <v>808</v>
      </c>
      <c r="AI331" s="389" t="s">
        <v>808</v>
      </c>
      <c r="AJ331" s="395"/>
      <c r="AK331" s="389"/>
      <c r="AL331" s="389"/>
      <c r="AM331" s="389"/>
      <c r="AN331" s="389"/>
      <c r="AO331" s="395"/>
      <c r="AP331" s="395" t="s">
        <v>1458</v>
      </c>
      <c r="AQ331" s="395"/>
      <c r="AR331" s="395"/>
      <c r="AS331" s="395"/>
      <c r="AT331" s="388"/>
      <c r="AU331" s="388">
        <v>295</v>
      </c>
    </row>
    <row r="332" spans="1:52" s="384" customFormat="1">
      <c r="A332" s="382" t="s">
        <v>1816</v>
      </c>
      <c r="B332" s="382"/>
      <c r="C332" s="397" t="s">
        <v>1036</v>
      </c>
      <c r="D332" s="383"/>
      <c r="E332" s="398">
        <f>SUM(E333:E335)</f>
        <v>2.58</v>
      </c>
      <c r="F332" s="398">
        <f t="shared" ref="F332:AG332" si="50">SUM(F333:F335)</f>
        <v>0</v>
      </c>
      <c r="G332" s="398">
        <f t="shared" si="50"/>
        <v>2.58</v>
      </c>
      <c r="H332" s="398">
        <f t="shared" si="50"/>
        <v>0.3</v>
      </c>
      <c r="I332" s="398">
        <f t="shared" si="50"/>
        <v>0</v>
      </c>
      <c r="J332" s="398">
        <f t="shared" si="50"/>
        <v>0.3</v>
      </c>
      <c r="K332" s="398">
        <f t="shared" si="50"/>
        <v>0</v>
      </c>
      <c r="L332" s="398">
        <f t="shared" si="50"/>
        <v>0</v>
      </c>
      <c r="M332" s="398">
        <f t="shared" si="50"/>
        <v>0</v>
      </c>
      <c r="N332" s="398">
        <f t="shared" si="50"/>
        <v>0</v>
      </c>
      <c r="O332" s="398">
        <f t="shared" si="50"/>
        <v>0</v>
      </c>
      <c r="P332" s="398">
        <f t="shared" si="50"/>
        <v>0</v>
      </c>
      <c r="Q332" s="398">
        <f t="shared" si="50"/>
        <v>0</v>
      </c>
      <c r="R332" s="398">
        <f t="shared" si="50"/>
        <v>0</v>
      </c>
      <c r="S332" s="398">
        <f t="shared" si="50"/>
        <v>0</v>
      </c>
      <c r="T332" s="398">
        <f t="shared" si="50"/>
        <v>0</v>
      </c>
      <c r="U332" s="398">
        <f t="shared" si="50"/>
        <v>0</v>
      </c>
      <c r="V332" s="398">
        <f t="shared" si="50"/>
        <v>0</v>
      </c>
      <c r="W332" s="398">
        <f t="shared" si="50"/>
        <v>0</v>
      </c>
      <c r="X332" s="398">
        <f t="shared" si="50"/>
        <v>0</v>
      </c>
      <c r="Y332" s="398">
        <f t="shared" si="50"/>
        <v>0</v>
      </c>
      <c r="Z332" s="398">
        <f t="shared" si="50"/>
        <v>0</v>
      </c>
      <c r="AA332" s="398">
        <f t="shared" si="50"/>
        <v>0</v>
      </c>
      <c r="AB332" s="398">
        <f t="shared" si="50"/>
        <v>0</v>
      </c>
      <c r="AC332" s="398">
        <f t="shared" si="50"/>
        <v>0</v>
      </c>
      <c r="AD332" s="398">
        <f t="shared" si="50"/>
        <v>0</v>
      </c>
      <c r="AE332" s="398">
        <f t="shared" si="50"/>
        <v>2.2800000000000002</v>
      </c>
      <c r="AF332" s="398">
        <f t="shared" si="50"/>
        <v>0</v>
      </c>
      <c r="AG332" s="398">
        <f t="shared" si="50"/>
        <v>2.2800000000000002</v>
      </c>
      <c r="AH332" s="383"/>
      <c r="AI332" s="383"/>
      <c r="AJ332" s="400"/>
      <c r="AK332" s="383"/>
      <c r="AL332" s="383"/>
      <c r="AM332" s="383"/>
      <c r="AN332" s="383"/>
      <c r="AO332" s="400"/>
      <c r="AP332" s="400"/>
      <c r="AQ332" s="400"/>
      <c r="AR332" s="400"/>
      <c r="AS332" s="400"/>
      <c r="AT332" s="382"/>
      <c r="AU332" s="382"/>
      <c r="AZ332" s="438"/>
    </row>
    <row r="333" spans="1:52" s="384" customFormat="1" ht="26.25" customHeight="1">
      <c r="A333" s="388">
        <v>1</v>
      </c>
      <c r="B333" s="389">
        <v>254</v>
      </c>
      <c r="C333" s="390" t="s">
        <v>1817</v>
      </c>
      <c r="D333" s="389" t="s">
        <v>305</v>
      </c>
      <c r="E333" s="391">
        <v>0.08</v>
      </c>
      <c r="F333" s="395"/>
      <c r="G333" s="391">
        <v>0.08</v>
      </c>
      <c r="H333" s="389"/>
      <c r="I333" s="389"/>
      <c r="J333" s="392">
        <f>H333+I333</f>
        <v>0</v>
      </c>
      <c r="K333" s="389"/>
      <c r="L333" s="389"/>
      <c r="M333" s="389"/>
      <c r="N333" s="389"/>
      <c r="O333" s="389"/>
      <c r="P333" s="389"/>
      <c r="Q333" s="389"/>
      <c r="R333" s="389"/>
      <c r="S333" s="389"/>
      <c r="T333" s="389"/>
      <c r="U333" s="389"/>
      <c r="V333" s="389"/>
      <c r="W333" s="389"/>
      <c r="X333" s="389"/>
      <c r="Y333" s="389"/>
      <c r="Z333" s="389"/>
      <c r="AA333" s="389"/>
      <c r="AB333" s="389"/>
      <c r="AC333" s="389"/>
      <c r="AD333" s="389"/>
      <c r="AE333" s="389">
        <v>0.08</v>
      </c>
      <c r="AF333" s="389"/>
      <c r="AG333" s="393">
        <f t="shared" si="49"/>
        <v>0.08</v>
      </c>
      <c r="AH333" s="389" t="s">
        <v>245</v>
      </c>
      <c r="AI333" s="394" t="s">
        <v>1028</v>
      </c>
      <c r="AJ333" s="389">
        <v>346</v>
      </c>
      <c r="AK333" s="389" t="s">
        <v>1415</v>
      </c>
      <c r="AL333" s="389" t="s">
        <v>1435</v>
      </c>
      <c r="AM333" s="389"/>
      <c r="AN333" s="389"/>
      <c r="AO333" s="395"/>
      <c r="AP333" s="395"/>
      <c r="AQ333" s="395"/>
      <c r="AR333" s="395"/>
      <c r="AS333" s="395"/>
      <c r="AT333" s="388"/>
      <c r="AU333" s="388">
        <v>296</v>
      </c>
      <c r="AV333" s="396"/>
      <c r="AW333" s="396"/>
      <c r="AX333" s="396"/>
      <c r="AY333" s="396"/>
      <c r="AZ333" s="396"/>
    </row>
    <row r="334" spans="1:52" ht="29.25" customHeight="1">
      <c r="A334" s="388">
        <v>2</v>
      </c>
      <c r="B334" s="389">
        <v>242</v>
      </c>
      <c r="C334" s="390" t="s">
        <v>835</v>
      </c>
      <c r="D334" s="389" t="s">
        <v>305</v>
      </c>
      <c r="E334" s="391">
        <v>0.3</v>
      </c>
      <c r="F334" s="390"/>
      <c r="G334" s="391">
        <v>0.3</v>
      </c>
      <c r="H334" s="393">
        <v>0.3</v>
      </c>
      <c r="I334" s="393"/>
      <c r="J334" s="392">
        <f>H334+I334</f>
        <v>0.3</v>
      </c>
      <c r="K334" s="393"/>
      <c r="L334" s="393"/>
      <c r="M334" s="393"/>
      <c r="N334" s="393"/>
      <c r="O334" s="393"/>
      <c r="P334" s="393"/>
      <c r="Q334" s="393"/>
      <c r="R334" s="393"/>
      <c r="S334" s="393"/>
      <c r="T334" s="393"/>
      <c r="U334" s="393"/>
      <c r="V334" s="393"/>
      <c r="W334" s="393"/>
      <c r="X334" s="393"/>
      <c r="Y334" s="393"/>
      <c r="Z334" s="393"/>
      <c r="AA334" s="393"/>
      <c r="AB334" s="393"/>
      <c r="AC334" s="393"/>
      <c r="AD334" s="393"/>
      <c r="AE334" s="393"/>
      <c r="AF334" s="393"/>
      <c r="AG334" s="393">
        <f t="shared" si="49"/>
        <v>0</v>
      </c>
      <c r="AH334" s="389" t="s">
        <v>245</v>
      </c>
      <c r="AI334" s="394" t="s">
        <v>1028</v>
      </c>
      <c r="AJ334" s="389">
        <v>347</v>
      </c>
      <c r="AK334" s="389" t="s">
        <v>1818</v>
      </c>
      <c r="AL334" s="389" t="s">
        <v>1819</v>
      </c>
      <c r="AM334" s="389"/>
      <c r="AN334" s="389" t="s">
        <v>1432</v>
      </c>
      <c r="AO334" s="395" t="s">
        <v>1433</v>
      </c>
      <c r="AP334" s="395"/>
      <c r="AQ334" s="395"/>
      <c r="AR334" s="395"/>
      <c r="AS334" s="395"/>
      <c r="AT334" s="388"/>
      <c r="AU334" s="388">
        <v>297</v>
      </c>
    </row>
    <row r="335" spans="1:52" ht="29.25" customHeight="1">
      <c r="A335" s="388">
        <v>3</v>
      </c>
      <c r="B335" s="389"/>
      <c r="C335" s="390" t="s">
        <v>1820</v>
      </c>
      <c r="D335" s="389" t="s">
        <v>305</v>
      </c>
      <c r="E335" s="391">
        <v>2.2000000000000002</v>
      </c>
      <c r="F335" s="389"/>
      <c r="G335" s="391">
        <v>2.2000000000000002</v>
      </c>
      <c r="H335" s="389"/>
      <c r="I335" s="389"/>
      <c r="J335" s="392">
        <f>H335+I335</f>
        <v>0</v>
      </c>
      <c r="K335" s="389"/>
      <c r="L335" s="389"/>
      <c r="M335" s="389"/>
      <c r="N335" s="389"/>
      <c r="O335" s="389"/>
      <c r="P335" s="389"/>
      <c r="Q335" s="389"/>
      <c r="R335" s="389"/>
      <c r="S335" s="389"/>
      <c r="T335" s="389"/>
      <c r="U335" s="389"/>
      <c r="V335" s="389"/>
      <c r="W335" s="389"/>
      <c r="X335" s="389"/>
      <c r="Y335" s="389"/>
      <c r="Z335" s="389"/>
      <c r="AA335" s="389"/>
      <c r="AB335" s="389"/>
      <c r="AC335" s="389"/>
      <c r="AD335" s="389"/>
      <c r="AE335" s="389">
        <v>2.2000000000000002</v>
      </c>
      <c r="AF335" s="389"/>
      <c r="AG335" s="393">
        <f t="shared" si="49"/>
        <v>2.2000000000000002</v>
      </c>
      <c r="AH335" s="389" t="s">
        <v>255</v>
      </c>
      <c r="AI335" s="389" t="s">
        <v>1821</v>
      </c>
      <c r="AJ335" s="395"/>
      <c r="AK335" s="389" t="s">
        <v>1439</v>
      </c>
      <c r="AL335" s="389"/>
      <c r="AM335" s="389"/>
      <c r="AN335" s="389"/>
      <c r="AO335" s="395"/>
      <c r="AP335" s="395"/>
      <c r="AQ335" s="395"/>
      <c r="AR335" s="395"/>
      <c r="AS335" s="395" t="s">
        <v>1694</v>
      </c>
      <c r="AT335" s="388"/>
      <c r="AU335" s="388">
        <v>298</v>
      </c>
    </row>
    <row r="336" spans="1:52" s="384" customFormat="1">
      <c r="A336" s="382" t="s">
        <v>1822</v>
      </c>
      <c r="B336" s="383"/>
      <c r="C336" s="397" t="s">
        <v>1019</v>
      </c>
      <c r="D336" s="383"/>
      <c r="E336" s="398">
        <f>E337</f>
        <v>0.57999999999999996</v>
      </c>
      <c r="F336" s="398">
        <f t="shared" ref="F336:AG336" si="51">F337</f>
        <v>0.08</v>
      </c>
      <c r="G336" s="398">
        <f t="shared" si="51"/>
        <v>0.5</v>
      </c>
      <c r="H336" s="398">
        <f t="shared" si="51"/>
        <v>0</v>
      </c>
      <c r="I336" s="398">
        <f t="shared" si="51"/>
        <v>0</v>
      </c>
      <c r="J336" s="398">
        <f t="shared" si="51"/>
        <v>0</v>
      </c>
      <c r="K336" s="398">
        <f t="shared" si="51"/>
        <v>0</v>
      </c>
      <c r="L336" s="398">
        <f t="shared" si="51"/>
        <v>0</v>
      </c>
      <c r="M336" s="398">
        <f t="shared" si="51"/>
        <v>0</v>
      </c>
      <c r="N336" s="398">
        <f t="shared" si="51"/>
        <v>0</v>
      </c>
      <c r="O336" s="398">
        <f t="shared" si="51"/>
        <v>0</v>
      </c>
      <c r="P336" s="398">
        <f t="shared" si="51"/>
        <v>0</v>
      </c>
      <c r="Q336" s="398">
        <f t="shared" si="51"/>
        <v>0</v>
      </c>
      <c r="R336" s="398">
        <f t="shared" si="51"/>
        <v>0</v>
      </c>
      <c r="S336" s="398">
        <f t="shared" si="51"/>
        <v>0</v>
      </c>
      <c r="T336" s="398">
        <f t="shared" si="51"/>
        <v>0</v>
      </c>
      <c r="U336" s="398">
        <f t="shared" si="51"/>
        <v>0</v>
      </c>
      <c r="V336" s="398">
        <f t="shared" si="51"/>
        <v>0</v>
      </c>
      <c r="W336" s="398">
        <f t="shared" si="51"/>
        <v>0</v>
      </c>
      <c r="X336" s="398">
        <f t="shared" si="51"/>
        <v>0</v>
      </c>
      <c r="Y336" s="398">
        <f t="shared" si="51"/>
        <v>0</v>
      </c>
      <c r="Z336" s="398">
        <f t="shared" si="51"/>
        <v>0</v>
      </c>
      <c r="AA336" s="398">
        <f t="shared" si="51"/>
        <v>0</v>
      </c>
      <c r="AB336" s="398">
        <f t="shared" si="51"/>
        <v>0</v>
      </c>
      <c r="AC336" s="398">
        <f t="shared" si="51"/>
        <v>0</v>
      </c>
      <c r="AD336" s="398">
        <f t="shared" si="51"/>
        <v>0</v>
      </c>
      <c r="AE336" s="398">
        <f t="shared" si="51"/>
        <v>0.5</v>
      </c>
      <c r="AF336" s="398">
        <f t="shared" si="51"/>
        <v>0</v>
      </c>
      <c r="AG336" s="398">
        <f t="shared" si="51"/>
        <v>0.5</v>
      </c>
      <c r="AH336" s="383"/>
      <c r="AI336" s="383"/>
      <c r="AJ336" s="400"/>
      <c r="AK336" s="383"/>
      <c r="AL336" s="383"/>
      <c r="AM336" s="383"/>
      <c r="AN336" s="383"/>
      <c r="AO336" s="400"/>
      <c r="AP336" s="400"/>
      <c r="AQ336" s="400"/>
      <c r="AR336" s="400"/>
      <c r="AS336" s="400"/>
      <c r="AT336" s="382"/>
      <c r="AU336" s="382"/>
    </row>
    <row r="337" spans="1:52" ht="27.75" customHeight="1">
      <c r="A337" s="388">
        <v>1</v>
      </c>
      <c r="B337" s="389">
        <v>266</v>
      </c>
      <c r="C337" s="390" t="s">
        <v>1823</v>
      </c>
      <c r="D337" s="389" t="s">
        <v>481</v>
      </c>
      <c r="E337" s="391">
        <v>0.57999999999999996</v>
      </c>
      <c r="F337" s="389">
        <v>0.08</v>
      </c>
      <c r="G337" s="391">
        <v>0.5</v>
      </c>
      <c r="H337" s="393"/>
      <c r="I337" s="393"/>
      <c r="J337" s="392">
        <f>H337+I337</f>
        <v>0</v>
      </c>
      <c r="K337" s="393"/>
      <c r="L337" s="393"/>
      <c r="M337" s="393"/>
      <c r="N337" s="393"/>
      <c r="O337" s="393"/>
      <c r="P337" s="393"/>
      <c r="Q337" s="393"/>
      <c r="R337" s="393"/>
      <c r="S337" s="393"/>
      <c r="T337" s="393"/>
      <c r="U337" s="393"/>
      <c r="V337" s="393"/>
      <c r="W337" s="393"/>
      <c r="X337" s="393"/>
      <c r="Y337" s="393"/>
      <c r="Z337" s="393"/>
      <c r="AA337" s="393"/>
      <c r="AB337" s="393"/>
      <c r="AC337" s="393"/>
      <c r="AD337" s="393"/>
      <c r="AE337" s="393">
        <v>0.5</v>
      </c>
      <c r="AF337" s="393"/>
      <c r="AG337" s="393">
        <f t="shared" si="49"/>
        <v>0.5</v>
      </c>
      <c r="AH337" s="389" t="s">
        <v>246</v>
      </c>
      <c r="AI337" s="394" t="s">
        <v>1041</v>
      </c>
      <c r="AJ337" s="389">
        <v>369</v>
      </c>
      <c r="AK337" s="389" t="s">
        <v>1415</v>
      </c>
      <c r="AL337" s="389"/>
      <c r="AM337" s="389"/>
      <c r="AN337" s="389"/>
      <c r="AO337" s="395"/>
      <c r="AP337" s="395"/>
      <c r="AQ337" s="395"/>
      <c r="AR337" s="395"/>
      <c r="AS337" s="395"/>
      <c r="AT337" s="388"/>
      <c r="AU337" s="388">
        <v>299</v>
      </c>
    </row>
    <row r="338" spans="1:52" s="384" customFormat="1">
      <c r="A338" s="382" t="s">
        <v>1824</v>
      </c>
      <c r="B338" s="383"/>
      <c r="C338" s="481" t="s">
        <v>84</v>
      </c>
      <c r="D338" s="383"/>
      <c r="E338" s="398">
        <f>SUM(E339:E341)</f>
        <v>1.97</v>
      </c>
      <c r="F338" s="398">
        <f t="shared" ref="F338:AG338" si="52">SUM(F339:F341)</f>
        <v>0</v>
      </c>
      <c r="G338" s="398">
        <f t="shared" si="52"/>
        <v>1.97</v>
      </c>
      <c r="H338" s="398">
        <f t="shared" si="52"/>
        <v>0</v>
      </c>
      <c r="I338" s="398">
        <f t="shared" si="52"/>
        <v>0</v>
      </c>
      <c r="J338" s="398">
        <f t="shared" si="52"/>
        <v>0</v>
      </c>
      <c r="K338" s="398">
        <f t="shared" si="52"/>
        <v>0</v>
      </c>
      <c r="L338" s="398">
        <f t="shared" si="52"/>
        <v>0</v>
      </c>
      <c r="M338" s="398">
        <f t="shared" si="52"/>
        <v>1</v>
      </c>
      <c r="N338" s="398">
        <f t="shared" si="52"/>
        <v>0</v>
      </c>
      <c r="O338" s="398">
        <f t="shared" si="52"/>
        <v>0</v>
      </c>
      <c r="P338" s="398">
        <f t="shared" si="52"/>
        <v>0</v>
      </c>
      <c r="Q338" s="398">
        <f t="shared" si="52"/>
        <v>0</v>
      </c>
      <c r="R338" s="398">
        <f t="shared" si="52"/>
        <v>0</v>
      </c>
      <c r="S338" s="398">
        <f t="shared" si="52"/>
        <v>0</v>
      </c>
      <c r="T338" s="398">
        <f t="shared" si="52"/>
        <v>0</v>
      </c>
      <c r="U338" s="398">
        <f t="shared" si="52"/>
        <v>0</v>
      </c>
      <c r="V338" s="398">
        <f t="shared" si="52"/>
        <v>0</v>
      </c>
      <c r="W338" s="398">
        <f t="shared" si="52"/>
        <v>0</v>
      </c>
      <c r="X338" s="398">
        <f t="shared" si="52"/>
        <v>0</v>
      </c>
      <c r="Y338" s="398">
        <f t="shared" si="52"/>
        <v>0</v>
      </c>
      <c r="Z338" s="398">
        <f t="shared" si="52"/>
        <v>0</v>
      </c>
      <c r="AA338" s="398">
        <f t="shared" si="52"/>
        <v>0</v>
      </c>
      <c r="AB338" s="398">
        <f t="shared" si="52"/>
        <v>0</v>
      </c>
      <c r="AC338" s="398">
        <f t="shared" si="52"/>
        <v>0</v>
      </c>
      <c r="AD338" s="398">
        <f t="shared" si="52"/>
        <v>0</v>
      </c>
      <c r="AE338" s="398">
        <f t="shared" si="52"/>
        <v>0.97</v>
      </c>
      <c r="AF338" s="398">
        <f t="shared" si="52"/>
        <v>0</v>
      </c>
      <c r="AG338" s="398">
        <f t="shared" si="52"/>
        <v>1.97</v>
      </c>
      <c r="AH338" s="383"/>
      <c r="AI338" s="399"/>
      <c r="AJ338" s="383"/>
      <c r="AK338" s="383"/>
      <c r="AL338" s="383"/>
      <c r="AM338" s="383"/>
      <c r="AN338" s="383"/>
      <c r="AO338" s="400"/>
      <c r="AP338" s="400"/>
      <c r="AQ338" s="400"/>
      <c r="AR338" s="400"/>
      <c r="AS338" s="400"/>
      <c r="AT338" s="382"/>
      <c r="AU338" s="382"/>
    </row>
    <row r="339" spans="1:52" s="384" customFormat="1" ht="29.25" customHeight="1">
      <c r="A339" s="388">
        <v>1</v>
      </c>
      <c r="B339" s="389">
        <v>88</v>
      </c>
      <c r="C339" s="402" t="s">
        <v>286</v>
      </c>
      <c r="D339" s="389" t="s">
        <v>73</v>
      </c>
      <c r="E339" s="391">
        <v>0.1</v>
      </c>
      <c r="F339" s="390"/>
      <c r="G339" s="391">
        <v>0.1</v>
      </c>
      <c r="H339" s="393"/>
      <c r="I339" s="393"/>
      <c r="J339" s="392">
        <f>H339+I339</f>
        <v>0</v>
      </c>
      <c r="K339" s="393"/>
      <c r="L339" s="393"/>
      <c r="M339" s="393"/>
      <c r="N339" s="393"/>
      <c r="O339" s="393"/>
      <c r="P339" s="393"/>
      <c r="Q339" s="393"/>
      <c r="R339" s="393"/>
      <c r="S339" s="393"/>
      <c r="T339" s="393"/>
      <c r="U339" s="393"/>
      <c r="V339" s="393"/>
      <c r="W339" s="393"/>
      <c r="X339" s="393"/>
      <c r="Y339" s="393"/>
      <c r="Z339" s="393"/>
      <c r="AA339" s="393"/>
      <c r="AB339" s="393"/>
      <c r="AC339" s="393"/>
      <c r="AD339" s="393"/>
      <c r="AE339" s="393">
        <v>0.1</v>
      </c>
      <c r="AF339" s="393"/>
      <c r="AG339" s="393">
        <f t="shared" si="49"/>
        <v>0.1</v>
      </c>
      <c r="AH339" s="389" t="s">
        <v>233</v>
      </c>
      <c r="AI339" s="394" t="s">
        <v>1272</v>
      </c>
      <c r="AJ339" s="389">
        <v>371</v>
      </c>
      <c r="AK339" s="389" t="s">
        <v>1415</v>
      </c>
      <c r="AL339" s="389" t="s">
        <v>1435</v>
      </c>
      <c r="AM339" s="389"/>
      <c r="AN339" s="389"/>
      <c r="AO339" s="395"/>
      <c r="AP339" s="395"/>
      <c r="AQ339" s="395"/>
      <c r="AR339" s="395"/>
      <c r="AS339" s="395"/>
      <c r="AT339" s="388"/>
      <c r="AU339" s="388">
        <v>300</v>
      </c>
      <c r="AV339" s="396"/>
      <c r="AW339" s="396"/>
      <c r="AX339" s="396"/>
      <c r="AY339" s="396"/>
      <c r="AZ339" s="396"/>
    </row>
    <row r="340" spans="1:52" s="384" customFormat="1" ht="35.25" customHeight="1">
      <c r="A340" s="388">
        <v>2</v>
      </c>
      <c r="B340" s="389"/>
      <c r="C340" s="390" t="s">
        <v>286</v>
      </c>
      <c r="D340" s="389" t="s">
        <v>73</v>
      </c>
      <c r="E340" s="391">
        <v>0.87</v>
      </c>
      <c r="F340" s="389"/>
      <c r="G340" s="391">
        <v>0.87</v>
      </c>
      <c r="H340" s="389"/>
      <c r="I340" s="389"/>
      <c r="J340" s="392">
        <f>H340+I340</f>
        <v>0</v>
      </c>
      <c r="K340" s="389"/>
      <c r="L340" s="389"/>
      <c r="M340" s="389"/>
      <c r="N340" s="389"/>
      <c r="O340" s="389"/>
      <c r="P340" s="389"/>
      <c r="Q340" s="389"/>
      <c r="R340" s="389"/>
      <c r="S340" s="389"/>
      <c r="T340" s="389"/>
      <c r="U340" s="389"/>
      <c r="V340" s="389"/>
      <c r="W340" s="389"/>
      <c r="X340" s="389"/>
      <c r="Y340" s="389"/>
      <c r="Z340" s="389"/>
      <c r="AA340" s="389"/>
      <c r="AB340" s="389"/>
      <c r="AC340" s="389"/>
      <c r="AD340" s="389"/>
      <c r="AE340" s="389">
        <v>0.87</v>
      </c>
      <c r="AF340" s="389"/>
      <c r="AG340" s="393">
        <f t="shared" si="49"/>
        <v>0.87</v>
      </c>
      <c r="AH340" s="389" t="s">
        <v>230</v>
      </c>
      <c r="AI340" s="389" t="s">
        <v>1825</v>
      </c>
      <c r="AJ340" s="395"/>
      <c r="AK340" s="389" t="s">
        <v>1439</v>
      </c>
      <c r="AL340" s="389"/>
      <c r="AM340" s="389"/>
      <c r="AN340" s="389"/>
      <c r="AO340" s="395"/>
      <c r="AP340" s="395"/>
      <c r="AQ340" s="395"/>
      <c r="AR340" s="395"/>
      <c r="AS340" s="395" t="s">
        <v>1694</v>
      </c>
      <c r="AT340" s="388"/>
      <c r="AU340" s="388">
        <v>301</v>
      </c>
      <c r="AV340" s="396"/>
      <c r="AW340" s="396"/>
      <c r="AX340" s="396"/>
      <c r="AY340" s="396"/>
      <c r="AZ340" s="396"/>
    </row>
    <row r="341" spans="1:52" ht="33.75" customHeight="1">
      <c r="A341" s="388">
        <v>3</v>
      </c>
      <c r="B341" s="389"/>
      <c r="C341" s="390" t="s">
        <v>286</v>
      </c>
      <c r="D341" s="389" t="s">
        <v>73</v>
      </c>
      <c r="E341" s="391">
        <v>1</v>
      </c>
      <c r="F341" s="389"/>
      <c r="G341" s="391">
        <v>1</v>
      </c>
      <c r="H341" s="389"/>
      <c r="I341" s="389"/>
      <c r="J341" s="392">
        <f>H341+I341</f>
        <v>0</v>
      </c>
      <c r="K341" s="389"/>
      <c r="L341" s="389"/>
      <c r="M341" s="389">
        <v>1</v>
      </c>
      <c r="N341" s="389"/>
      <c r="O341" s="389"/>
      <c r="P341" s="389"/>
      <c r="Q341" s="389"/>
      <c r="R341" s="389"/>
      <c r="S341" s="389"/>
      <c r="T341" s="389"/>
      <c r="U341" s="389"/>
      <c r="V341" s="389"/>
      <c r="W341" s="389"/>
      <c r="X341" s="389"/>
      <c r="Y341" s="389"/>
      <c r="Z341" s="389"/>
      <c r="AA341" s="389"/>
      <c r="AB341" s="389"/>
      <c r="AC341" s="389"/>
      <c r="AD341" s="389"/>
      <c r="AE341" s="389"/>
      <c r="AF341" s="389"/>
      <c r="AG341" s="393">
        <f t="shared" si="49"/>
        <v>1</v>
      </c>
      <c r="AH341" s="389" t="s">
        <v>251</v>
      </c>
      <c r="AI341" s="389" t="s">
        <v>1826</v>
      </c>
      <c r="AJ341" s="395"/>
      <c r="AK341" s="389" t="s">
        <v>1439</v>
      </c>
      <c r="AL341" s="389"/>
      <c r="AM341" s="389"/>
      <c r="AN341" s="389"/>
      <c r="AO341" s="395"/>
      <c r="AP341" s="395"/>
      <c r="AQ341" s="395"/>
      <c r="AR341" s="395"/>
      <c r="AS341" s="395" t="s">
        <v>1694</v>
      </c>
      <c r="AT341" s="388"/>
      <c r="AU341" s="388">
        <v>302</v>
      </c>
    </row>
    <row r="342" spans="1:52" s="420" customFormat="1">
      <c r="A342" s="415" t="s">
        <v>1827</v>
      </c>
      <c r="B342" s="383"/>
      <c r="C342" s="416" t="s">
        <v>1076</v>
      </c>
      <c r="D342" s="440"/>
      <c r="E342" s="418">
        <f>SUM(E343:E419)</f>
        <v>20.739999999999995</v>
      </c>
      <c r="F342" s="418">
        <f t="shared" ref="F342:AG342" si="53">SUM(F343:F419)</f>
        <v>0</v>
      </c>
      <c r="G342" s="418">
        <f t="shared" si="53"/>
        <v>20.739999999999995</v>
      </c>
      <c r="H342" s="398">
        <f t="shared" si="53"/>
        <v>9.4500000000000011</v>
      </c>
      <c r="I342" s="398">
        <f t="shared" si="53"/>
        <v>2.1</v>
      </c>
      <c r="J342" s="418">
        <f t="shared" si="53"/>
        <v>11.81</v>
      </c>
      <c r="K342" s="418">
        <f t="shared" si="53"/>
        <v>0</v>
      </c>
      <c r="L342" s="418">
        <f t="shared" si="53"/>
        <v>0</v>
      </c>
      <c r="M342" s="398">
        <f t="shared" si="53"/>
        <v>0.75</v>
      </c>
      <c r="N342" s="398">
        <f t="shared" si="53"/>
        <v>1.71</v>
      </c>
      <c r="O342" s="398">
        <f t="shared" si="53"/>
        <v>0</v>
      </c>
      <c r="P342" s="398">
        <f t="shared" si="53"/>
        <v>0.08</v>
      </c>
      <c r="Q342" s="398">
        <f t="shared" si="53"/>
        <v>0</v>
      </c>
      <c r="R342" s="398">
        <f t="shared" si="53"/>
        <v>0</v>
      </c>
      <c r="S342" s="398">
        <f t="shared" si="53"/>
        <v>0</v>
      </c>
      <c r="T342" s="398">
        <f t="shared" si="53"/>
        <v>0</v>
      </c>
      <c r="U342" s="398">
        <f t="shared" si="53"/>
        <v>0</v>
      </c>
      <c r="V342" s="398">
        <f t="shared" si="53"/>
        <v>0</v>
      </c>
      <c r="W342" s="398">
        <f t="shared" si="53"/>
        <v>0</v>
      </c>
      <c r="X342" s="398">
        <f t="shared" si="53"/>
        <v>0</v>
      </c>
      <c r="Y342" s="398">
        <f t="shared" si="53"/>
        <v>0.27</v>
      </c>
      <c r="Z342" s="398">
        <f t="shared" si="53"/>
        <v>0.04</v>
      </c>
      <c r="AA342" s="398">
        <f t="shared" si="53"/>
        <v>0</v>
      </c>
      <c r="AB342" s="398">
        <f t="shared" si="53"/>
        <v>0</v>
      </c>
      <c r="AC342" s="398">
        <f t="shared" si="53"/>
        <v>0</v>
      </c>
      <c r="AD342" s="398">
        <f t="shared" si="53"/>
        <v>0.38</v>
      </c>
      <c r="AE342" s="398">
        <f t="shared" si="53"/>
        <v>6.1499999999999968</v>
      </c>
      <c r="AF342" s="398">
        <f t="shared" si="53"/>
        <v>0</v>
      </c>
      <c r="AG342" s="418">
        <f t="shared" si="53"/>
        <v>8.9299999999999979</v>
      </c>
      <c r="AH342" s="440"/>
      <c r="AI342" s="440"/>
      <c r="AJ342" s="400"/>
      <c r="AK342" s="383"/>
      <c r="AL342" s="383"/>
      <c r="AM342" s="383"/>
      <c r="AN342" s="383"/>
      <c r="AO342" s="400"/>
      <c r="AP342" s="400"/>
      <c r="AQ342" s="400"/>
      <c r="AR342" s="400"/>
      <c r="AS342" s="400"/>
      <c r="AT342" s="382"/>
      <c r="AU342" s="415"/>
    </row>
    <row r="343" spans="1:52" ht="30" customHeight="1">
      <c r="A343" s="388">
        <v>1</v>
      </c>
      <c r="B343" s="389">
        <v>5</v>
      </c>
      <c r="C343" s="390" t="s">
        <v>1076</v>
      </c>
      <c r="D343" s="389" t="s">
        <v>96</v>
      </c>
      <c r="E343" s="391">
        <v>0.12</v>
      </c>
      <c r="F343" s="389"/>
      <c r="G343" s="391">
        <v>0.12</v>
      </c>
      <c r="H343" s="393"/>
      <c r="I343" s="393"/>
      <c r="J343" s="392">
        <f t="shared" ref="J343:J370" si="54">H343+I343</f>
        <v>0</v>
      </c>
      <c r="K343" s="393"/>
      <c r="L343" s="393"/>
      <c r="M343" s="393"/>
      <c r="N343" s="393"/>
      <c r="O343" s="393"/>
      <c r="P343" s="393"/>
      <c r="Q343" s="393"/>
      <c r="R343" s="393"/>
      <c r="S343" s="393"/>
      <c r="T343" s="393"/>
      <c r="U343" s="393"/>
      <c r="V343" s="393"/>
      <c r="W343" s="393"/>
      <c r="X343" s="393"/>
      <c r="Y343" s="393"/>
      <c r="Z343" s="393"/>
      <c r="AA343" s="393"/>
      <c r="AB343" s="393"/>
      <c r="AC343" s="393"/>
      <c r="AD343" s="393"/>
      <c r="AE343" s="393">
        <v>0.12</v>
      </c>
      <c r="AF343" s="393"/>
      <c r="AG343" s="393">
        <f t="shared" ref="AG343:AG361" si="55">SUM(M343:AF343)</f>
        <v>0.12</v>
      </c>
      <c r="AH343" s="389" t="s">
        <v>227</v>
      </c>
      <c r="AI343" s="394" t="s">
        <v>1732</v>
      </c>
      <c r="AJ343" s="389">
        <v>381</v>
      </c>
      <c r="AK343" s="389" t="s">
        <v>1415</v>
      </c>
      <c r="AL343" s="389" t="s">
        <v>1542</v>
      </c>
      <c r="AM343" s="389"/>
      <c r="AN343" s="389"/>
      <c r="AO343" s="389">
        <v>1</v>
      </c>
      <c r="AP343" s="395"/>
      <c r="AQ343" s="389">
        <v>381</v>
      </c>
      <c r="AR343" s="389"/>
      <c r="AS343" s="389">
        <v>86</v>
      </c>
      <c r="AT343" s="388"/>
      <c r="AU343" s="388">
        <v>303</v>
      </c>
    </row>
    <row r="344" spans="1:52" ht="28.5" customHeight="1">
      <c r="A344" s="388">
        <v>2</v>
      </c>
      <c r="B344" s="389">
        <v>4</v>
      </c>
      <c r="C344" s="390" t="s">
        <v>1076</v>
      </c>
      <c r="D344" s="389" t="s">
        <v>96</v>
      </c>
      <c r="E344" s="391">
        <v>0.04</v>
      </c>
      <c r="F344" s="395"/>
      <c r="G344" s="391">
        <v>0.04</v>
      </c>
      <c r="H344" s="389"/>
      <c r="I344" s="389"/>
      <c r="J344" s="392">
        <f t="shared" si="54"/>
        <v>0</v>
      </c>
      <c r="K344" s="389"/>
      <c r="L344" s="389"/>
      <c r="M344" s="389"/>
      <c r="N344" s="389"/>
      <c r="O344" s="389"/>
      <c r="P344" s="389"/>
      <c r="Q344" s="389"/>
      <c r="R344" s="389"/>
      <c r="S344" s="389"/>
      <c r="T344" s="389"/>
      <c r="U344" s="389"/>
      <c r="V344" s="389"/>
      <c r="W344" s="389"/>
      <c r="X344" s="389"/>
      <c r="Y344" s="389"/>
      <c r="Z344" s="389"/>
      <c r="AA344" s="389"/>
      <c r="AB344" s="389"/>
      <c r="AC344" s="389"/>
      <c r="AD344" s="389"/>
      <c r="AE344" s="389">
        <v>0.04</v>
      </c>
      <c r="AF344" s="389"/>
      <c r="AG344" s="393">
        <f t="shared" si="55"/>
        <v>0.04</v>
      </c>
      <c r="AH344" s="394" t="s">
        <v>227</v>
      </c>
      <c r="AI344" s="394" t="s">
        <v>1828</v>
      </c>
      <c r="AJ344" s="389">
        <v>52</v>
      </c>
      <c r="AK344" s="389" t="s">
        <v>1829</v>
      </c>
      <c r="AL344" s="389" t="s">
        <v>1540</v>
      </c>
      <c r="AM344" s="389"/>
      <c r="AN344" s="389"/>
      <c r="AO344" s="395"/>
      <c r="AP344" s="395"/>
      <c r="AQ344" s="395"/>
      <c r="AR344" s="395"/>
      <c r="AS344" s="395">
        <v>157</v>
      </c>
      <c r="AT344" s="388"/>
      <c r="AU344" s="388">
        <v>304</v>
      </c>
    </row>
    <row r="345" spans="1:52" ht="28.5" customHeight="1">
      <c r="A345" s="388">
        <v>3</v>
      </c>
      <c r="B345" s="389">
        <v>33</v>
      </c>
      <c r="C345" s="390" t="s">
        <v>1076</v>
      </c>
      <c r="D345" s="421" t="s">
        <v>96</v>
      </c>
      <c r="E345" s="391">
        <v>0.15</v>
      </c>
      <c r="F345" s="390"/>
      <c r="G345" s="391">
        <v>0.15</v>
      </c>
      <c r="H345" s="393">
        <v>0.15</v>
      </c>
      <c r="I345" s="393"/>
      <c r="J345" s="392">
        <f t="shared" si="54"/>
        <v>0.15</v>
      </c>
      <c r="K345" s="393"/>
      <c r="L345" s="393"/>
      <c r="M345" s="393"/>
      <c r="N345" s="393"/>
      <c r="O345" s="393"/>
      <c r="P345" s="393"/>
      <c r="Q345" s="393"/>
      <c r="R345" s="393"/>
      <c r="S345" s="393"/>
      <c r="T345" s="393"/>
      <c r="U345" s="393"/>
      <c r="V345" s="393"/>
      <c r="W345" s="393"/>
      <c r="X345" s="393"/>
      <c r="Y345" s="393"/>
      <c r="Z345" s="393"/>
      <c r="AA345" s="393"/>
      <c r="AB345" s="393"/>
      <c r="AC345" s="393"/>
      <c r="AD345" s="393"/>
      <c r="AE345" s="393"/>
      <c r="AF345" s="393"/>
      <c r="AG345" s="393">
        <f t="shared" si="55"/>
        <v>0</v>
      </c>
      <c r="AH345" s="394" t="s">
        <v>229</v>
      </c>
      <c r="AI345" s="394" t="s">
        <v>1830</v>
      </c>
      <c r="AJ345" s="389"/>
      <c r="AK345" s="389" t="s">
        <v>1439</v>
      </c>
      <c r="AL345" s="389"/>
      <c r="AM345" s="389">
        <v>8</v>
      </c>
      <c r="AN345" s="389" t="s">
        <v>1538</v>
      </c>
      <c r="AO345" s="395"/>
      <c r="AP345" s="395"/>
      <c r="AQ345" s="395"/>
      <c r="AR345" s="395"/>
      <c r="AS345" s="395" t="s">
        <v>1419</v>
      </c>
      <c r="AT345" s="388"/>
      <c r="AU345" s="388">
        <v>305</v>
      </c>
      <c r="AZ345" s="412"/>
    </row>
    <row r="346" spans="1:52" ht="33.75" customHeight="1">
      <c r="A346" s="388">
        <v>4</v>
      </c>
      <c r="B346" s="389">
        <v>46</v>
      </c>
      <c r="C346" s="390" t="s">
        <v>1076</v>
      </c>
      <c r="D346" s="389" t="s">
        <v>96</v>
      </c>
      <c r="E346" s="391">
        <v>0.05</v>
      </c>
      <c r="F346" s="389"/>
      <c r="G346" s="391">
        <v>0.05</v>
      </c>
      <c r="H346" s="389"/>
      <c r="I346" s="389"/>
      <c r="J346" s="392">
        <f t="shared" si="54"/>
        <v>0</v>
      </c>
      <c r="K346" s="389"/>
      <c r="L346" s="389"/>
      <c r="M346" s="389"/>
      <c r="N346" s="389"/>
      <c r="O346" s="389"/>
      <c r="P346" s="389"/>
      <c r="Q346" s="389"/>
      <c r="R346" s="389"/>
      <c r="S346" s="389"/>
      <c r="T346" s="389"/>
      <c r="U346" s="389"/>
      <c r="V346" s="389"/>
      <c r="W346" s="389"/>
      <c r="X346" s="389"/>
      <c r="Y346" s="389"/>
      <c r="Z346" s="389"/>
      <c r="AA346" s="389"/>
      <c r="AB346" s="389"/>
      <c r="AC346" s="389"/>
      <c r="AD346" s="389"/>
      <c r="AE346" s="389">
        <v>0.05</v>
      </c>
      <c r="AF346" s="389"/>
      <c r="AG346" s="393">
        <f t="shared" si="55"/>
        <v>0.05</v>
      </c>
      <c r="AH346" s="389" t="s">
        <v>230</v>
      </c>
      <c r="AI346" s="394" t="s">
        <v>1831</v>
      </c>
      <c r="AJ346" s="389">
        <v>394</v>
      </c>
      <c r="AK346" s="389" t="s">
        <v>1415</v>
      </c>
      <c r="AL346" s="389" t="s">
        <v>1494</v>
      </c>
      <c r="AM346" s="389"/>
      <c r="AN346" s="389"/>
      <c r="AO346" s="389">
        <v>1</v>
      </c>
      <c r="AP346" s="395"/>
      <c r="AQ346" s="389">
        <v>394</v>
      </c>
      <c r="AR346" s="395"/>
      <c r="AS346" s="395"/>
      <c r="AT346" s="388"/>
      <c r="AU346" s="388">
        <v>306</v>
      </c>
      <c r="AZ346" s="412"/>
    </row>
    <row r="347" spans="1:52" ht="26.25" customHeight="1">
      <c r="A347" s="388">
        <v>5</v>
      </c>
      <c r="B347" s="389">
        <v>45</v>
      </c>
      <c r="C347" s="390" t="s">
        <v>1076</v>
      </c>
      <c r="D347" s="389" t="s">
        <v>96</v>
      </c>
      <c r="E347" s="391">
        <v>0.1</v>
      </c>
      <c r="F347" s="389"/>
      <c r="G347" s="391">
        <v>0.1</v>
      </c>
      <c r="H347" s="393">
        <v>0.05</v>
      </c>
      <c r="I347" s="393"/>
      <c r="J347" s="392">
        <f t="shared" si="54"/>
        <v>0.05</v>
      </c>
      <c r="K347" s="393"/>
      <c r="L347" s="393"/>
      <c r="M347" s="393"/>
      <c r="N347" s="393"/>
      <c r="O347" s="393"/>
      <c r="P347" s="393"/>
      <c r="Q347" s="393"/>
      <c r="R347" s="393"/>
      <c r="S347" s="393"/>
      <c r="T347" s="393"/>
      <c r="U347" s="393"/>
      <c r="V347" s="393"/>
      <c r="W347" s="393"/>
      <c r="X347" s="393"/>
      <c r="Y347" s="393"/>
      <c r="Z347" s="393"/>
      <c r="AA347" s="393"/>
      <c r="AB347" s="393"/>
      <c r="AC347" s="393"/>
      <c r="AD347" s="393"/>
      <c r="AE347" s="393">
        <v>0.05</v>
      </c>
      <c r="AF347" s="393"/>
      <c r="AG347" s="393">
        <f t="shared" si="55"/>
        <v>0.05</v>
      </c>
      <c r="AH347" s="389" t="s">
        <v>230</v>
      </c>
      <c r="AI347" s="394" t="s">
        <v>1549</v>
      </c>
      <c r="AJ347" s="389">
        <v>393</v>
      </c>
      <c r="AK347" s="389" t="s">
        <v>1415</v>
      </c>
      <c r="AL347" s="389" t="s">
        <v>1494</v>
      </c>
      <c r="AM347" s="389"/>
      <c r="AN347" s="389" t="s">
        <v>1417</v>
      </c>
      <c r="AO347" s="389" t="s">
        <v>1418</v>
      </c>
      <c r="AP347" s="395"/>
      <c r="AQ347" s="389">
        <v>393</v>
      </c>
      <c r="AR347" s="389" t="s">
        <v>1417</v>
      </c>
      <c r="AS347" s="395"/>
      <c r="AT347" s="388"/>
      <c r="AU347" s="388">
        <v>307</v>
      </c>
    </row>
    <row r="348" spans="1:52" ht="29.25" customHeight="1">
      <c r="A348" s="388">
        <v>6</v>
      </c>
      <c r="B348" s="388">
        <v>8</v>
      </c>
      <c r="C348" s="390" t="s">
        <v>1076</v>
      </c>
      <c r="D348" s="389" t="s">
        <v>96</v>
      </c>
      <c r="E348" s="391">
        <v>0.1</v>
      </c>
      <c r="F348" s="389"/>
      <c r="G348" s="391">
        <v>0.1</v>
      </c>
      <c r="H348" s="393">
        <v>0.1</v>
      </c>
      <c r="I348" s="393"/>
      <c r="J348" s="392">
        <f t="shared" si="54"/>
        <v>0.1</v>
      </c>
      <c r="K348" s="393"/>
      <c r="L348" s="393"/>
      <c r="M348" s="393"/>
      <c r="N348" s="393"/>
      <c r="O348" s="393"/>
      <c r="P348" s="393"/>
      <c r="Q348" s="393"/>
      <c r="R348" s="393"/>
      <c r="S348" s="393"/>
      <c r="T348" s="393"/>
      <c r="U348" s="393"/>
      <c r="V348" s="393"/>
      <c r="W348" s="393"/>
      <c r="X348" s="393"/>
      <c r="Y348" s="393"/>
      <c r="Z348" s="393"/>
      <c r="AA348" s="393"/>
      <c r="AB348" s="393"/>
      <c r="AC348" s="393"/>
      <c r="AD348" s="393"/>
      <c r="AE348" s="393"/>
      <c r="AF348" s="393"/>
      <c r="AG348" s="393">
        <f t="shared" si="55"/>
        <v>0</v>
      </c>
      <c r="AH348" s="389" t="s">
        <v>230</v>
      </c>
      <c r="AI348" s="394" t="s">
        <v>1832</v>
      </c>
      <c r="AJ348" s="389">
        <v>392</v>
      </c>
      <c r="AK348" s="389" t="s">
        <v>1833</v>
      </c>
      <c r="AL348" s="389"/>
      <c r="AM348" s="389"/>
      <c r="AN348" s="389" t="s">
        <v>1417</v>
      </c>
      <c r="AO348" s="389" t="s">
        <v>1418</v>
      </c>
      <c r="AP348" s="395"/>
      <c r="AQ348" s="389">
        <v>392</v>
      </c>
      <c r="AR348" s="389" t="s">
        <v>1417</v>
      </c>
      <c r="AS348" s="395" t="s">
        <v>1419</v>
      </c>
      <c r="AT348" s="388"/>
      <c r="AU348" s="388">
        <v>308</v>
      </c>
    </row>
    <row r="349" spans="1:52" ht="26.25" customHeight="1">
      <c r="A349" s="388">
        <v>7</v>
      </c>
      <c r="B349" s="389">
        <v>40</v>
      </c>
      <c r="C349" s="390" t="s">
        <v>1076</v>
      </c>
      <c r="D349" s="403" t="s">
        <v>96</v>
      </c>
      <c r="E349" s="391">
        <v>0.18</v>
      </c>
      <c r="F349" s="395"/>
      <c r="G349" s="391">
        <v>0.18</v>
      </c>
      <c r="H349" s="389">
        <v>0.08</v>
      </c>
      <c r="I349" s="389"/>
      <c r="J349" s="392">
        <f t="shared" si="54"/>
        <v>0.08</v>
      </c>
      <c r="K349" s="389"/>
      <c r="L349" s="389"/>
      <c r="M349" s="389"/>
      <c r="N349" s="389"/>
      <c r="O349" s="389"/>
      <c r="P349" s="389"/>
      <c r="Q349" s="389"/>
      <c r="R349" s="389"/>
      <c r="S349" s="389"/>
      <c r="T349" s="389"/>
      <c r="U349" s="389"/>
      <c r="V349" s="389"/>
      <c r="W349" s="389"/>
      <c r="X349" s="389"/>
      <c r="Y349" s="389"/>
      <c r="Z349" s="389"/>
      <c r="AA349" s="389"/>
      <c r="AB349" s="389"/>
      <c r="AC349" s="389"/>
      <c r="AD349" s="389">
        <v>0.04</v>
      </c>
      <c r="AE349" s="389">
        <v>0.06</v>
      </c>
      <c r="AF349" s="389"/>
      <c r="AG349" s="393">
        <f t="shared" si="55"/>
        <v>0.1</v>
      </c>
      <c r="AH349" s="394" t="s">
        <v>230</v>
      </c>
      <c r="AI349" s="394" t="s">
        <v>1225</v>
      </c>
      <c r="AJ349" s="389">
        <v>72</v>
      </c>
      <c r="AK349" s="389" t="s">
        <v>1415</v>
      </c>
      <c r="AL349" s="389" t="s">
        <v>1494</v>
      </c>
      <c r="AM349" s="389"/>
      <c r="AN349" s="389" t="s">
        <v>1432</v>
      </c>
      <c r="AO349" s="395" t="s">
        <v>1454</v>
      </c>
      <c r="AP349" s="395"/>
      <c r="AQ349" s="395"/>
      <c r="AR349" s="395"/>
      <c r="AS349" s="395" t="s">
        <v>1419</v>
      </c>
      <c r="AT349" s="388"/>
      <c r="AU349" s="388">
        <v>309</v>
      </c>
      <c r="AZ349" s="412"/>
    </row>
    <row r="350" spans="1:52" ht="36" customHeight="1">
      <c r="A350" s="388">
        <v>8</v>
      </c>
      <c r="B350" s="389">
        <v>38</v>
      </c>
      <c r="C350" s="390" t="s">
        <v>1076</v>
      </c>
      <c r="D350" s="389" t="s">
        <v>96</v>
      </c>
      <c r="E350" s="391">
        <v>0.08</v>
      </c>
      <c r="F350" s="395"/>
      <c r="G350" s="391">
        <v>0.08</v>
      </c>
      <c r="H350" s="393">
        <v>0.08</v>
      </c>
      <c r="I350" s="393"/>
      <c r="J350" s="392">
        <f t="shared" si="54"/>
        <v>0.08</v>
      </c>
      <c r="K350" s="393"/>
      <c r="L350" s="393"/>
      <c r="M350" s="393"/>
      <c r="N350" s="393"/>
      <c r="O350" s="393"/>
      <c r="P350" s="393"/>
      <c r="Q350" s="393"/>
      <c r="R350" s="393"/>
      <c r="S350" s="393"/>
      <c r="T350" s="393"/>
      <c r="U350" s="393"/>
      <c r="V350" s="393"/>
      <c r="W350" s="393"/>
      <c r="X350" s="393"/>
      <c r="Y350" s="393"/>
      <c r="Z350" s="393"/>
      <c r="AA350" s="393"/>
      <c r="AB350" s="393"/>
      <c r="AC350" s="393"/>
      <c r="AD350" s="393"/>
      <c r="AE350" s="393"/>
      <c r="AF350" s="393"/>
      <c r="AG350" s="393">
        <f t="shared" si="55"/>
        <v>0</v>
      </c>
      <c r="AH350" s="389" t="s">
        <v>230</v>
      </c>
      <c r="AI350" s="394" t="s">
        <v>1160</v>
      </c>
      <c r="AJ350" s="389">
        <v>67</v>
      </c>
      <c r="AK350" s="389" t="s">
        <v>1415</v>
      </c>
      <c r="AL350" s="389" t="s">
        <v>1445</v>
      </c>
      <c r="AM350" s="389"/>
      <c r="AN350" s="389" t="s">
        <v>1432</v>
      </c>
      <c r="AO350" s="395" t="s">
        <v>1454</v>
      </c>
      <c r="AP350" s="395"/>
      <c r="AQ350" s="395"/>
      <c r="AR350" s="395"/>
      <c r="AS350" s="395"/>
      <c r="AT350" s="388"/>
      <c r="AU350" s="388">
        <v>310</v>
      </c>
    </row>
    <row r="351" spans="1:52" ht="33" customHeight="1">
      <c r="A351" s="388">
        <v>9</v>
      </c>
      <c r="B351" s="389">
        <v>37</v>
      </c>
      <c r="C351" s="390" t="s">
        <v>1076</v>
      </c>
      <c r="D351" s="389" t="s">
        <v>96</v>
      </c>
      <c r="E351" s="391">
        <v>0.13</v>
      </c>
      <c r="F351" s="395"/>
      <c r="G351" s="391">
        <v>0.13</v>
      </c>
      <c r="H351" s="393">
        <v>0.13</v>
      </c>
      <c r="I351" s="393"/>
      <c r="J351" s="392">
        <f t="shared" si="54"/>
        <v>0.13</v>
      </c>
      <c r="K351" s="393"/>
      <c r="L351" s="393"/>
      <c r="M351" s="393"/>
      <c r="N351" s="393"/>
      <c r="O351" s="393"/>
      <c r="P351" s="393"/>
      <c r="Q351" s="393"/>
      <c r="R351" s="393"/>
      <c r="S351" s="393"/>
      <c r="T351" s="393"/>
      <c r="U351" s="393"/>
      <c r="V351" s="393"/>
      <c r="W351" s="393"/>
      <c r="X351" s="393"/>
      <c r="Y351" s="393"/>
      <c r="Z351" s="393"/>
      <c r="AA351" s="393"/>
      <c r="AB351" s="393"/>
      <c r="AC351" s="393"/>
      <c r="AD351" s="393"/>
      <c r="AE351" s="393"/>
      <c r="AF351" s="393"/>
      <c r="AG351" s="393">
        <f t="shared" si="55"/>
        <v>0</v>
      </c>
      <c r="AH351" s="389" t="s">
        <v>230</v>
      </c>
      <c r="AI351" s="394" t="s">
        <v>1162</v>
      </c>
      <c r="AJ351" s="389">
        <v>65</v>
      </c>
      <c r="AK351" s="389" t="s">
        <v>1415</v>
      </c>
      <c r="AL351" s="389" t="s">
        <v>1445</v>
      </c>
      <c r="AM351" s="389"/>
      <c r="AN351" s="389" t="s">
        <v>1538</v>
      </c>
      <c r="AO351" s="395" t="s">
        <v>1454</v>
      </c>
      <c r="AP351" s="395"/>
      <c r="AQ351" s="395"/>
      <c r="AR351" s="395"/>
      <c r="AS351" s="395" t="s">
        <v>1419</v>
      </c>
      <c r="AT351" s="388"/>
      <c r="AU351" s="388">
        <v>311</v>
      </c>
    </row>
    <row r="352" spans="1:52" ht="36" customHeight="1">
      <c r="A352" s="388">
        <v>10</v>
      </c>
      <c r="B352" s="389">
        <v>64</v>
      </c>
      <c r="C352" s="390" t="s">
        <v>1076</v>
      </c>
      <c r="D352" s="389" t="s">
        <v>96</v>
      </c>
      <c r="E352" s="391">
        <v>0.02</v>
      </c>
      <c r="F352" s="395"/>
      <c r="G352" s="391">
        <v>0.02</v>
      </c>
      <c r="H352" s="393">
        <v>0.02</v>
      </c>
      <c r="I352" s="393"/>
      <c r="J352" s="392">
        <f t="shared" si="54"/>
        <v>0.02</v>
      </c>
      <c r="K352" s="393"/>
      <c r="L352" s="393"/>
      <c r="M352" s="393"/>
      <c r="N352" s="393"/>
      <c r="O352" s="393"/>
      <c r="P352" s="393"/>
      <c r="Q352" s="393"/>
      <c r="R352" s="393"/>
      <c r="S352" s="393"/>
      <c r="T352" s="393"/>
      <c r="U352" s="393"/>
      <c r="V352" s="393"/>
      <c r="W352" s="393"/>
      <c r="X352" s="393"/>
      <c r="Y352" s="393"/>
      <c r="Z352" s="393"/>
      <c r="AA352" s="393"/>
      <c r="AB352" s="393"/>
      <c r="AC352" s="393"/>
      <c r="AD352" s="393"/>
      <c r="AE352" s="393"/>
      <c r="AF352" s="393"/>
      <c r="AG352" s="393">
        <f t="shared" si="55"/>
        <v>0</v>
      </c>
      <c r="AH352" s="389" t="s">
        <v>232</v>
      </c>
      <c r="AI352" s="394" t="s">
        <v>1151</v>
      </c>
      <c r="AJ352" s="389">
        <v>77</v>
      </c>
      <c r="AK352" s="389" t="s">
        <v>1834</v>
      </c>
      <c r="AL352" s="389"/>
      <c r="AM352" s="389"/>
      <c r="AN352" s="389" t="s">
        <v>1432</v>
      </c>
      <c r="AO352" s="395" t="s">
        <v>1454</v>
      </c>
      <c r="AP352" s="395"/>
      <c r="AQ352" s="395"/>
      <c r="AR352" s="395"/>
      <c r="AS352" s="395" t="s">
        <v>1419</v>
      </c>
      <c r="AT352" s="388"/>
      <c r="AU352" s="388">
        <v>312</v>
      </c>
    </row>
    <row r="353" spans="1:52" ht="39" customHeight="1">
      <c r="A353" s="388">
        <v>11</v>
      </c>
      <c r="B353" s="389">
        <v>81</v>
      </c>
      <c r="C353" s="390" t="s">
        <v>1076</v>
      </c>
      <c r="D353" s="389" t="s">
        <v>96</v>
      </c>
      <c r="E353" s="391">
        <v>0.05</v>
      </c>
      <c r="F353" s="390"/>
      <c r="G353" s="391">
        <v>0.05</v>
      </c>
      <c r="H353" s="393">
        <v>0.05</v>
      </c>
      <c r="I353" s="393"/>
      <c r="J353" s="392">
        <f t="shared" si="54"/>
        <v>0.05</v>
      </c>
      <c r="K353" s="393"/>
      <c r="L353" s="393"/>
      <c r="M353" s="393"/>
      <c r="N353" s="393"/>
      <c r="O353" s="393"/>
      <c r="P353" s="393"/>
      <c r="Q353" s="393"/>
      <c r="R353" s="393"/>
      <c r="S353" s="393"/>
      <c r="T353" s="393"/>
      <c r="U353" s="393"/>
      <c r="V353" s="393"/>
      <c r="W353" s="393"/>
      <c r="X353" s="393"/>
      <c r="Y353" s="393"/>
      <c r="Z353" s="393"/>
      <c r="AA353" s="393"/>
      <c r="AB353" s="393"/>
      <c r="AC353" s="393"/>
      <c r="AD353" s="393"/>
      <c r="AE353" s="393"/>
      <c r="AF353" s="393"/>
      <c r="AG353" s="393">
        <f t="shared" si="55"/>
        <v>0</v>
      </c>
      <c r="AH353" s="389" t="s">
        <v>357</v>
      </c>
      <c r="AI353" s="394" t="s">
        <v>1139</v>
      </c>
      <c r="AJ353" s="389">
        <v>90</v>
      </c>
      <c r="AK353" s="389" t="s">
        <v>1415</v>
      </c>
      <c r="AL353" s="389"/>
      <c r="AM353" s="389">
        <v>7</v>
      </c>
      <c r="AN353" s="389" t="s">
        <v>1432</v>
      </c>
      <c r="AO353" s="395" t="s">
        <v>1454</v>
      </c>
      <c r="AP353" s="395"/>
      <c r="AQ353" s="395"/>
      <c r="AR353" s="395"/>
      <c r="AS353" s="395" t="s">
        <v>1419</v>
      </c>
      <c r="AT353" s="388"/>
      <c r="AU353" s="388">
        <v>313</v>
      </c>
    </row>
    <row r="354" spans="1:52" ht="42.75" customHeight="1">
      <c r="A354" s="388">
        <v>12</v>
      </c>
      <c r="B354" s="389">
        <v>79</v>
      </c>
      <c r="C354" s="390" t="s">
        <v>1076</v>
      </c>
      <c r="D354" s="389" t="s">
        <v>96</v>
      </c>
      <c r="E354" s="391">
        <v>1.7</v>
      </c>
      <c r="F354" s="390"/>
      <c r="G354" s="391">
        <v>1.7</v>
      </c>
      <c r="H354" s="393">
        <v>1.7</v>
      </c>
      <c r="I354" s="393"/>
      <c r="J354" s="392">
        <f t="shared" si="54"/>
        <v>1.7</v>
      </c>
      <c r="K354" s="393"/>
      <c r="L354" s="393"/>
      <c r="M354" s="393"/>
      <c r="N354" s="393"/>
      <c r="O354" s="393"/>
      <c r="P354" s="393"/>
      <c r="Q354" s="393"/>
      <c r="R354" s="393"/>
      <c r="S354" s="393"/>
      <c r="T354" s="393"/>
      <c r="U354" s="393"/>
      <c r="V354" s="393"/>
      <c r="W354" s="393"/>
      <c r="X354" s="393"/>
      <c r="Y354" s="393"/>
      <c r="Z354" s="393"/>
      <c r="AA354" s="393"/>
      <c r="AB354" s="393"/>
      <c r="AC354" s="393"/>
      <c r="AD354" s="393"/>
      <c r="AE354" s="393"/>
      <c r="AF354" s="393"/>
      <c r="AG354" s="393">
        <f t="shared" si="55"/>
        <v>0</v>
      </c>
      <c r="AH354" s="389" t="s">
        <v>357</v>
      </c>
      <c r="AI354" s="394" t="s">
        <v>1144</v>
      </c>
      <c r="AJ354" s="389">
        <v>85</v>
      </c>
      <c r="AK354" s="389" t="s">
        <v>1415</v>
      </c>
      <c r="AL354" s="389"/>
      <c r="AM354" s="389">
        <v>4</v>
      </c>
      <c r="AN354" s="389" t="s">
        <v>1432</v>
      </c>
      <c r="AO354" s="395" t="s">
        <v>1454</v>
      </c>
      <c r="AP354" s="395"/>
      <c r="AQ354" s="395"/>
      <c r="AR354" s="395"/>
      <c r="AS354" s="395" t="s">
        <v>1419</v>
      </c>
      <c r="AT354" s="388"/>
      <c r="AU354" s="388">
        <v>314</v>
      </c>
    </row>
    <row r="355" spans="1:52" s="412" customFormat="1" ht="31.5" customHeight="1">
      <c r="A355" s="388">
        <v>13</v>
      </c>
      <c r="B355" s="389">
        <v>89</v>
      </c>
      <c r="C355" s="390" t="s">
        <v>1076</v>
      </c>
      <c r="D355" s="389" t="s">
        <v>96</v>
      </c>
      <c r="E355" s="391">
        <v>7.0000000000000007E-2</v>
      </c>
      <c r="F355" s="390"/>
      <c r="G355" s="391">
        <v>7.0000000000000007E-2</v>
      </c>
      <c r="H355" s="393">
        <v>0.03</v>
      </c>
      <c r="I355" s="393"/>
      <c r="J355" s="392">
        <f t="shared" si="54"/>
        <v>0.03</v>
      </c>
      <c r="K355" s="393"/>
      <c r="L355" s="393"/>
      <c r="M355" s="393"/>
      <c r="N355" s="393"/>
      <c r="O355" s="393"/>
      <c r="P355" s="393"/>
      <c r="Q355" s="393"/>
      <c r="R355" s="393"/>
      <c r="S355" s="393"/>
      <c r="T355" s="393"/>
      <c r="U355" s="393"/>
      <c r="V355" s="393"/>
      <c r="W355" s="393"/>
      <c r="X355" s="393"/>
      <c r="Y355" s="393"/>
      <c r="Z355" s="393"/>
      <c r="AA355" s="393"/>
      <c r="AB355" s="393"/>
      <c r="AC355" s="393"/>
      <c r="AD355" s="393"/>
      <c r="AE355" s="393">
        <v>0.04</v>
      </c>
      <c r="AF355" s="393"/>
      <c r="AG355" s="393">
        <f t="shared" si="55"/>
        <v>0.04</v>
      </c>
      <c r="AH355" s="389" t="s">
        <v>233</v>
      </c>
      <c r="AI355" s="394" t="s">
        <v>1136</v>
      </c>
      <c r="AJ355" s="389">
        <v>93</v>
      </c>
      <c r="AK355" s="389" t="s">
        <v>1835</v>
      </c>
      <c r="AL355" s="389"/>
      <c r="AM355" s="389"/>
      <c r="AN355" s="389" t="s">
        <v>1432</v>
      </c>
      <c r="AO355" s="395" t="s">
        <v>1454</v>
      </c>
      <c r="AP355" s="395"/>
      <c r="AQ355" s="395"/>
      <c r="AR355" s="395"/>
      <c r="AS355" s="395"/>
      <c r="AT355" s="388"/>
      <c r="AU355" s="388">
        <v>315</v>
      </c>
      <c r="AV355" s="396"/>
      <c r="AW355" s="396"/>
      <c r="AX355" s="396"/>
      <c r="AY355" s="396"/>
      <c r="AZ355" s="396"/>
    </row>
    <row r="356" spans="1:52" ht="47.25">
      <c r="A356" s="388">
        <v>14</v>
      </c>
      <c r="B356" s="389">
        <v>92</v>
      </c>
      <c r="C356" s="390" t="s">
        <v>1076</v>
      </c>
      <c r="D356" s="389" t="s">
        <v>96</v>
      </c>
      <c r="E356" s="391">
        <v>0.3</v>
      </c>
      <c r="F356" s="390"/>
      <c r="G356" s="391">
        <v>0.3</v>
      </c>
      <c r="H356" s="393"/>
      <c r="I356" s="393">
        <v>0.3</v>
      </c>
      <c r="J356" s="392">
        <f t="shared" si="54"/>
        <v>0.3</v>
      </c>
      <c r="K356" s="393"/>
      <c r="L356" s="393"/>
      <c r="M356" s="393"/>
      <c r="N356" s="393"/>
      <c r="O356" s="393"/>
      <c r="P356" s="393"/>
      <c r="Q356" s="393"/>
      <c r="R356" s="393"/>
      <c r="S356" s="393"/>
      <c r="T356" s="393"/>
      <c r="U356" s="393"/>
      <c r="V356" s="393"/>
      <c r="W356" s="393"/>
      <c r="X356" s="393"/>
      <c r="Y356" s="393"/>
      <c r="Z356" s="393"/>
      <c r="AA356" s="393"/>
      <c r="AB356" s="393"/>
      <c r="AC356" s="393"/>
      <c r="AD356" s="393"/>
      <c r="AE356" s="393"/>
      <c r="AF356" s="393"/>
      <c r="AG356" s="393">
        <f t="shared" si="55"/>
        <v>0</v>
      </c>
      <c r="AH356" s="389" t="s">
        <v>233</v>
      </c>
      <c r="AI356" s="394" t="s">
        <v>1836</v>
      </c>
      <c r="AJ356" s="389"/>
      <c r="AK356" s="389" t="s">
        <v>1439</v>
      </c>
      <c r="AL356" s="389"/>
      <c r="AM356" s="389">
        <v>6</v>
      </c>
      <c r="AN356" s="383"/>
      <c r="AO356" s="400"/>
      <c r="AP356" s="400"/>
      <c r="AQ356" s="400"/>
      <c r="AR356" s="400"/>
      <c r="AS356" s="395" t="s">
        <v>1436</v>
      </c>
      <c r="AT356" s="388"/>
      <c r="AU356" s="388">
        <v>316</v>
      </c>
    </row>
    <row r="357" spans="1:52" ht="31.5">
      <c r="A357" s="388">
        <v>15</v>
      </c>
      <c r="B357" s="389">
        <v>95</v>
      </c>
      <c r="C357" s="390" t="s">
        <v>1076</v>
      </c>
      <c r="D357" s="389" t="s">
        <v>96</v>
      </c>
      <c r="E357" s="391">
        <v>0.5</v>
      </c>
      <c r="F357" s="390"/>
      <c r="G357" s="391">
        <v>0.5</v>
      </c>
      <c r="H357" s="393">
        <v>0.5</v>
      </c>
      <c r="I357" s="393"/>
      <c r="J357" s="392">
        <f t="shared" si="54"/>
        <v>0.5</v>
      </c>
      <c r="K357" s="393"/>
      <c r="L357" s="393"/>
      <c r="M357" s="393"/>
      <c r="N357" s="393"/>
      <c r="O357" s="393"/>
      <c r="P357" s="393"/>
      <c r="Q357" s="393"/>
      <c r="R357" s="393"/>
      <c r="S357" s="393"/>
      <c r="T357" s="393"/>
      <c r="U357" s="393"/>
      <c r="V357" s="393"/>
      <c r="W357" s="393"/>
      <c r="X357" s="393"/>
      <c r="Y357" s="393"/>
      <c r="Z357" s="393"/>
      <c r="AA357" s="393"/>
      <c r="AB357" s="393"/>
      <c r="AC357" s="393"/>
      <c r="AD357" s="393"/>
      <c r="AE357" s="393"/>
      <c r="AF357" s="393"/>
      <c r="AG357" s="393">
        <f t="shared" si="55"/>
        <v>0</v>
      </c>
      <c r="AH357" s="389" t="s">
        <v>233</v>
      </c>
      <c r="AI357" s="394" t="s">
        <v>1555</v>
      </c>
      <c r="AJ357" s="389"/>
      <c r="AK357" s="389" t="s">
        <v>1439</v>
      </c>
      <c r="AL357" s="389"/>
      <c r="AM357" s="389">
        <v>9</v>
      </c>
      <c r="AN357" s="383"/>
      <c r="AO357" s="400"/>
      <c r="AP357" s="400"/>
      <c r="AQ357" s="400"/>
      <c r="AR357" s="400"/>
      <c r="AS357" s="395"/>
      <c r="AT357" s="388"/>
      <c r="AU357" s="388">
        <v>317</v>
      </c>
    </row>
    <row r="358" spans="1:52" ht="52.5" customHeight="1">
      <c r="A358" s="388">
        <v>16</v>
      </c>
      <c r="B358" s="389">
        <v>105</v>
      </c>
      <c r="C358" s="390" t="s">
        <v>1556</v>
      </c>
      <c r="D358" s="421" t="s">
        <v>96</v>
      </c>
      <c r="E358" s="391">
        <v>0.06</v>
      </c>
      <c r="F358" s="392"/>
      <c r="G358" s="391">
        <v>0.06</v>
      </c>
      <c r="H358" s="392"/>
      <c r="I358" s="392"/>
      <c r="J358" s="392">
        <f t="shared" si="54"/>
        <v>0</v>
      </c>
      <c r="K358" s="392"/>
      <c r="L358" s="392"/>
      <c r="M358" s="392"/>
      <c r="N358" s="392"/>
      <c r="O358" s="392"/>
      <c r="P358" s="392"/>
      <c r="Q358" s="392"/>
      <c r="R358" s="392"/>
      <c r="S358" s="392"/>
      <c r="T358" s="392"/>
      <c r="U358" s="392"/>
      <c r="V358" s="392"/>
      <c r="W358" s="392"/>
      <c r="X358" s="392"/>
      <c r="Y358" s="392"/>
      <c r="Z358" s="392"/>
      <c r="AA358" s="392"/>
      <c r="AB358" s="392"/>
      <c r="AC358" s="392"/>
      <c r="AD358" s="392"/>
      <c r="AE358" s="392">
        <v>0.06</v>
      </c>
      <c r="AF358" s="392"/>
      <c r="AG358" s="393">
        <f t="shared" si="55"/>
        <v>0.06</v>
      </c>
      <c r="AH358" s="421" t="s">
        <v>234</v>
      </c>
      <c r="AI358" s="394" t="s">
        <v>1837</v>
      </c>
      <c r="AJ358" s="389"/>
      <c r="AK358" s="389" t="s">
        <v>1439</v>
      </c>
      <c r="AL358" s="389"/>
      <c r="AM358" s="389">
        <v>5</v>
      </c>
      <c r="AN358" s="389"/>
      <c r="AO358" s="389"/>
      <c r="AP358" s="395"/>
      <c r="AQ358" s="389"/>
      <c r="AR358" s="395"/>
      <c r="AS358" s="389"/>
      <c r="AT358" s="388"/>
      <c r="AU358" s="388">
        <v>318</v>
      </c>
    </row>
    <row r="359" spans="1:52" s="435" customFormat="1" ht="33" customHeight="1">
      <c r="A359" s="388">
        <v>17</v>
      </c>
      <c r="B359" s="427">
        <v>123</v>
      </c>
      <c r="C359" s="428" t="s">
        <v>1076</v>
      </c>
      <c r="D359" s="427" t="s">
        <v>96</v>
      </c>
      <c r="E359" s="429">
        <v>0.1</v>
      </c>
      <c r="F359" s="427"/>
      <c r="G359" s="429">
        <v>0.1</v>
      </c>
      <c r="H359" s="427"/>
      <c r="I359" s="427"/>
      <c r="J359" s="430">
        <f t="shared" si="54"/>
        <v>0</v>
      </c>
      <c r="K359" s="427"/>
      <c r="L359" s="427"/>
      <c r="M359" s="427"/>
      <c r="N359" s="427">
        <v>0.05</v>
      </c>
      <c r="O359" s="427"/>
      <c r="P359" s="427"/>
      <c r="Q359" s="427"/>
      <c r="R359" s="427"/>
      <c r="S359" s="427"/>
      <c r="T359" s="427"/>
      <c r="U359" s="427"/>
      <c r="V359" s="427"/>
      <c r="W359" s="427"/>
      <c r="X359" s="427"/>
      <c r="Y359" s="427"/>
      <c r="Z359" s="427"/>
      <c r="AA359" s="427"/>
      <c r="AB359" s="427"/>
      <c r="AC359" s="427"/>
      <c r="AD359" s="427"/>
      <c r="AE359" s="427">
        <v>0.5</v>
      </c>
      <c r="AF359" s="427"/>
      <c r="AG359" s="431">
        <v>0.1</v>
      </c>
      <c r="AH359" s="432" t="s">
        <v>236</v>
      </c>
      <c r="AI359" s="432" t="s">
        <v>1838</v>
      </c>
      <c r="AJ359" s="427">
        <v>403</v>
      </c>
      <c r="AK359" s="427" t="s">
        <v>1415</v>
      </c>
      <c r="AL359" s="427" t="s">
        <v>1521</v>
      </c>
      <c r="AM359" s="427">
        <v>13</v>
      </c>
      <c r="AN359" s="427"/>
      <c r="AO359" s="427">
        <v>1</v>
      </c>
      <c r="AP359" s="433" t="s">
        <v>1496</v>
      </c>
      <c r="AQ359" s="427">
        <v>403</v>
      </c>
      <c r="AR359" s="427"/>
      <c r="AS359" s="427"/>
      <c r="AT359" s="434"/>
      <c r="AU359" s="388">
        <v>319</v>
      </c>
    </row>
    <row r="360" spans="1:52" ht="47.25">
      <c r="A360" s="388">
        <v>18</v>
      </c>
      <c r="B360" s="389">
        <v>129</v>
      </c>
      <c r="C360" s="390" t="s">
        <v>1076</v>
      </c>
      <c r="D360" s="389" t="s">
        <v>96</v>
      </c>
      <c r="E360" s="391">
        <v>0.5</v>
      </c>
      <c r="F360" s="395"/>
      <c r="G360" s="391">
        <v>0.5</v>
      </c>
      <c r="H360" s="389"/>
      <c r="I360" s="389"/>
      <c r="J360" s="392">
        <f t="shared" si="54"/>
        <v>0</v>
      </c>
      <c r="K360" s="389"/>
      <c r="L360" s="389"/>
      <c r="M360" s="389"/>
      <c r="N360" s="389"/>
      <c r="O360" s="389"/>
      <c r="P360" s="389"/>
      <c r="Q360" s="389"/>
      <c r="R360" s="389"/>
      <c r="S360" s="389"/>
      <c r="T360" s="389"/>
      <c r="U360" s="389"/>
      <c r="V360" s="389"/>
      <c r="W360" s="389"/>
      <c r="X360" s="389"/>
      <c r="Y360" s="389"/>
      <c r="Z360" s="389"/>
      <c r="AA360" s="389"/>
      <c r="AB360" s="389"/>
      <c r="AC360" s="389"/>
      <c r="AD360" s="389"/>
      <c r="AE360" s="389">
        <v>0.5</v>
      </c>
      <c r="AF360" s="389"/>
      <c r="AG360" s="393">
        <f t="shared" si="55"/>
        <v>0.5</v>
      </c>
      <c r="AH360" s="394" t="s">
        <v>237</v>
      </c>
      <c r="AI360" s="394" t="s">
        <v>1839</v>
      </c>
      <c r="AJ360" s="389">
        <v>112</v>
      </c>
      <c r="AK360" s="389" t="s">
        <v>1415</v>
      </c>
      <c r="AL360" s="389" t="s">
        <v>1535</v>
      </c>
      <c r="AM360" s="389"/>
      <c r="AN360" s="389"/>
      <c r="AO360" s="395"/>
      <c r="AP360" s="395"/>
      <c r="AQ360" s="395"/>
      <c r="AR360" s="395"/>
      <c r="AS360" s="395"/>
      <c r="AT360" s="388"/>
      <c r="AU360" s="388">
        <v>320</v>
      </c>
    </row>
    <row r="361" spans="1:52" ht="41.25" customHeight="1">
      <c r="A361" s="388">
        <v>19</v>
      </c>
      <c r="B361" s="389">
        <v>145</v>
      </c>
      <c r="C361" s="390" t="s">
        <v>1076</v>
      </c>
      <c r="D361" s="389" t="s">
        <v>96</v>
      </c>
      <c r="E361" s="391">
        <v>0.85</v>
      </c>
      <c r="F361" s="394"/>
      <c r="G361" s="391">
        <v>0.85</v>
      </c>
      <c r="H361" s="393">
        <v>0.57999999999999996</v>
      </c>
      <c r="I361" s="393">
        <v>0.17</v>
      </c>
      <c r="J361" s="392">
        <f t="shared" si="54"/>
        <v>0.75</v>
      </c>
      <c r="K361" s="393"/>
      <c r="L361" s="393"/>
      <c r="M361" s="393"/>
      <c r="N361" s="393"/>
      <c r="O361" s="393"/>
      <c r="P361" s="393"/>
      <c r="Q361" s="393"/>
      <c r="R361" s="393"/>
      <c r="S361" s="393"/>
      <c r="T361" s="393"/>
      <c r="U361" s="393"/>
      <c r="V361" s="393"/>
      <c r="W361" s="393"/>
      <c r="X361" s="393"/>
      <c r="Y361" s="393">
        <v>0.1</v>
      </c>
      <c r="Z361" s="393"/>
      <c r="AA361" s="393"/>
      <c r="AB361" s="393"/>
      <c r="AC361" s="393"/>
      <c r="AD361" s="393"/>
      <c r="AE361" s="393"/>
      <c r="AF361" s="393"/>
      <c r="AG361" s="393">
        <f t="shared" si="55"/>
        <v>0.1</v>
      </c>
      <c r="AH361" s="394" t="s">
        <v>238</v>
      </c>
      <c r="AI361" s="394" t="s">
        <v>1840</v>
      </c>
      <c r="AJ361" s="389">
        <v>406</v>
      </c>
      <c r="AK361" s="389" t="s">
        <v>1415</v>
      </c>
      <c r="AL361" s="389"/>
      <c r="AM361" s="389">
        <v>9</v>
      </c>
      <c r="AN361" s="389" t="s">
        <v>1417</v>
      </c>
      <c r="AO361" s="389" t="s">
        <v>1841</v>
      </c>
      <c r="AP361" s="395" t="s">
        <v>1496</v>
      </c>
      <c r="AQ361" s="389">
        <v>406</v>
      </c>
      <c r="AR361" s="389" t="s">
        <v>1417</v>
      </c>
      <c r="AS361" s="395" t="s">
        <v>1419</v>
      </c>
      <c r="AT361" s="388"/>
      <c r="AU361" s="388">
        <v>321</v>
      </c>
    </row>
    <row r="362" spans="1:52" s="435" customFormat="1" ht="29.25" customHeight="1">
      <c r="A362" s="388">
        <v>20</v>
      </c>
      <c r="B362" s="427">
        <v>142</v>
      </c>
      <c r="C362" s="428" t="s">
        <v>1076</v>
      </c>
      <c r="D362" s="427" t="s">
        <v>96</v>
      </c>
      <c r="E362" s="429">
        <v>0.15</v>
      </c>
      <c r="F362" s="427"/>
      <c r="G362" s="429">
        <v>0.15</v>
      </c>
      <c r="H362" s="431"/>
      <c r="I362" s="431">
        <v>0.1</v>
      </c>
      <c r="J362" s="430">
        <f t="shared" si="54"/>
        <v>0.1</v>
      </c>
      <c r="K362" s="431"/>
      <c r="L362" s="431"/>
      <c r="M362" s="431"/>
      <c r="N362" s="431"/>
      <c r="O362" s="431"/>
      <c r="P362" s="431"/>
      <c r="Q362" s="431"/>
      <c r="R362" s="431"/>
      <c r="S362" s="431"/>
      <c r="T362" s="431"/>
      <c r="U362" s="431"/>
      <c r="V362" s="431"/>
      <c r="W362" s="431"/>
      <c r="X362" s="431"/>
      <c r="Y362" s="431"/>
      <c r="Z362" s="431"/>
      <c r="AA362" s="431"/>
      <c r="AB362" s="431"/>
      <c r="AC362" s="431"/>
      <c r="AD362" s="431"/>
      <c r="AE362" s="431">
        <v>0.05</v>
      </c>
      <c r="AF362" s="431"/>
      <c r="AG362" s="435">
        <v>0.05</v>
      </c>
      <c r="AH362" s="432" t="s">
        <v>238</v>
      </c>
      <c r="AI362" s="432" t="s">
        <v>1842</v>
      </c>
      <c r="AJ362" s="427">
        <v>409</v>
      </c>
      <c r="AK362" s="427" t="s">
        <v>1843</v>
      </c>
      <c r="AL362" s="427" t="s">
        <v>1535</v>
      </c>
      <c r="AM362" s="427">
        <v>3</v>
      </c>
      <c r="AN362" s="427" t="s">
        <v>1417</v>
      </c>
      <c r="AO362" s="427" t="s">
        <v>1418</v>
      </c>
      <c r="AP362" s="433" t="s">
        <v>1496</v>
      </c>
      <c r="AQ362" s="427">
        <v>409</v>
      </c>
      <c r="AR362" s="427" t="s">
        <v>1417</v>
      </c>
      <c r="AS362" s="433"/>
      <c r="AT362" s="434"/>
      <c r="AU362" s="388">
        <v>322</v>
      </c>
    </row>
    <row r="363" spans="1:52" ht="47.25">
      <c r="A363" s="388">
        <v>21</v>
      </c>
      <c r="B363" s="389">
        <v>141</v>
      </c>
      <c r="C363" s="390" t="s">
        <v>1076</v>
      </c>
      <c r="D363" s="389" t="s">
        <v>96</v>
      </c>
      <c r="E363" s="391">
        <v>0.12</v>
      </c>
      <c r="F363" s="389"/>
      <c r="G363" s="391">
        <v>0.12</v>
      </c>
      <c r="H363" s="393">
        <v>0.12</v>
      </c>
      <c r="I363" s="393"/>
      <c r="J363" s="392">
        <f t="shared" si="54"/>
        <v>0.12</v>
      </c>
      <c r="K363" s="393"/>
      <c r="L363" s="393"/>
      <c r="M363" s="393"/>
      <c r="N363" s="393"/>
      <c r="O363" s="393"/>
      <c r="P363" s="393"/>
      <c r="Q363" s="393"/>
      <c r="R363" s="393"/>
      <c r="S363" s="393"/>
      <c r="T363" s="393"/>
      <c r="U363" s="393"/>
      <c r="V363" s="393"/>
      <c r="W363" s="393"/>
      <c r="X363" s="393"/>
      <c r="Y363" s="393"/>
      <c r="Z363" s="393"/>
      <c r="AA363" s="393"/>
      <c r="AB363" s="393"/>
      <c r="AC363" s="393"/>
      <c r="AD363" s="393"/>
      <c r="AE363" s="393"/>
      <c r="AF363" s="393"/>
      <c r="AG363" s="393">
        <f t="shared" ref="AG363:AG381" si="56">SUM(M363:AF363)</f>
        <v>0</v>
      </c>
      <c r="AH363" s="394" t="s">
        <v>238</v>
      </c>
      <c r="AI363" s="394" t="s">
        <v>1844</v>
      </c>
      <c r="AJ363" s="389">
        <v>407</v>
      </c>
      <c r="AK363" s="389" t="s">
        <v>1415</v>
      </c>
      <c r="AL363" s="389" t="s">
        <v>1610</v>
      </c>
      <c r="AM363" s="389">
        <v>8</v>
      </c>
      <c r="AN363" s="389" t="s">
        <v>1417</v>
      </c>
      <c r="AO363" s="389" t="s">
        <v>1418</v>
      </c>
      <c r="AP363" s="395"/>
      <c r="AQ363" s="389">
        <v>407</v>
      </c>
      <c r="AR363" s="389" t="s">
        <v>1417</v>
      </c>
      <c r="AS363" s="389" t="s">
        <v>1419</v>
      </c>
      <c r="AT363" s="388"/>
      <c r="AU363" s="388">
        <v>323</v>
      </c>
    </row>
    <row r="364" spans="1:52" s="435" customFormat="1" ht="36" customHeight="1">
      <c r="A364" s="388">
        <v>22</v>
      </c>
      <c r="B364" s="389">
        <v>137</v>
      </c>
      <c r="C364" s="390" t="s">
        <v>1076</v>
      </c>
      <c r="D364" s="389" t="s">
        <v>96</v>
      </c>
      <c r="E364" s="391">
        <v>0.25</v>
      </c>
      <c r="F364" s="390"/>
      <c r="G364" s="391">
        <v>0.25</v>
      </c>
      <c r="H364" s="393">
        <v>0.25</v>
      </c>
      <c r="I364" s="393"/>
      <c r="J364" s="392">
        <f t="shared" si="54"/>
        <v>0.25</v>
      </c>
      <c r="K364" s="393"/>
      <c r="L364" s="393"/>
      <c r="M364" s="393"/>
      <c r="N364" s="393"/>
      <c r="O364" s="393"/>
      <c r="P364" s="393"/>
      <c r="Q364" s="393"/>
      <c r="R364" s="393"/>
      <c r="S364" s="393"/>
      <c r="T364" s="393"/>
      <c r="U364" s="393"/>
      <c r="V364" s="393"/>
      <c r="W364" s="393"/>
      <c r="X364" s="393"/>
      <c r="Y364" s="393"/>
      <c r="Z364" s="393"/>
      <c r="AA364" s="393"/>
      <c r="AB364" s="393"/>
      <c r="AC364" s="393"/>
      <c r="AD364" s="393"/>
      <c r="AE364" s="393"/>
      <c r="AF364" s="393"/>
      <c r="AG364" s="393">
        <f t="shared" si="56"/>
        <v>0</v>
      </c>
      <c r="AH364" s="389" t="s">
        <v>238</v>
      </c>
      <c r="AI364" s="394" t="s">
        <v>1797</v>
      </c>
      <c r="AJ364" s="389"/>
      <c r="AK364" s="389" t="s">
        <v>1415</v>
      </c>
      <c r="AL364" s="389" t="s">
        <v>1494</v>
      </c>
      <c r="AM364" s="389">
        <v>4</v>
      </c>
      <c r="AN364" s="389"/>
      <c r="AO364" s="395"/>
      <c r="AP364" s="395"/>
      <c r="AQ364" s="395"/>
      <c r="AR364" s="395"/>
      <c r="AS364" s="395" t="s">
        <v>1419</v>
      </c>
      <c r="AT364" s="388"/>
      <c r="AU364" s="388">
        <v>324</v>
      </c>
      <c r="AV364" s="396"/>
    </row>
    <row r="365" spans="1:52" ht="41.25" customHeight="1">
      <c r="A365" s="388">
        <v>23</v>
      </c>
      <c r="B365" s="389">
        <v>151</v>
      </c>
      <c r="C365" s="390" t="s">
        <v>1076</v>
      </c>
      <c r="D365" s="394" t="s">
        <v>96</v>
      </c>
      <c r="E365" s="391">
        <v>0.08</v>
      </c>
      <c r="F365" s="411"/>
      <c r="G365" s="391">
        <v>0.08</v>
      </c>
      <c r="H365" s="393">
        <v>0.08</v>
      </c>
      <c r="I365" s="393"/>
      <c r="J365" s="392">
        <f t="shared" si="54"/>
        <v>0.08</v>
      </c>
      <c r="K365" s="393"/>
      <c r="L365" s="393"/>
      <c r="M365" s="393"/>
      <c r="N365" s="393"/>
      <c r="O365" s="393"/>
      <c r="P365" s="393"/>
      <c r="Q365" s="393"/>
      <c r="R365" s="393"/>
      <c r="S365" s="393"/>
      <c r="T365" s="393"/>
      <c r="U365" s="393"/>
      <c r="V365" s="393"/>
      <c r="W365" s="393"/>
      <c r="X365" s="393"/>
      <c r="Y365" s="393"/>
      <c r="Z365" s="393"/>
      <c r="AA365" s="393"/>
      <c r="AB365" s="393"/>
      <c r="AC365" s="393"/>
      <c r="AD365" s="393"/>
      <c r="AE365" s="393"/>
      <c r="AF365" s="393"/>
      <c r="AG365" s="393">
        <f t="shared" si="56"/>
        <v>0</v>
      </c>
      <c r="AH365" s="403" t="s">
        <v>239</v>
      </c>
      <c r="AI365" s="394" t="s">
        <v>1119</v>
      </c>
      <c r="AJ365" s="389">
        <v>116</v>
      </c>
      <c r="AK365" s="389" t="s">
        <v>1845</v>
      </c>
      <c r="AL365" s="389"/>
      <c r="AM365" s="389"/>
      <c r="AN365" s="389" t="s">
        <v>1432</v>
      </c>
      <c r="AO365" s="395" t="s">
        <v>1454</v>
      </c>
      <c r="AP365" s="395"/>
      <c r="AQ365" s="395"/>
      <c r="AR365" s="395"/>
      <c r="AS365" s="395" t="s">
        <v>1419</v>
      </c>
      <c r="AT365" s="388"/>
      <c r="AU365" s="388">
        <v>325</v>
      </c>
    </row>
    <row r="366" spans="1:52" ht="42.75" customHeight="1">
      <c r="A366" s="388">
        <v>24</v>
      </c>
      <c r="B366" s="389">
        <v>156</v>
      </c>
      <c r="C366" s="390" t="s">
        <v>1846</v>
      </c>
      <c r="D366" s="389" t="s">
        <v>96</v>
      </c>
      <c r="E366" s="391">
        <v>1</v>
      </c>
      <c r="F366" s="389"/>
      <c r="G366" s="391">
        <v>1</v>
      </c>
      <c r="H366" s="389"/>
      <c r="I366" s="389">
        <v>1</v>
      </c>
      <c r="J366" s="392">
        <f t="shared" si="54"/>
        <v>1</v>
      </c>
      <c r="K366" s="389"/>
      <c r="L366" s="389"/>
      <c r="M366" s="389"/>
      <c r="N366" s="389"/>
      <c r="O366" s="389"/>
      <c r="P366" s="389"/>
      <c r="Q366" s="389"/>
      <c r="R366" s="389"/>
      <c r="S366" s="389"/>
      <c r="T366" s="389"/>
      <c r="U366" s="389"/>
      <c r="V366" s="389"/>
      <c r="W366" s="389"/>
      <c r="X366" s="389"/>
      <c r="Y366" s="389"/>
      <c r="Z366" s="389"/>
      <c r="AA366" s="389"/>
      <c r="AB366" s="389"/>
      <c r="AC366" s="389"/>
      <c r="AD366" s="389"/>
      <c r="AE366" s="389"/>
      <c r="AF366" s="389"/>
      <c r="AG366" s="393">
        <f t="shared" si="56"/>
        <v>0</v>
      </c>
      <c r="AH366" s="389" t="s">
        <v>239</v>
      </c>
      <c r="AI366" s="394" t="s">
        <v>1847</v>
      </c>
      <c r="AJ366" s="389"/>
      <c r="AK366" s="389" t="s">
        <v>1439</v>
      </c>
      <c r="AL366" s="389"/>
      <c r="AM366" s="389">
        <v>1</v>
      </c>
      <c r="AN366" s="389"/>
      <c r="AO366" s="389"/>
      <c r="AP366" s="395"/>
      <c r="AQ366" s="389"/>
      <c r="AR366" s="389"/>
      <c r="AS366" s="395" t="s">
        <v>1419</v>
      </c>
      <c r="AT366" s="388"/>
      <c r="AU366" s="388">
        <v>326</v>
      </c>
    </row>
    <row r="367" spans="1:52" ht="32.25" customHeight="1">
      <c r="A367" s="388">
        <v>25</v>
      </c>
      <c r="B367" s="389">
        <v>160</v>
      </c>
      <c r="C367" s="390" t="s">
        <v>1076</v>
      </c>
      <c r="D367" s="389" t="s">
        <v>96</v>
      </c>
      <c r="E367" s="391">
        <v>0.85</v>
      </c>
      <c r="F367" s="395"/>
      <c r="G367" s="391">
        <v>0.85</v>
      </c>
      <c r="H367" s="389"/>
      <c r="I367" s="389">
        <v>0.1</v>
      </c>
      <c r="J367" s="392">
        <f t="shared" si="54"/>
        <v>0.1</v>
      </c>
      <c r="K367" s="389"/>
      <c r="L367" s="389"/>
      <c r="M367" s="389">
        <v>0.75</v>
      </c>
      <c r="N367" s="389"/>
      <c r="O367" s="389"/>
      <c r="P367" s="389"/>
      <c r="Q367" s="389"/>
      <c r="R367" s="389"/>
      <c r="S367" s="389"/>
      <c r="T367" s="389"/>
      <c r="U367" s="389"/>
      <c r="V367" s="389"/>
      <c r="W367" s="389"/>
      <c r="X367" s="389"/>
      <c r="Y367" s="389"/>
      <c r="Z367" s="389"/>
      <c r="AA367" s="389"/>
      <c r="AB367" s="389"/>
      <c r="AC367" s="389"/>
      <c r="AD367" s="389"/>
      <c r="AE367" s="389"/>
      <c r="AF367" s="389"/>
      <c r="AG367" s="393">
        <f t="shared" si="56"/>
        <v>0.75</v>
      </c>
      <c r="AH367" s="408" t="s">
        <v>240</v>
      </c>
      <c r="AI367" s="394" t="s">
        <v>1191</v>
      </c>
      <c r="AJ367" s="389">
        <v>120</v>
      </c>
      <c r="AK367" s="389" t="s">
        <v>1848</v>
      </c>
      <c r="AL367" s="389" t="s">
        <v>1489</v>
      </c>
      <c r="AM367" s="389">
        <v>2</v>
      </c>
      <c r="AN367" s="389" t="s">
        <v>1432</v>
      </c>
      <c r="AO367" s="395" t="s">
        <v>1454</v>
      </c>
      <c r="AP367" s="395"/>
      <c r="AQ367" s="395"/>
      <c r="AR367" s="395"/>
      <c r="AS367" s="395"/>
      <c r="AT367" s="388"/>
      <c r="AU367" s="388">
        <v>327</v>
      </c>
    </row>
    <row r="368" spans="1:52" ht="30.75" customHeight="1">
      <c r="A368" s="388">
        <v>26</v>
      </c>
      <c r="B368" s="389">
        <v>173</v>
      </c>
      <c r="C368" s="390" t="s">
        <v>1551</v>
      </c>
      <c r="D368" s="389" t="s">
        <v>96</v>
      </c>
      <c r="E368" s="391">
        <v>0.5</v>
      </c>
      <c r="F368" s="393"/>
      <c r="G368" s="391">
        <v>0.5</v>
      </c>
      <c r="H368" s="389"/>
      <c r="I368" s="393"/>
      <c r="J368" s="392">
        <f t="shared" si="54"/>
        <v>0</v>
      </c>
      <c r="K368" s="393"/>
      <c r="L368" s="393"/>
      <c r="M368" s="393"/>
      <c r="N368" s="393"/>
      <c r="O368" s="393"/>
      <c r="P368" s="393"/>
      <c r="Q368" s="393"/>
      <c r="R368" s="393"/>
      <c r="S368" s="393"/>
      <c r="T368" s="393"/>
      <c r="U368" s="393"/>
      <c r="V368" s="393"/>
      <c r="W368" s="393"/>
      <c r="X368" s="393"/>
      <c r="Y368" s="393"/>
      <c r="Z368" s="393"/>
      <c r="AA368" s="393"/>
      <c r="AB368" s="393"/>
      <c r="AC368" s="393"/>
      <c r="AD368" s="393">
        <v>0.25</v>
      </c>
      <c r="AE368" s="393">
        <v>0.25</v>
      </c>
      <c r="AF368" s="393"/>
      <c r="AG368" s="393">
        <f t="shared" si="56"/>
        <v>0.5</v>
      </c>
      <c r="AH368" s="389" t="s">
        <v>240</v>
      </c>
      <c r="AI368" s="389" t="s">
        <v>1849</v>
      </c>
      <c r="AJ368" s="389"/>
      <c r="AK368" s="389" t="s">
        <v>1439</v>
      </c>
      <c r="AL368" s="389"/>
      <c r="AM368" s="389">
        <v>15</v>
      </c>
      <c r="AN368" s="389"/>
      <c r="AO368" s="389"/>
      <c r="AP368" s="395"/>
      <c r="AQ368" s="389"/>
      <c r="AR368" s="389"/>
      <c r="AS368" s="395"/>
      <c r="AT368" s="388"/>
      <c r="AU368" s="388">
        <v>328</v>
      </c>
    </row>
    <row r="369" spans="1:52" ht="28.5" customHeight="1">
      <c r="A369" s="388">
        <v>27</v>
      </c>
      <c r="B369" s="389">
        <v>178</v>
      </c>
      <c r="C369" s="390" t="s">
        <v>1076</v>
      </c>
      <c r="D369" s="389" t="s">
        <v>96</v>
      </c>
      <c r="E369" s="391">
        <v>0.14000000000000001</v>
      </c>
      <c r="F369" s="395"/>
      <c r="G369" s="391">
        <v>0.14000000000000001</v>
      </c>
      <c r="H369" s="389"/>
      <c r="I369" s="389"/>
      <c r="J369" s="392">
        <f t="shared" si="54"/>
        <v>0</v>
      </c>
      <c r="K369" s="389"/>
      <c r="L369" s="389"/>
      <c r="M369" s="389"/>
      <c r="N369" s="389"/>
      <c r="O369" s="389"/>
      <c r="P369" s="389"/>
      <c r="Q369" s="389"/>
      <c r="R369" s="389"/>
      <c r="S369" s="389"/>
      <c r="T369" s="389"/>
      <c r="U369" s="389"/>
      <c r="V369" s="389"/>
      <c r="W369" s="389"/>
      <c r="X369" s="389"/>
      <c r="Y369" s="389">
        <v>0.14000000000000001</v>
      </c>
      <c r="Z369" s="389"/>
      <c r="AA369" s="389"/>
      <c r="AB369" s="389"/>
      <c r="AC369" s="389"/>
      <c r="AD369" s="389"/>
      <c r="AE369" s="389"/>
      <c r="AF369" s="389"/>
      <c r="AG369" s="393">
        <f t="shared" si="56"/>
        <v>0.14000000000000001</v>
      </c>
      <c r="AH369" s="389" t="s">
        <v>241</v>
      </c>
      <c r="AI369" s="394" t="s">
        <v>1256</v>
      </c>
      <c r="AJ369" s="389">
        <v>125</v>
      </c>
      <c r="AK369" s="389" t="s">
        <v>1850</v>
      </c>
      <c r="AL369" s="389"/>
      <c r="AM369" s="389">
        <v>2</v>
      </c>
      <c r="AN369" s="389" t="s">
        <v>1432</v>
      </c>
      <c r="AO369" s="395" t="s">
        <v>1433</v>
      </c>
      <c r="AP369" s="395"/>
      <c r="AQ369" s="395"/>
      <c r="AR369" s="395"/>
      <c r="AS369" s="395"/>
      <c r="AT369" s="388"/>
      <c r="AU369" s="388">
        <v>329</v>
      </c>
    </row>
    <row r="370" spans="1:52" ht="33" customHeight="1">
      <c r="A370" s="388">
        <v>28</v>
      </c>
      <c r="B370" s="389">
        <v>180</v>
      </c>
      <c r="C370" s="390" t="s">
        <v>1076</v>
      </c>
      <c r="D370" s="389" t="s">
        <v>96</v>
      </c>
      <c r="E370" s="391">
        <v>0.24</v>
      </c>
      <c r="F370" s="389"/>
      <c r="G370" s="391">
        <v>0.24</v>
      </c>
      <c r="H370" s="389">
        <v>0.24</v>
      </c>
      <c r="I370" s="389"/>
      <c r="J370" s="392">
        <f t="shared" si="54"/>
        <v>0.24</v>
      </c>
      <c r="K370" s="389"/>
      <c r="L370" s="389"/>
      <c r="M370" s="389"/>
      <c r="N370" s="389"/>
      <c r="O370" s="389"/>
      <c r="P370" s="389"/>
      <c r="Q370" s="389"/>
      <c r="R370" s="389"/>
      <c r="S370" s="389"/>
      <c r="T370" s="389"/>
      <c r="U370" s="389"/>
      <c r="V370" s="389"/>
      <c r="W370" s="389"/>
      <c r="X370" s="389"/>
      <c r="Y370" s="389"/>
      <c r="Z370" s="389"/>
      <c r="AA370" s="389"/>
      <c r="AB370" s="389"/>
      <c r="AC370" s="389"/>
      <c r="AD370" s="389"/>
      <c r="AE370" s="389"/>
      <c r="AF370" s="389"/>
      <c r="AG370" s="393">
        <f t="shared" si="56"/>
        <v>0</v>
      </c>
      <c r="AH370" s="389" t="s">
        <v>241</v>
      </c>
      <c r="AI370" s="389" t="s">
        <v>1851</v>
      </c>
      <c r="AJ370" s="389"/>
      <c r="AK370" s="389" t="s">
        <v>1439</v>
      </c>
      <c r="AL370" s="389"/>
      <c r="AM370" s="389">
        <v>4</v>
      </c>
      <c r="AN370" s="389"/>
      <c r="AO370" s="389"/>
      <c r="AP370" s="395"/>
      <c r="AQ370" s="389"/>
      <c r="AR370" s="395"/>
      <c r="AS370" s="389"/>
      <c r="AT370" s="388"/>
      <c r="AU370" s="388">
        <v>330</v>
      </c>
    </row>
    <row r="371" spans="1:52" s="435" customFormat="1" ht="27" customHeight="1">
      <c r="A371" s="388">
        <v>29</v>
      </c>
      <c r="B371" s="427">
        <v>190</v>
      </c>
      <c r="C371" s="428" t="s">
        <v>1076</v>
      </c>
      <c r="D371" s="427" t="s">
        <v>96</v>
      </c>
      <c r="E371" s="429">
        <v>0.23</v>
      </c>
      <c r="F371" s="433"/>
      <c r="G371" s="429">
        <v>0.23</v>
      </c>
      <c r="H371" s="427">
        <v>0.23</v>
      </c>
      <c r="I371" s="427"/>
      <c r="J371" s="430">
        <v>0.23</v>
      </c>
      <c r="K371" s="427"/>
      <c r="L371" s="427"/>
      <c r="M371" s="427"/>
      <c r="N371" s="427"/>
      <c r="O371" s="427"/>
      <c r="P371" s="427"/>
      <c r="Q371" s="427"/>
      <c r="R371" s="427"/>
      <c r="S371" s="427"/>
      <c r="T371" s="427"/>
      <c r="U371" s="427"/>
      <c r="V371" s="427"/>
      <c r="W371" s="427"/>
      <c r="X371" s="427"/>
      <c r="Y371" s="427"/>
      <c r="Z371" s="427"/>
      <c r="AA371" s="427"/>
      <c r="AB371" s="427"/>
      <c r="AC371" s="427"/>
      <c r="AD371" s="427"/>
      <c r="AE371" s="427"/>
      <c r="AF371" s="427"/>
      <c r="AG371" s="431">
        <f t="shared" si="56"/>
        <v>0</v>
      </c>
      <c r="AH371" s="427" t="s">
        <v>242</v>
      </c>
      <c r="AI371" s="432" t="s">
        <v>1253</v>
      </c>
      <c r="AJ371" s="427">
        <v>131</v>
      </c>
      <c r="AK371" s="427" t="s">
        <v>1852</v>
      </c>
      <c r="AL371" s="427" t="s">
        <v>1494</v>
      </c>
      <c r="AM371" s="427"/>
      <c r="AN371" s="427" t="s">
        <v>1432</v>
      </c>
      <c r="AO371" s="433" t="s">
        <v>1454</v>
      </c>
      <c r="AP371" s="433"/>
      <c r="AQ371" s="433"/>
      <c r="AR371" s="433"/>
      <c r="AS371" s="433"/>
      <c r="AT371" s="434"/>
      <c r="AU371" s="388">
        <v>331</v>
      </c>
      <c r="AV371" s="435" t="s">
        <v>1496</v>
      </c>
    </row>
    <row r="372" spans="1:52" s="435" customFormat="1" ht="30.75" customHeight="1">
      <c r="A372" s="388">
        <v>30</v>
      </c>
      <c r="B372" s="427">
        <v>189</v>
      </c>
      <c r="C372" s="428" t="s">
        <v>1076</v>
      </c>
      <c r="D372" s="427" t="s">
        <v>96</v>
      </c>
      <c r="E372" s="429">
        <v>0.16</v>
      </c>
      <c r="F372" s="427"/>
      <c r="G372" s="429">
        <v>0.16</v>
      </c>
      <c r="H372" s="427">
        <v>0.16</v>
      </c>
      <c r="I372" s="427"/>
      <c r="J372" s="430">
        <v>0.16</v>
      </c>
      <c r="K372" s="427"/>
      <c r="L372" s="427"/>
      <c r="M372" s="427"/>
      <c r="N372" s="427"/>
      <c r="O372" s="427"/>
      <c r="P372" s="427"/>
      <c r="Q372" s="427"/>
      <c r="R372" s="427"/>
      <c r="S372" s="427"/>
      <c r="T372" s="427"/>
      <c r="U372" s="427"/>
      <c r="V372" s="427"/>
      <c r="W372" s="427"/>
      <c r="X372" s="427"/>
      <c r="Y372" s="433"/>
      <c r="Z372" s="433"/>
      <c r="AA372" s="433"/>
      <c r="AB372" s="450"/>
      <c r="AC372" s="450"/>
      <c r="AD372" s="450"/>
      <c r="AE372" s="450"/>
      <c r="AF372" s="450"/>
      <c r="AG372" s="431">
        <f t="shared" si="56"/>
        <v>0</v>
      </c>
      <c r="AH372" s="427" t="s">
        <v>242</v>
      </c>
      <c r="AI372" s="432" t="s">
        <v>1254</v>
      </c>
      <c r="AJ372" s="427">
        <v>130</v>
      </c>
      <c r="AK372" s="427" t="s">
        <v>1415</v>
      </c>
      <c r="AL372" s="427" t="s">
        <v>1494</v>
      </c>
      <c r="AM372" s="427"/>
      <c r="AN372" s="427" t="s">
        <v>1432</v>
      </c>
      <c r="AO372" s="433" t="s">
        <v>1454</v>
      </c>
      <c r="AP372" s="433"/>
      <c r="AQ372" s="433"/>
      <c r="AR372" s="433"/>
      <c r="AS372" s="433" t="s">
        <v>1419</v>
      </c>
      <c r="AT372" s="434"/>
      <c r="AU372" s="388">
        <v>332</v>
      </c>
      <c r="AV372" s="435" t="s">
        <v>1496</v>
      </c>
    </row>
    <row r="373" spans="1:52" ht="30.75" customHeight="1">
      <c r="A373" s="388">
        <v>31</v>
      </c>
      <c r="B373" s="427">
        <v>188</v>
      </c>
      <c r="C373" s="428" t="s">
        <v>1076</v>
      </c>
      <c r="D373" s="432" t="s">
        <v>96</v>
      </c>
      <c r="E373" s="429">
        <v>0.28999999999999998</v>
      </c>
      <c r="F373" s="451"/>
      <c r="G373" s="429">
        <v>0.28999999999999998</v>
      </c>
      <c r="H373" s="431">
        <v>0.16</v>
      </c>
      <c r="I373" s="431"/>
      <c r="J373" s="430">
        <v>0.28999999999999998</v>
      </c>
      <c r="K373" s="431"/>
      <c r="L373" s="431"/>
      <c r="M373" s="431"/>
      <c r="N373" s="431"/>
      <c r="O373" s="431"/>
      <c r="P373" s="431"/>
      <c r="Q373" s="431"/>
      <c r="R373" s="431"/>
      <c r="S373" s="431"/>
      <c r="T373" s="431"/>
      <c r="U373" s="431"/>
      <c r="V373" s="431"/>
      <c r="W373" s="431"/>
      <c r="X373" s="431"/>
      <c r="Y373" s="431"/>
      <c r="Z373" s="431"/>
      <c r="AA373" s="431"/>
      <c r="AB373" s="431"/>
      <c r="AC373" s="431"/>
      <c r="AD373" s="431"/>
      <c r="AE373" s="431"/>
      <c r="AF373" s="431"/>
      <c r="AG373" s="431">
        <f t="shared" si="56"/>
        <v>0</v>
      </c>
      <c r="AH373" s="432" t="s">
        <v>242</v>
      </c>
      <c r="AI373" s="432" t="s">
        <v>1111</v>
      </c>
      <c r="AJ373" s="427">
        <v>129</v>
      </c>
      <c r="AK373" s="427" t="s">
        <v>1415</v>
      </c>
      <c r="AL373" s="427" t="s">
        <v>1853</v>
      </c>
      <c r="AM373" s="427"/>
      <c r="AN373" s="427" t="s">
        <v>1432</v>
      </c>
      <c r="AO373" s="433" t="s">
        <v>1454</v>
      </c>
      <c r="AP373" s="433"/>
      <c r="AQ373" s="433"/>
      <c r="AR373" s="433"/>
      <c r="AS373" s="433" t="s">
        <v>1419</v>
      </c>
      <c r="AT373" s="434"/>
      <c r="AU373" s="388">
        <v>333</v>
      </c>
      <c r="AV373" s="435" t="s">
        <v>1496</v>
      </c>
    </row>
    <row r="374" spans="1:52" s="435" customFormat="1" ht="30.75" customHeight="1">
      <c r="A374" s="388">
        <v>32</v>
      </c>
      <c r="B374" s="389">
        <v>187</v>
      </c>
      <c r="C374" s="390" t="s">
        <v>1076</v>
      </c>
      <c r="D374" s="394" t="s">
        <v>96</v>
      </c>
      <c r="E374" s="391">
        <v>0.1</v>
      </c>
      <c r="F374" s="411"/>
      <c r="G374" s="391">
        <v>0.1</v>
      </c>
      <c r="H374" s="393">
        <v>0.1</v>
      </c>
      <c r="I374" s="393"/>
      <c r="J374" s="392">
        <f>H374+I374</f>
        <v>0.1</v>
      </c>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c r="AG374" s="393">
        <f t="shared" si="56"/>
        <v>0</v>
      </c>
      <c r="AH374" s="394" t="s">
        <v>242</v>
      </c>
      <c r="AI374" s="394" t="s">
        <v>1112</v>
      </c>
      <c r="AJ374" s="389">
        <v>128</v>
      </c>
      <c r="AK374" s="389" t="s">
        <v>1854</v>
      </c>
      <c r="AL374" s="389" t="s">
        <v>1853</v>
      </c>
      <c r="AM374" s="389"/>
      <c r="AN374" s="389" t="s">
        <v>1432</v>
      </c>
      <c r="AO374" s="395" t="s">
        <v>1454</v>
      </c>
      <c r="AP374" s="395"/>
      <c r="AQ374" s="395"/>
      <c r="AR374" s="395"/>
      <c r="AS374" s="395"/>
      <c r="AT374" s="388"/>
      <c r="AU374" s="388">
        <v>334</v>
      </c>
      <c r="AV374" s="396"/>
    </row>
    <row r="375" spans="1:52" s="435" customFormat="1" ht="30.75" customHeight="1">
      <c r="A375" s="388">
        <v>33</v>
      </c>
      <c r="B375" s="389">
        <v>186</v>
      </c>
      <c r="C375" s="390" t="s">
        <v>1076</v>
      </c>
      <c r="D375" s="394" t="s">
        <v>96</v>
      </c>
      <c r="E375" s="391">
        <v>0.08</v>
      </c>
      <c r="F375" s="411"/>
      <c r="G375" s="391">
        <v>0.08</v>
      </c>
      <c r="H375" s="393">
        <v>0.08</v>
      </c>
      <c r="I375" s="393"/>
      <c r="J375" s="392">
        <f>H375+I375</f>
        <v>0.08</v>
      </c>
      <c r="K375" s="393"/>
      <c r="L375" s="393"/>
      <c r="M375" s="393"/>
      <c r="N375" s="393"/>
      <c r="O375" s="393"/>
      <c r="P375" s="393"/>
      <c r="Q375" s="393"/>
      <c r="R375" s="393"/>
      <c r="S375" s="393"/>
      <c r="T375" s="393"/>
      <c r="U375" s="393"/>
      <c r="V375" s="393"/>
      <c r="W375" s="393"/>
      <c r="X375" s="393"/>
      <c r="Y375" s="393"/>
      <c r="Z375" s="393"/>
      <c r="AA375" s="393"/>
      <c r="AB375" s="393"/>
      <c r="AC375" s="393"/>
      <c r="AD375" s="393"/>
      <c r="AE375" s="393"/>
      <c r="AF375" s="393"/>
      <c r="AG375" s="393">
        <f t="shared" si="56"/>
        <v>0</v>
      </c>
      <c r="AH375" s="394" t="s">
        <v>242</v>
      </c>
      <c r="AI375" s="394" t="s">
        <v>1113</v>
      </c>
      <c r="AJ375" s="389">
        <v>127</v>
      </c>
      <c r="AK375" s="389" t="s">
        <v>1855</v>
      </c>
      <c r="AL375" s="389" t="s">
        <v>1853</v>
      </c>
      <c r="AM375" s="389"/>
      <c r="AN375" s="389" t="s">
        <v>1432</v>
      </c>
      <c r="AO375" s="395" t="s">
        <v>1454</v>
      </c>
      <c r="AP375" s="395"/>
      <c r="AQ375" s="395"/>
      <c r="AR375" s="395"/>
      <c r="AS375" s="395"/>
      <c r="AT375" s="388"/>
      <c r="AU375" s="388">
        <v>335</v>
      </c>
      <c r="AV375" s="396"/>
      <c r="AZ375" s="452"/>
    </row>
    <row r="376" spans="1:52" ht="30.75" customHeight="1">
      <c r="A376" s="388">
        <v>34</v>
      </c>
      <c r="B376" s="389">
        <v>205</v>
      </c>
      <c r="C376" s="390" t="s">
        <v>1076</v>
      </c>
      <c r="D376" s="389" t="s">
        <v>96</v>
      </c>
      <c r="E376" s="391">
        <v>0.09</v>
      </c>
      <c r="F376" s="394"/>
      <c r="G376" s="391">
        <v>0.09</v>
      </c>
      <c r="H376" s="393">
        <v>0.09</v>
      </c>
      <c r="I376" s="393"/>
      <c r="J376" s="392">
        <f>H376+I376</f>
        <v>0.09</v>
      </c>
      <c r="K376" s="393"/>
      <c r="L376" s="393"/>
      <c r="M376" s="393"/>
      <c r="N376" s="393"/>
      <c r="O376" s="393"/>
      <c r="P376" s="393"/>
      <c r="Q376" s="393"/>
      <c r="R376" s="393"/>
      <c r="S376" s="393"/>
      <c r="T376" s="393"/>
      <c r="U376" s="393"/>
      <c r="V376" s="393"/>
      <c r="W376" s="393"/>
      <c r="X376" s="393"/>
      <c r="Y376" s="393"/>
      <c r="Z376" s="393"/>
      <c r="AA376" s="393"/>
      <c r="AB376" s="393"/>
      <c r="AC376" s="393"/>
      <c r="AD376" s="393"/>
      <c r="AE376" s="393"/>
      <c r="AF376" s="393"/>
      <c r="AG376" s="393">
        <f t="shared" si="56"/>
        <v>0</v>
      </c>
      <c r="AH376" s="403" t="s">
        <v>242</v>
      </c>
      <c r="AI376" s="394" t="s">
        <v>1042</v>
      </c>
      <c r="AJ376" s="389"/>
      <c r="AK376" s="389" t="s">
        <v>1439</v>
      </c>
      <c r="AL376" s="389"/>
      <c r="AM376" s="389">
        <v>6</v>
      </c>
      <c r="AN376" s="389"/>
      <c r="AO376" s="389"/>
      <c r="AP376" s="395"/>
      <c r="AQ376" s="389"/>
      <c r="AR376" s="389"/>
      <c r="AS376" s="389" t="s">
        <v>1419</v>
      </c>
      <c r="AT376" s="388"/>
      <c r="AU376" s="388">
        <v>336</v>
      </c>
    </row>
    <row r="377" spans="1:52" s="435" customFormat="1" ht="30.75" customHeight="1">
      <c r="A377" s="388">
        <v>35</v>
      </c>
      <c r="B377" s="427">
        <v>206</v>
      </c>
      <c r="C377" s="428" t="s">
        <v>1076</v>
      </c>
      <c r="D377" s="427" t="s">
        <v>96</v>
      </c>
      <c r="E377" s="429">
        <v>0.33</v>
      </c>
      <c r="F377" s="432"/>
      <c r="G377" s="429">
        <v>0.33</v>
      </c>
      <c r="H377" s="431">
        <v>0.2</v>
      </c>
      <c r="I377" s="431"/>
      <c r="J377" s="430">
        <v>0.33</v>
      </c>
      <c r="K377" s="431"/>
      <c r="L377" s="431"/>
      <c r="M377" s="431"/>
      <c r="N377" s="431"/>
      <c r="O377" s="431"/>
      <c r="P377" s="431"/>
      <c r="Q377" s="431"/>
      <c r="R377" s="431"/>
      <c r="S377" s="431"/>
      <c r="T377" s="431"/>
      <c r="U377" s="431"/>
      <c r="V377" s="431"/>
      <c r="W377" s="431"/>
      <c r="X377" s="431"/>
      <c r="Y377" s="431"/>
      <c r="Z377" s="431"/>
      <c r="AA377" s="431"/>
      <c r="AB377" s="431"/>
      <c r="AC377" s="431"/>
      <c r="AD377" s="431"/>
      <c r="AE377" s="431"/>
      <c r="AF377" s="431"/>
      <c r="AG377" s="431">
        <f t="shared" si="56"/>
        <v>0</v>
      </c>
      <c r="AH377" s="453" t="s">
        <v>242</v>
      </c>
      <c r="AI377" s="432" t="s">
        <v>1426</v>
      </c>
      <c r="AJ377" s="427"/>
      <c r="AK377" s="427" t="s">
        <v>1439</v>
      </c>
      <c r="AL377" s="427"/>
      <c r="AM377" s="427">
        <v>7</v>
      </c>
      <c r="AN377" s="427"/>
      <c r="AO377" s="427"/>
      <c r="AP377" s="433"/>
      <c r="AQ377" s="427"/>
      <c r="AR377" s="427"/>
      <c r="AS377" s="427" t="s">
        <v>1419</v>
      </c>
      <c r="AT377" s="434"/>
      <c r="AU377" s="388">
        <v>337</v>
      </c>
      <c r="AV377" s="435" t="s">
        <v>1496</v>
      </c>
    </row>
    <row r="378" spans="1:52" s="435" customFormat="1" ht="30.75" customHeight="1">
      <c r="A378" s="388">
        <v>36</v>
      </c>
      <c r="B378" s="389">
        <v>203</v>
      </c>
      <c r="C378" s="390" t="s">
        <v>1076</v>
      </c>
      <c r="D378" s="389" t="s">
        <v>96</v>
      </c>
      <c r="E378" s="391">
        <v>0.22</v>
      </c>
      <c r="F378" s="394"/>
      <c r="G378" s="391">
        <v>0.22</v>
      </c>
      <c r="H378" s="393">
        <v>0.22</v>
      </c>
      <c r="I378" s="393"/>
      <c r="J378" s="392">
        <f>H378+I378</f>
        <v>0.22</v>
      </c>
      <c r="K378" s="393"/>
      <c r="L378" s="393"/>
      <c r="M378" s="393"/>
      <c r="N378" s="393"/>
      <c r="O378" s="393"/>
      <c r="P378" s="393"/>
      <c r="Q378" s="393"/>
      <c r="R378" s="393"/>
      <c r="S378" s="393"/>
      <c r="T378" s="393"/>
      <c r="U378" s="393"/>
      <c r="V378" s="393"/>
      <c r="W378" s="393"/>
      <c r="X378" s="393"/>
      <c r="Y378" s="393"/>
      <c r="Z378" s="393"/>
      <c r="AA378" s="393"/>
      <c r="AB378" s="393"/>
      <c r="AC378" s="393"/>
      <c r="AD378" s="393"/>
      <c r="AE378" s="393"/>
      <c r="AF378" s="393"/>
      <c r="AG378" s="393">
        <f t="shared" si="56"/>
        <v>0</v>
      </c>
      <c r="AH378" s="403" t="s">
        <v>242</v>
      </c>
      <c r="AI378" s="394" t="s">
        <v>1856</v>
      </c>
      <c r="AJ378" s="389"/>
      <c r="AK378" s="389" t="s">
        <v>1439</v>
      </c>
      <c r="AL378" s="389"/>
      <c r="AM378" s="389">
        <v>4</v>
      </c>
      <c r="AN378" s="389"/>
      <c r="AO378" s="389"/>
      <c r="AP378" s="395"/>
      <c r="AQ378" s="389"/>
      <c r="AR378" s="389"/>
      <c r="AS378" s="389" t="s">
        <v>1419</v>
      </c>
      <c r="AT378" s="388"/>
      <c r="AU378" s="388">
        <v>338</v>
      </c>
      <c r="AV378" s="396"/>
    </row>
    <row r="379" spans="1:52" ht="23.25" customHeight="1">
      <c r="A379" s="388">
        <v>37</v>
      </c>
      <c r="B379" s="389">
        <v>200</v>
      </c>
      <c r="C379" s="390" t="s">
        <v>1076</v>
      </c>
      <c r="D379" s="389" t="s">
        <v>96</v>
      </c>
      <c r="E379" s="391">
        <v>0.3</v>
      </c>
      <c r="F379" s="394"/>
      <c r="G379" s="391">
        <v>0.3</v>
      </c>
      <c r="H379" s="393">
        <v>0.3</v>
      </c>
      <c r="I379" s="393"/>
      <c r="J379" s="392">
        <f>H379+I379</f>
        <v>0.3</v>
      </c>
      <c r="K379" s="393"/>
      <c r="L379" s="393"/>
      <c r="M379" s="393"/>
      <c r="N379" s="393"/>
      <c r="O379" s="393"/>
      <c r="P379" s="393"/>
      <c r="Q379" s="393"/>
      <c r="R379" s="393"/>
      <c r="S379" s="393"/>
      <c r="T379" s="393"/>
      <c r="U379" s="393"/>
      <c r="V379" s="393"/>
      <c r="W379" s="393"/>
      <c r="X379" s="393"/>
      <c r="Y379" s="393"/>
      <c r="Z379" s="393"/>
      <c r="AA379" s="393"/>
      <c r="AB379" s="393"/>
      <c r="AC379" s="393"/>
      <c r="AD379" s="393"/>
      <c r="AE379" s="393"/>
      <c r="AF379" s="393"/>
      <c r="AG379" s="393">
        <f t="shared" si="56"/>
        <v>0</v>
      </c>
      <c r="AH379" s="403" t="s">
        <v>242</v>
      </c>
      <c r="AI379" s="394" t="s">
        <v>1738</v>
      </c>
      <c r="AJ379" s="389"/>
      <c r="AK379" s="389" t="s">
        <v>1439</v>
      </c>
      <c r="AL379" s="389"/>
      <c r="AM379" s="389">
        <v>1</v>
      </c>
      <c r="AN379" s="389"/>
      <c r="AO379" s="389"/>
      <c r="AP379" s="395"/>
      <c r="AQ379" s="389"/>
      <c r="AR379" s="389"/>
      <c r="AS379" s="389"/>
      <c r="AT379" s="388"/>
      <c r="AU379" s="388">
        <v>339</v>
      </c>
    </row>
    <row r="380" spans="1:52" ht="24" customHeight="1">
      <c r="A380" s="388">
        <v>38</v>
      </c>
      <c r="B380" s="388"/>
      <c r="C380" s="390" t="s">
        <v>1857</v>
      </c>
      <c r="D380" s="388" t="s">
        <v>96</v>
      </c>
      <c r="E380" s="443">
        <v>2.5</v>
      </c>
      <c r="F380" s="388"/>
      <c r="G380" s="443">
        <v>2.5</v>
      </c>
      <c r="H380" s="388"/>
      <c r="I380" s="388"/>
      <c r="J380" s="392">
        <f>H380+I380</f>
        <v>0</v>
      </c>
      <c r="K380" s="388"/>
      <c r="L380" s="388"/>
      <c r="M380" s="388"/>
      <c r="N380" s="388">
        <v>0.82</v>
      </c>
      <c r="O380" s="388"/>
      <c r="P380" s="388"/>
      <c r="Q380" s="388"/>
      <c r="R380" s="388"/>
      <c r="S380" s="388"/>
      <c r="T380" s="388"/>
      <c r="U380" s="388"/>
      <c r="V380" s="388"/>
      <c r="W380" s="388"/>
      <c r="X380" s="388"/>
      <c r="Y380" s="388"/>
      <c r="Z380" s="388"/>
      <c r="AA380" s="388"/>
      <c r="AB380" s="388"/>
      <c r="AC380" s="388"/>
      <c r="AD380" s="388"/>
      <c r="AE380" s="388">
        <v>1.68</v>
      </c>
      <c r="AF380" s="388"/>
      <c r="AG380" s="393">
        <f t="shared" si="56"/>
        <v>2.5</v>
      </c>
      <c r="AH380" s="389" t="s">
        <v>243</v>
      </c>
      <c r="AI380" s="389" t="s">
        <v>243</v>
      </c>
      <c r="AJ380" s="413"/>
      <c r="AK380" s="388"/>
      <c r="AL380" s="388"/>
      <c r="AM380" s="388"/>
      <c r="AN380" s="388"/>
      <c r="AO380" s="413"/>
      <c r="AP380" s="413"/>
      <c r="AQ380" s="413"/>
      <c r="AR380" s="413"/>
      <c r="AS380" s="413"/>
      <c r="AT380" s="388"/>
      <c r="AU380" s="388">
        <v>340</v>
      </c>
    </row>
    <row r="381" spans="1:52" ht="30.75" customHeight="1">
      <c r="A381" s="388">
        <v>39</v>
      </c>
      <c r="B381" s="389">
        <v>229</v>
      </c>
      <c r="C381" s="390" t="s">
        <v>1076</v>
      </c>
      <c r="D381" s="389" t="s">
        <v>96</v>
      </c>
      <c r="E381" s="391">
        <v>7.0000000000000007E-2</v>
      </c>
      <c r="F381" s="395"/>
      <c r="G381" s="391">
        <v>7.0000000000000007E-2</v>
      </c>
      <c r="H381" s="389">
        <v>0.05</v>
      </c>
      <c r="I381" s="389"/>
      <c r="J381" s="392">
        <f>H381+I381</f>
        <v>0.05</v>
      </c>
      <c r="K381" s="389"/>
      <c r="L381" s="389"/>
      <c r="M381" s="389"/>
      <c r="N381" s="389"/>
      <c r="O381" s="389"/>
      <c r="P381" s="389"/>
      <c r="Q381" s="389"/>
      <c r="R381" s="389"/>
      <c r="S381" s="389"/>
      <c r="T381" s="389"/>
      <c r="U381" s="389"/>
      <c r="V381" s="389"/>
      <c r="W381" s="389"/>
      <c r="X381" s="389"/>
      <c r="Y381" s="389"/>
      <c r="Z381" s="389"/>
      <c r="AA381" s="389"/>
      <c r="AB381" s="389"/>
      <c r="AC381" s="389"/>
      <c r="AD381" s="389"/>
      <c r="AE381" s="389">
        <v>0.02</v>
      </c>
      <c r="AF381" s="389"/>
      <c r="AG381" s="393">
        <f t="shared" si="56"/>
        <v>0.02</v>
      </c>
      <c r="AH381" s="389" t="s">
        <v>244</v>
      </c>
      <c r="AI381" s="394" t="s">
        <v>1250</v>
      </c>
      <c r="AJ381" s="389">
        <v>141</v>
      </c>
      <c r="AK381" s="389" t="s">
        <v>1858</v>
      </c>
      <c r="AL381" s="389"/>
      <c r="AM381" s="389"/>
      <c r="AN381" s="389" t="s">
        <v>1432</v>
      </c>
      <c r="AO381" s="395" t="s">
        <v>1454</v>
      </c>
      <c r="AP381" s="395"/>
      <c r="AQ381" s="395"/>
      <c r="AR381" s="395"/>
      <c r="AS381" s="395" t="s">
        <v>1419</v>
      </c>
      <c r="AT381" s="388"/>
      <c r="AU381" s="388">
        <v>341</v>
      </c>
    </row>
    <row r="382" spans="1:52" s="435" customFormat="1" ht="31.5" customHeight="1">
      <c r="A382" s="388">
        <v>40</v>
      </c>
      <c r="B382" s="427">
        <v>259</v>
      </c>
      <c r="C382" s="428" t="s">
        <v>1076</v>
      </c>
      <c r="D382" s="427" t="s">
        <v>96</v>
      </c>
      <c r="E382" s="429">
        <v>0.15</v>
      </c>
      <c r="F382" s="430"/>
      <c r="G382" s="429">
        <v>0.15</v>
      </c>
      <c r="H382" s="430">
        <v>0.03</v>
      </c>
      <c r="I382" s="430"/>
      <c r="J382" s="430">
        <v>0.03</v>
      </c>
      <c r="K382" s="430"/>
      <c r="L382" s="430"/>
      <c r="M382" s="430"/>
      <c r="N382" s="430"/>
      <c r="O382" s="430"/>
      <c r="P382" s="430"/>
      <c r="Q382" s="430"/>
      <c r="R382" s="430"/>
      <c r="S382" s="430"/>
      <c r="T382" s="430"/>
      <c r="U382" s="430"/>
      <c r="V382" s="430"/>
      <c r="W382" s="430"/>
      <c r="X382" s="430"/>
      <c r="Y382" s="430">
        <v>0.03</v>
      </c>
      <c r="Z382" s="430"/>
      <c r="AA382" s="430"/>
      <c r="AB382" s="430"/>
      <c r="AC382" s="430"/>
      <c r="AD382" s="430"/>
      <c r="AE382" s="430">
        <v>0.09</v>
      </c>
      <c r="AF382" s="430"/>
      <c r="AG382" s="431">
        <v>0.12</v>
      </c>
      <c r="AH382" s="432" t="s">
        <v>245</v>
      </c>
      <c r="AI382" s="432" t="s">
        <v>1859</v>
      </c>
      <c r="AJ382" s="427">
        <v>427</v>
      </c>
      <c r="AK382" s="427" t="s">
        <v>1415</v>
      </c>
      <c r="AL382" s="427" t="s">
        <v>1494</v>
      </c>
      <c r="AM382" s="427">
        <v>11</v>
      </c>
      <c r="AN382" s="427"/>
      <c r="AO382" s="427">
        <v>1</v>
      </c>
      <c r="AP382" s="454"/>
      <c r="AQ382" s="427">
        <v>427</v>
      </c>
      <c r="AR382" s="433"/>
      <c r="AS382" s="433"/>
      <c r="AT382" s="434"/>
      <c r="AU382" s="388">
        <v>342</v>
      </c>
      <c r="AV382" s="435" t="s">
        <v>1496</v>
      </c>
    </row>
    <row r="383" spans="1:52" ht="33" customHeight="1">
      <c r="A383" s="388">
        <v>41</v>
      </c>
      <c r="B383" s="389">
        <v>255</v>
      </c>
      <c r="C383" s="390" t="s">
        <v>1076</v>
      </c>
      <c r="D383" s="389" t="s">
        <v>96</v>
      </c>
      <c r="E383" s="391">
        <v>0.06</v>
      </c>
      <c r="F383" s="395"/>
      <c r="G383" s="391">
        <v>0.06</v>
      </c>
      <c r="H383" s="389"/>
      <c r="I383" s="389"/>
      <c r="J383" s="392">
        <f t="shared" ref="J383:J414" si="57">H383+I383</f>
        <v>0</v>
      </c>
      <c r="K383" s="389"/>
      <c r="L383" s="389"/>
      <c r="M383" s="389"/>
      <c r="N383" s="389"/>
      <c r="O383" s="389"/>
      <c r="P383" s="389"/>
      <c r="Q383" s="389"/>
      <c r="R383" s="389"/>
      <c r="S383" s="389"/>
      <c r="T383" s="389"/>
      <c r="U383" s="389"/>
      <c r="V383" s="389"/>
      <c r="W383" s="389"/>
      <c r="X383" s="389"/>
      <c r="Y383" s="389"/>
      <c r="Z383" s="389"/>
      <c r="AA383" s="389"/>
      <c r="AB383" s="389"/>
      <c r="AC383" s="389"/>
      <c r="AD383" s="389"/>
      <c r="AE383" s="389">
        <v>0.06</v>
      </c>
      <c r="AF383" s="389"/>
      <c r="AG383" s="393">
        <f t="shared" ref="AG383:AG410" si="58">SUM(M383:AF383)</f>
        <v>0.06</v>
      </c>
      <c r="AH383" s="389" t="s">
        <v>245</v>
      </c>
      <c r="AI383" s="394" t="s">
        <v>1860</v>
      </c>
      <c r="AJ383" s="389">
        <v>147</v>
      </c>
      <c r="AK383" s="389" t="s">
        <v>1415</v>
      </c>
      <c r="AL383" s="389" t="s">
        <v>1489</v>
      </c>
      <c r="AM383" s="389"/>
      <c r="AN383" s="389"/>
      <c r="AO383" s="395"/>
      <c r="AP383" s="395"/>
      <c r="AQ383" s="395"/>
      <c r="AR383" s="395"/>
      <c r="AS383" s="395"/>
      <c r="AT383" s="388"/>
      <c r="AU383" s="388">
        <v>343</v>
      </c>
    </row>
    <row r="384" spans="1:52" ht="30.75" customHeight="1">
      <c r="A384" s="388">
        <v>42</v>
      </c>
      <c r="B384" s="389">
        <v>249</v>
      </c>
      <c r="C384" s="390" t="s">
        <v>1076</v>
      </c>
      <c r="D384" s="389" t="s">
        <v>96</v>
      </c>
      <c r="E384" s="391">
        <v>0.09</v>
      </c>
      <c r="F384" s="390"/>
      <c r="G384" s="391">
        <v>0.09</v>
      </c>
      <c r="H384" s="393">
        <v>0.06</v>
      </c>
      <c r="I384" s="393">
        <v>0.03</v>
      </c>
      <c r="J384" s="392">
        <f t="shared" si="57"/>
        <v>0.09</v>
      </c>
      <c r="K384" s="393"/>
      <c r="L384" s="393"/>
      <c r="M384" s="393"/>
      <c r="N384" s="393"/>
      <c r="O384" s="393"/>
      <c r="P384" s="393"/>
      <c r="Q384" s="393"/>
      <c r="R384" s="393"/>
      <c r="S384" s="393"/>
      <c r="T384" s="393"/>
      <c r="U384" s="393"/>
      <c r="V384" s="393"/>
      <c r="W384" s="393"/>
      <c r="X384" s="393"/>
      <c r="Y384" s="393"/>
      <c r="Z384" s="393"/>
      <c r="AA384" s="393"/>
      <c r="AB384" s="393"/>
      <c r="AC384" s="393"/>
      <c r="AD384" s="393"/>
      <c r="AE384" s="393"/>
      <c r="AF384" s="393"/>
      <c r="AG384" s="393">
        <f t="shared" si="58"/>
        <v>0</v>
      </c>
      <c r="AH384" s="389" t="s">
        <v>245</v>
      </c>
      <c r="AI384" s="394" t="s">
        <v>1102</v>
      </c>
      <c r="AJ384" s="389">
        <v>152</v>
      </c>
      <c r="AK384" s="389" t="s">
        <v>1861</v>
      </c>
      <c r="AL384" s="389" t="s">
        <v>1494</v>
      </c>
      <c r="AM384" s="389">
        <v>5</v>
      </c>
      <c r="AN384" s="389" t="s">
        <v>1432</v>
      </c>
      <c r="AO384" s="395" t="s">
        <v>1454</v>
      </c>
      <c r="AP384" s="395"/>
      <c r="AQ384" s="395"/>
      <c r="AR384" s="395"/>
      <c r="AS384" s="395"/>
      <c r="AT384" s="388"/>
      <c r="AU384" s="388">
        <v>344</v>
      </c>
    </row>
    <row r="385" spans="1:52" s="435" customFormat="1" ht="31.5" customHeight="1">
      <c r="A385" s="388">
        <v>43</v>
      </c>
      <c r="B385" s="389">
        <v>246</v>
      </c>
      <c r="C385" s="390" t="s">
        <v>1076</v>
      </c>
      <c r="D385" s="389" t="s">
        <v>96</v>
      </c>
      <c r="E385" s="391">
        <v>0.04</v>
      </c>
      <c r="F385" s="395"/>
      <c r="G385" s="391">
        <v>0.04</v>
      </c>
      <c r="H385" s="389">
        <v>0.04</v>
      </c>
      <c r="I385" s="389"/>
      <c r="J385" s="392">
        <f t="shared" si="57"/>
        <v>0.04</v>
      </c>
      <c r="K385" s="389"/>
      <c r="L385" s="389"/>
      <c r="M385" s="389"/>
      <c r="N385" s="389"/>
      <c r="O385" s="389"/>
      <c r="P385" s="389"/>
      <c r="Q385" s="389"/>
      <c r="R385" s="389"/>
      <c r="S385" s="389"/>
      <c r="T385" s="389"/>
      <c r="U385" s="389"/>
      <c r="V385" s="389"/>
      <c r="W385" s="389"/>
      <c r="X385" s="389"/>
      <c r="Y385" s="389"/>
      <c r="Z385" s="389"/>
      <c r="AA385" s="389"/>
      <c r="AB385" s="389"/>
      <c r="AC385" s="389"/>
      <c r="AD385" s="389"/>
      <c r="AE385" s="389"/>
      <c r="AF385" s="389"/>
      <c r="AG385" s="393">
        <f t="shared" si="58"/>
        <v>0</v>
      </c>
      <c r="AH385" s="389" t="s">
        <v>245</v>
      </c>
      <c r="AI385" s="394" t="s">
        <v>1245</v>
      </c>
      <c r="AJ385" s="389">
        <v>149</v>
      </c>
      <c r="AK385" s="389" t="s">
        <v>1862</v>
      </c>
      <c r="AL385" s="389"/>
      <c r="AM385" s="389"/>
      <c r="AN385" s="389" t="s">
        <v>1432</v>
      </c>
      <c r="AO385" s="395" t="s">
        <v>1454</v>
      </c>
      <c r="AP385" s="395"/>
      <c r="AQ385" s="395"/>
      <c r="AR385" s="395"/>
      <c r="AS385" s="395"/>
      <c r="AT385" s="388"/>
      <c r="AU385" s="388">
        <v>345</v>
      </c>
      <c r="AV385" s="396"/>
    </row>
    <row r="386" spans="1:52" ht="25.5" customHeight="1">
      <c r="A386" s="388">
        <v>44</v>
      </c>
      <c r="B386" s="389">
        <v>244</v>
      </c>
      <c r="C386" s="390" t="s">
        <v>1076</v>
      </c>
      <c r="D386" s="389" t="s">
        <v>96</v>
      </c>
      <c r="E386" s="391">
        <v>0.12000000000000001</v>
      </c>
      <c r="F386" s="395"/>
      <c r="G386" s="391">
        <v>0.12000000000000001</v>
      </c>
      <c r="H386" s="389">
        <v>0.05</v>
      </c>
      <c r="I386" s="389"/>
      <c r="J386" s="392">
        <f t="shared" si="57"/>
        <v>0.05</v>
      </c>
      <c r="K386" s="389"/>
      <c r="L386" s="389"/>
      <c r="M386" s="389"/>
      <c r="N386" s="389">
        <v>7.0000000000000007E-2</v>
      </c>
      <c r="O386" s="389"/>
      <c r="P386" s="389"/>
      <c r="Q386" s="389"/>
      <c r="R386" s="389"/>
      <c r="S386" s="389"/>
      <c r="T386" s="389"/>
      <c r="U386" s="389"/>
      <c r="V386" s="389"/>
      <c r="W386" s="389"/>
      <c r="X386" s="389"/>
      <c r="Y386" s="389"/>
      <c r="Z386" s="389"/>
      <c r="AA386" s="389"/>
      <c r="AB386" s="389"/>
      <c r="AC386" s="389"/>
      <c r="AD386" s="389"/>
      <c r="AE386" s="389"/>
      <c r="AF386" s="389"/>
      <c r="AG386" s="393">
        <f t="shared" si="58"/>
        <v>7.0000000000000007E-2</v>
      </c>
      <c r="AH386" s="389" t="s">
        <v>245</v>
      </c>
      <c r="AI386" s="394" t="s">
        <v>1246</v>
      </c>
      <c r="AJ386" s="389">
        <v>146</v>
      </c>
      <c r="AK386" s="389" t="s">
        <v>1863</v>
      </c>
      <c r="AL386" s="389" t="s">
        <v>1489</v>
      </c>
      <c r="AM386" s="389"/>
      <c r="AN386" s="389" t="s">
        <v>1432</v>
      </c>
      <c r="AO386" s="395" t="s">
        <v>1454</v>
      </c>
      <c r="AP386" s="395"/>
      <c r="AQ386" s="395"/>
      <c r="AR386" s="395"/>
      <c r="AS386" s="395" t="s">
        <v>1419</v>
      </c>
      <c r="AT386" s="388"/>
      <c r="AU386" s="388">
        <v>346</v>
      </c>
    </row>
    <row r="387" spans="1:52" ht="34.5" customHeight="1">
      <c r="A387" s="388">
        <v>45</v>
      </c>
      <c r="B387" s="389">
        <v>274</v>
      </c>
      <c r="C387" s="390" t="s">
        <v>1076</v>
      </c>
      <c r="D387" s="394" t="s">
        <v>96</v>
      </c>
      <c r="E387" s="391">
        <v>0.47</v>
      </c>
      <c r="F387" s="389"/>
      <c r="G387" s="391">
        <v>0.47</v>
      </c>
      <c r="H387" s="389"/>
      <c r="I387" s="389"/>
      <c r="J387" s="392">
        <f t="shared" si="57"/>
        <v>0</v>
      </c>
      <c r="K387" s="389"/>
      <c r="L387" s="389"/>
      <c r="M387" s="389"/>
      <c r="N387" s="389">
        <v>0.47</v>
      </c>
      <c r="O387" s="389"/>
      <c r="P387" s="389"/>
      <c r="Q387" s="389"/>
      <c r="R387" s="389"/>
      <c r="S387" s="389"/>
      <c r="T387" s="389"/>
      <c r="U387" s="389"/>
      <c r="V387" s="389"/>
      <c r="W387" s="389"/>
      <c r="X387" s="389"/>
      <c r="Y387" s="389"/>
      <c r="Z387" s="389"/>
      <c r="AA387" s="389"/>
      <c r="AB387" s="389"/>
      <c r="AC387" s="389"/>
      <c r="AD387" s="389"/>
      <c r="AE387" s="389"/>
      <c r="AF387" s="389"/>
      <c r="AG387" s="393">
        <f t="shared" si="58"/>
        <v>0.47</v>
      </c>
      <c r="AH387" s="408" t="s">
        <v>246</v>
      </c>
      <c r="AI387" s="394" t="s">
        <v>1864</v>
      </c>
      <c r="AJ387" s="389">
        <v>435</v>
      </c>
      <c r="AK387" s="389" t="s">
        <v>1415</v>
      </c>
      <c r="AL387" s="389" t="s">
        <v>1819</v>
      </c>
      <c r="AM387" s="389"/>
      <c r="AN387" s="389"/>
      <c r="AO387" s="389">
        <v>1</v>
      </c>
      <c r="AP387" s="389" t="s">
        <v>1496</v>
      </c>
      <c r="AQ387" s="389">
        <v>435</v>
      </c>
      <c r="AR387" s="395"/>
      <c r="AS387" s="395"/>
      <c r="AT387" s="388"/>
      <c r="AU387" s="388">
        <v>347</v>
      </c>
    </row>
    <row r="388" spans="1:52" ht="29.25" customHeight="1">
      <c r="A388" s="388">
        <v>46</v>
      </c>
      <c r="B388" s="389">
        <v>265</v>
      </c>
      <c r="C388" s="390" t="s">
        <v>1076</v>
      </c>
      <c r="D388" s="389" t="s">
        <v>96</v>
      </c>
      <c r="E388" s="391">
        <v>0.04</v>
      </c>
      <c r="F388" s="395"/>
      <c r="G388" s="391">
        <v>0.04</v>
      </c>
      <c r="H388" s="389"/>
      <c r="I388" s="389"/>
      <c r="J388" s="392">
        <f t="shared" si="57"/>
        <v>0</v>
      </c>
      <c r="K388" s="389"/>
      <c r="L388" s="389"/>
      <c r="M388" s="389"/>
      <c r="N388" s="389"/>
      <c r="O388" s="389"/>
      <c r="P388" s="389"/>
      <c r="Q388" s="389"/>
      <c r="R388" s="389"/>
      <c r="S388" s="389"/>
      <c r="T388" s="389"/>
      <c r="U388" s="389"/>
      <c r="V388" s="389"/>
      <c r="W388" s="389"/>
      <c r="X388" s="389"/>
      <c r="Y388" s="389"/>
      <c r="Z388" s="389">
        <v>0.04</v>
      </c>
      <c r="AA388" s="389"/>
      <c r="AB388" s="389"/>
      <c r="AC388" s="389"/>
      <c r="AD388" s="389"/>
      <c r="AE388" s="389"/>
      <c r="AF388" s="389"/>
      <c r="AG388" s="393">
        <f t="shared" si="58"/>
        <v>0.04</v>
      </c>
      <c r="AH388" s="394" t="s">
        <v>246</v>
      </c>
      <c r="AI388" s="394" t="s">
        <v>1244</v>
      </c>
      <c r="AJ388" s="389"/>
      <c r="AK388" s="389" t="s">
        <v>1415</v>
      </c>
      <c r="AL388" s="389" t="s">
        <v>1427</v>
      </c>
      <c r="AM388" s="389"/>
      <c r="AN388" s="389" t="s">
        <v>1432</v>
      </c>
      <c r="AO388" s="395" t="s">
        <v>1418</v>
      </c>
      <c r="AP388" s="395"/>
      <c r="AQ388" s="395"/>
      <c r="AR388" s="395"/>
      <c r="AS388" s="395"/>
      <c r="AT388" s="388"/>
      <c r="AU388" s="388">
        <v>348</v>
      </c>
    </row>
    <row r="389" spans="1:52" ht="33" customHeight="1">
      <c r="A389" s="388">
        <v>47</v>
      </c>
      <c r="B389" s="389">
        <v>286</v>
      </c>
      <c r="C389" s="390" t="s">
        <v>1076</v>
      </c>
      <c r="D389" s="394" t="s">
        <v>96</v>
      </c>
      <c r="E389" s="391">
        <v>3.48</v>
      </c>
      <c r="F389" s="393"/>
      <c r="G389" s="391">
        <v>3.48</v>
      </c>
      <c r="H389" s="393">
        <v>2.8</v>
      </c>
      <c r="I389" s="393"/>
      <c r="J389" s="392">
        <f t="shared" si="57"/>
        <v>2.8</v>
      </c>
      <c r="K389" s="393"/>
      <c r="L389" s="393"/>
      <c r="M389" s="393"/>
      <c r="N389" s="393"/>
      <c r="O389" s="393"/>
      <c r="P389" s="393"/>
      <c r="Q389" s="393"/>
      <c r="R389" s="393"/>
      <c r="S389" s="393"/>
      <c r="T389" s="393"/>
      <c r="U389" s="393"/>
      <c r="V389" s="393"/>
      <c r="W389" s="393"/>
      <c r="X389" s="393"/>
      <c r="Y389" s="393"/>
      <c r="Z389" s="393"/>
      <c r="AA389" s="393"/>
      <c r="AB389" s="393"/>
      <c r="AC389" s="393"/>
      <c r="AD389" s="393"/>
      <c r="AE389" s="393">
        <v>0.68</v>
      </c>
      <c r="AF389" s="393"/>
      <c r="AG389" s="393">
        <f t="shared" si="58"/>
        <v>0.68</v>
      </c>
      <c r="AH389" s="394" t="s">
        <v>247</v>
      </c>
      <c r="AI389" s="394" t="s">
        <v>1865</v>
      </c>
      <c r="AJ389" s="389">
        <v>444</v>
      </c>
      <c r="AK389" s="389" t="s">
        <v>1415</v>
      </c>
      <c r="AL389" s="389" t="s">
        <v>1866</v>
      </c>
      <c r="AM389" s="389">
        <v>7</v>
      </c>
      <c r="AN389" s="389" t="s">
        <v>1417</v>
      </c>
      <c r="AO389" s="389" t="s">
        <v>1418</v>
      </c>
      <c r="AP389" s="395"/>
      <c r="AQ389" s="389">
        <v>444</v>
      </c>
      <c r="AR389" s="389" t="s">
        <v>1417</v>
      </c>
      <c r="AS389" s="389" t="s">
        <v>1419</v>
      </c>
      <c r="AT389" s="388"/>
      <c r="AU389" s="388">
        <v>349</v>
      </c>
    </row>
    <row r="390" spans="1:52" ht="36.75" customHeight="1">
      <c r="A390" s="388">
        <v>48</v>
      </c>
      <c r="B390" s="389">
        <v>310</v>
      </c>
      <c r="C390" s="390" t="s">
        <v>1076</v>
      </c>
      <c r="D390" s="421" t="s">
        <v>96</v>
      </c>
      <c r="E390" s="391">
        <v>0.06</v>
      </c>
      <c r="F390" s="389"/>
      <c r="G390" s="391">
        <v>0.06</v>
      </c>
      <c r="H390" s="393"/>
      <c r="I390" s="393"/>
      <c r="J390" s="392">
        <f t="shared" si="57"/>
        <v>0</v>
      </c>
      <c r="K390" s="393"/>
      <c r="L390" s="393"/>
      <c r="M390" s="393"/>
      <c r="N390" s="393"/>
      <c r="O390" s="393"/>
      <c r="P390" s="393"/>
      <c r="Q390" s="393"/>
      <c r="R390" s="393"/>
      <c r="S390" s="393"/>
      <c r="T390" s="393"/>
      <c r="U390" s="393"/>
      <c r="V390" s="393"/>
      <c r="W390" s="393"/>
      <c r="X390" s="393"/>
      <c r="Y390" s="393"/>
      <c r="Z390" s="393"/>
      <c r="AA390" s="393"/>
      <c r="AB390" s="393"/>
      <c r="AC390" s="393"/>
      <c r="AD390" s="393"/>
      <c r="AE390" s="393">
        <v>0.06</v>
      </c>
      <c r="AF390" s="393"/>
      <c r="AG390" s="393">
        <f t="shared" si="58"/>
        <v>0.06</v>
      </c>
      <c r="AH390" s="389" t="s">
        <v>249</v>
      </c>
      <c r="AI390" s="394" t="s">
        <v>1867</v>
      </c>
      <c r="AJ390" s="389">
        <v>457</v>
      </c>
      <c r="AK390" s="389" t="s">
        <v>1415</v>
      </c>
      <c r="AL390" s="389" t="s">
        <v>1494</v>
      </c>
      <c r="AM390" s="389"/>
      <c r="AN390" s="389"/>
      <c r="AO390" s="389">
        <v>1</v>
      </c>
      <c r="AP390" s="395"/>
      <c r="AQ390" s="389">
        <v>457</v>
      </c>
      <c r="AR390" s="395"/>
      <c r="AS390" s="389"/>
      <c r="AT390" s="388"/>
      <c r="AU390" s="388">
        <v>350</v>
      </c>
    </row>
    <row r="391" spans="1:52" ht="33" customHeight="1">
      <c r="A391" s="388">
        <v>49</v>
      </c>
      <c r="B391" s="389">
        <v>325</v>
      </c>
      <c r="C391" s="390" t="s">
        <v>1076</v>
      </c>
      <c r="D391" s="389" t="s">
        <v>96</v>
      </c>
      <c r="E391" s="391">
        <v>0.03</v>
      </c>
      <c r="F391" s="395"/>
      <c r="G391" s="391">
        <v>0.03</v>
      </c>
      <c r="H391" s="389"/>
      <c r="I391" s="389"/>
      <c r="J391" s="392">
        <f t="shared" si="57"/>
        <v>0</v>
      </c>
      <c r="K391" s="389"/>
      <c r="L391" s="389"/>
      <c r="M391" s="389"/>
      <c r="N391" s="389"/>
      <c r="O391" s="389"/>
      <c r="P391" s="389"/>
      <c r="Q391" s="389"/>
      <c r="R391" s="389"/>
      <c r="S391" s="389"/>
      <c r="T391" s="389"/>
      <c r="U391" s="389"/>
      <c r="V391" s="389"/>
      <c r="W391" s="389"/>
      <c r="X391" s="389"/>
      <c r="Y391" s="389"/>
      <c r="Z391" s="389"/>
      <c r="AA391" s="389"/>
      <c r="AB391" s="389"/>
      <c r="AC391" s="389"/>
      <c r="AD391" s="389"/>
      <c r="AE391" s="389">
        <v>0.03</v>
      </c>
      <c r="AF391" s="389"/>
      <c r="AG391" s="393">
        <f t="shared" si="58"/>
        <v>0.03</v>
      </c>
      <c r="AH391" s="389" t="s">
        <v>250</v>
      </c>
      <c r="AI391" s="394" t="s">
        <v>1868</v>
      </c>
      <c r="AJ391" s="389">
        <v>182</v>
      </c>
      <c r="AK391" s="389" t="s">
        <v>1415</v>
      </c>
      <c r="AL391" s="389" t="s">
        <v>1489</v>
      </c>
      <c r="AM391" s="389">
        <v>15</v>
      </c>
      <c r="AN391" s="389"/>
      <c r="AO391" s="395"/>
      <c r="AP391" s="395"/>
      <c r="AQ391" s="395"/>
      <c r="AR391" s="395"/>
      <c r="AS391" s="395"/>
      <c r="AT391" s="388"/>
      <c r="AU391" s="388">
        <v>351</v>
      </c>
    </row>
    <row r="392" spans="1:52" ht="31.5" customHeight="1">
      <c r="A392" s="388">
        <v>50</v>
      </c>
      <c r="B392" s="389">
        <v>324</v>
      </c>
      <c r="C392" s="390" t="s">
        <v>1076</v>
      </c>
      <c r="D392" s="389" t="s">
        <v>96</v>
      </c>
      <c r="E392" s="391">
        <v>0.04</v>
      </c>
      <c r="F392" s="395"/>
      <c r="G392" s="391">
        <v>0.04</v>
      </c>
      <c r="H392" s="389"/>
      <c r="I392" s="389"/>
      <c r="J392" s="392">
        <f t="shared" si="57"/>
        <v>0</v>
      </c>
      <c r="K392" s="389"/>
      <c r="L392" s="389"/>
      <c r="M392" s="389"/>
      <c r="N392" s="389"/>
      <c r="O392" s="389"/>
      <c r="P392" s="389"/>
      <c r="Q392" s="389"/>
      <c r="R392" s="389"/>
      <c r="S392" s="389"/>
      <c r="T392" s="389"/>
      <c r="U392" s="389"/>
      <c r="V392" s="389"/>
      <c r="W392" s="389"/>
      <c r="X392" s="389"/>
      <c r="Y392" s="389"/>
      <c r="Z392" s="389"/>
      <c r="AA392" s="389"/>
      <c r="AB392" s="389"/>
      <c r="AC392" s="389"/>
      <c r="AD392" s="389"/>
      <c r="AE392" s="389">
        <v>0.04</v>
      </c>
      <c r="AF392" s="389"/>
      <c r="AG392" s="393">
        <f t="shared" si="58"/>
        <v>0.04</v>
      </c>
      <c r="AH392" s="389" t="s">
        <v>250</v>
      </c>
      <c r="AI392" s="394" t="s">
        <v>1869</v>
      </c>
      <c r="AJ392" s="389">
        <v>181</v>
      </c>
      <c r="AK392" s="389" t="s">
        <v>1415</v>
      </c>
      <c r="AL392" s="389" t="s">
        <v>1489</v>
      </c>
      <c r="AM392" s="389">
        <v>14</v>
      </c>
      <c r="AN392" s="389"/>
      <c r="AO392" s="395"/>
      <c r="AP392" s="395"/>
      <c r="AQ392" s="395"/>
      <c r="AR392" s="395"/>
      <c r="AS392" s="395"/>
      <c r="AT392" s="388"/>
      <c r="AU392" s="388">
        <v>352</v>
      </c>
    </row>
    <row r="393" spans="1:52" ht="31.5" customHeight="1">
      <c r="A393" s="388">
        <v>51</v>
      </c>
      <c r="B393" s="389">
        <v>323</v>
      </c>
      <c r="C393" s="390" t="s">
        <v>1076</v>
      </c>
      <c r="D393" s="389" t="s">
        <v>96</v>
      </c>
      <c r="E393" s="391">
        <v>0.06</v>
      </c>
      <c r="F393" s="395"/>
      <c r="G393" s="391">
        <v>0.06</v>
      </c>
      <c r="H393" s="389"/>
      <c r="I393" s="389"/>
      <c r="J393" s="392">
        <f t="shared" si="57"/>
        <v>0</v>
      </c>
      <c r="K393" s="389"/>
      <c r="L393" s="389"/>
      <c r="M393" s="389"/>
      <c r="N393" s="389"/>
      <c r="O393" s="389"/>
      <c r="P393" s="389"/>
      <c r="Q393" s="389"/>
      <c r="R393" s="389"/>
      <c r="S393" s="389"/>
      <c r="T393" s="389"/>
      <c r="U393" s="389"/>
      <c r="V393" s="389"/>
      <c r="W393" s="389"/>
      <c r="X393" s="389"/>
      <c r="Y393" s="389"/>
      <c r="Z393" s="389"/>
      <c r="AA393" s="389"/>
      <c r="AB393" s="389"/>
      <c r="AC393" s="389"/>
      <c r="AD393" s="389"/>
      <c r="AE393" s="389">
        <v>0.06</v>
      </c>
      <c r="AF393" s="389"/>
      <c r="AG393" s="393">
        <f t="shared" si="58"/>
        <v>0.06</v>
      </c>
      <c r="AH393" s="389" t="s">
        <v>250</v>
      </c>
      <c r="AI393" s="394" t="s">
        <v>1870</v>
      </c>
      <c r="AJ393" s="389">
        <v>180</v>
      </c>
      <c r="AK393" s="389" t="s">
        <v>1871</v>
      </c>
      <c r="AL393" s="389"/>
      <c r="AM393" s="389">
        <v>13</v>
      </c>
      <c r="AN393" s="389"/>
      <c r="AO393" s="395"/>
      <c r="AP393" s="395"/>
      <c r="AQ393" s="395"/>
      <c r="AR393" s="395"/>
      <c r="AS393" s="395"/>
      <c r="AT393" s="388"/>
      <c r="AU393" s="388">
        <v>353</v>
      </c>
    </row>
    <row r="394" spans="1:52" ht="31.5" customHeight="1">
      <c r="A394" s="388">
        <v>52</v>
      </c>
      <c r="B394" s="389">
        <v>322</v>
      </c>
      <c r="C394" s="390" t="s">
        <v>1076</v>
      </c>
      <c r="D394" s="389" t="s">
        <v>96</v>
      </c>
      <c r="E394" s="391">
        <v>0.02</v>
      </c>
      <c r="F394" s="395"/>
      <c r="G394" s="391">
        <v>0.02</v>
      </c>
      <c r="H394" s="393"/>
      <c r="I394" s="393"/>
      <c r="J394" s="392">
        <f t="shared" si="57"/>
        <v>0</v>
      </c>
      <c r="K394" s="393"/>
      <c r="L394" s="393"/>
      <c r="M394" s="393"/>
      <c r="N394" s="393"/>
      <c r="O394" s="393"/>
      <c r="P394" s="393"/>
      <c r="Q394" s="393"/>
      <c r="R394" s="393"/>
      <c r="S394" s="393"/>
      <c r="T394" s="393"/>
      <c r="U394" s="393"/>
      <c r="V394" s="393"/>
      <c r="W394" s="393"/>
      <c r="X394" s="393"/>
      <c r="Y394" s="393"/>
      <c r="Z394" s="393"/>
      <c r="AA394" s="393"/>
      <c r="AB394" s="393"/>
      <c r="AC394" s="393"/>
      <c r="AD394" s="393"/>
      <c r="AE394" s="393">
        <v>0.02</v>
      </c>
      <c r="AF394" s="393"/>
      <c r="AG394" s="393">
        <f t="shared" si="58"/>
        <v>0.02</v>
      </c>
      <c r="AH394" s="389" t="s">
        <v>250</v>
      </c>
      <c r="AI394" s="394" t="s">
        <v>1872</v>
      </c>
      <c r="AJ394" s="389">
        <v>176</v>
      </c>
      <c r="AK394" s="389" t="s">
        <v>1873</v>
      </c>
      <c r="AL394" s="389"/>
      <c r="AM394" s="389">
        <v>12</v>
      </c>
      <c r="AN394" s="389"/>
      <c r="AO394" s="395"/>
      <c r="AP394" s="395"/>
      <c r="AQ394" s="395"/>
      <c r="AR394" s="395"/>
      <c r="AS394" s="395"/>
      <c r="AT394" s="388"/>
      <c r="AU394" s="388">
        <v>354</v>
      </c>
    </row>
    <row r="395" spans="1:52" ht="28.5" customHeight="1">
      <c r="A395" s="388">
        <v>53</v>
      </c>
      <c r="B395" s="389">
        <v>321</v>
      </c>
      <c r="C395" s="390" t="s">
        <v>1076</v>
      </c>
      <c r="D395" s="389" t="s">
        <v>96</v>
      </c>
      <c r="E395" s="391">
        <v>0.04</v>
      </c>
      <c r="F395" s="395"/>
      <c r="G395" s="391">
        <v>0.04</v>
      </c>
      <c r="H395" s="393"/>
      <c r="I395" s="393"/>
      <c r="J395" s="392">
        <f t="shared" si="57"/>
        <v>0</v>
      </c>
      <c r="K395" s="393"/>
      <c r="L395" s="393"/>
      <c r="M395" s="393"/>
      <c r="N395" s="393"/>
      <c r="O395" s="393"/>
      <c r="P395" s="393"/>
      <c r="Q395" s="393"/>
      <c r="R395" s="393"/>
      <c r="S395" s="393"/>
      <c r="T395" s="393"/>
      <c r="U395" s="393"/>
      <c r="V395" s="393"/>
      <c r="W395" s="393"/>
      <c r="X395" s="393"/>
      <c r="Y395" s="393"/>
      <c r="Z395" s="393"/>
      <c r="AA395" s="393"/>
      <c r="AB395" s="393"/>
      <c r="AC395" s="393"/>
      <c r="AD395" s="393"/>
      <c r="AE395" s="393">
        <v>0.04</v>
      </c>
      <c r="AF395" s="393"/>
      <c r="AG395" s="393">
        <f t="shared" si="58"/>
        <v>0.04</v>
      </c>
      <c r="AH395" s="389" t="s">
        <v>250</v>
      </c>
      <c r="AI395" s="394" t="s">
        <v>1874</v>
      </c>
      <c r="AJ395" s="389">
        <v>175</v>
      </c>
      <c r="AK395" s="389" t="s">
        <v>1871</v>
      </c>
      <c r="AL395" s="389"/>
      <c r="AM395" s="389">
        <v>11</v>
      </c>
      <c r="AN395" s="389"/>
      <c r="AO395" s="395"/>
      <c r="AP395" s="395"/>
      <c r="AQ395" s="395"/>
      <c r="AR395" s="395"/>
      <c r="AS395" s="395"/>
      <c r="AT395" s="388"/>
      <c r="AU395" s="388">
        <v>355</v>
      </c>
    </row>
    <row r="396" spans="1:52" ht="28.5" customHeight="1">
      <c r="A396" s="388">
        <v>54</v>
      </c>
      <c r="B396" s="389">
        <v>327</v>
      </c>
      <c r="C396" s="390" t="s">
        <v>1076</v>
      </c>
      <c r="D396" s="389" t="s">
        <v>96</v>
      </c>
      <c r="E396" s="391">
        <v>0.02</v>
      </c>
      <c r="F396" s="389"/>
      <c r="G396" s="391">
        <v>0.02</v>
      </c>
      <c r="H396" s="393"/>
      <c r="I396" s="393"/>
      <c r="J396" s="392">
        <f t="shared" si="57"/>
        <v>0</v>
      </c>
      <c r="K396" s="393"/>
      <c r="L396" s="393"/>
      <c r="M396" s="393"/>
      <c r="N396" s="393"/>
      <c r="O396" s="393"/>
      <c r="P396" s="393"/>
      <c r="Q396" s="393"/>
      <c r="R396" s="393"/>
      <c r="S396" s="393"/>
      <c r="T396" s="393"/>
      <c r="U396" s="393"/>
      <c r="V396" s="393"/>
      <c r="W396" s="393"/>
      <c r="X396" s="393"/>
      <c r="Y396" s="393"/>
      <c r="Z396" s="393"/>
      <c r="AA396" s="393"/>
      <c r="AB396" s="393"/>
      <c r="AC396" s="393"/>
      <c r="AD396" s="393"/>
      <c r="AE396" s="393">
        <v>0.02</v>
      </c>
      <c r="AF396" s="393"/>
      <c r="AG396" s="393">
        <f t="shared" si="58"/>
        <v>0.02</v>
      </c>
      <c r="AH396" s="389" t="s">
        <v>250</v>
      </c>
      <c r="AI396" s="394" t="s">
        <v>1875</v>
      </c>
      <c r="AJ396" s="389"/>
      <c r="AK396" s="389" t="s">
        <v>1439</v>
      </c>
      <c r="AL396" s="389"/>
      <c r="AM396" s="389">
        <v>4</v>
      </c>
      <c r="AN396" s="389"/>
      <c r="AO396" s="389"/>
      <c r="AP396" s="395"/>
      <c r="AQ396" s="389"/>
      <c r="AR396" s="389"/>
      <c r="AS396" s="389"/>
      <c r="AT396" s="388"/>
      <c r="AU396" s="388">
        <v>356</v>
      </c>
    </row>
    <row r="397" spans="1:52" ht="22.5" customHeight="1">
      <c r="A397" s="388">
        <v>55</v>
      </c>
      <c r="B397" s="389">
        <v>330</v>
      </c>
      <c r="C397" s="390" t="s">
        <v>1076</v>
      </c>
      <c r="D397" s="389" t="s">
        <v>96</v>
      </c>
      <c r="E397" s="391">
        <v>0.04</v>
      </c>
      <c r="F397" s="389"/>
      <c r="G397" s="391">
        <v>0.04</v>
      </c>
      <c r="H397" s="393"/>
      <c r="I397" s="393"/>
      <c r="J397" s="392">
        <f t="shared" si="57"/>
        <v>0</v>
      </c>
      <c r="K397" s="393"/>
      <c r="L397" s="393"/>
      <c r="M397" s="393"/>
      <c r="N397" s="393"/>
      <c r="O397" s="393"/>
      <c r="P397" s="393"/>
      <c r="Q397" s="393"/>
      <c r="R397" s="393"/>
      <c r="S397" s="393"/>
      <c r="T397" s="393"/>
      <c r="U397" s="393"/>
      <c r="V397" s="393"/>
      <c r="W397" s="393"/>
      <c r="X397" s="393"/>
      <c r="Y397" s="393"/>
      <c r="Z397" s="393"/>
      <c r="AA397" s="393"/>
      <c r="AB397" s="393"/>
      <c r="AC397" s="393"/>
      <c r="AD397" s="393"/>
      <c r="AE397" s="393">
        <v>0.04</v>
      </c>
      <c r="AF397" s="393"/>
      <c r="AG397" s="393">
        <f t="shared" si="58"/>
        <v>0.04</v>
      </c>
      <c r="AH397" s="389" t="s">
        <v>250</v>
      </c>
      <c r="AI397" s="394" t="s">
        <v>1577</v>
      </c>
      <c r="AJ397" s="389"/>
      <c r="AK397" s="389" t="s">
        <v>1439</v>
      </c>
      <c r="AL397" s="389"/>
      <c r="AM397" s="389">
        <v>7</v>
      </c>
      <c r="AN397" s="389"/>
      <c r="AO397" s="389"/>
      <c r="AP397" s="395"/>
      <c r="AQ397" s="389"/>
      <c r="AR397" s="389"/>
      <c r="AS397" s="389"/>
      <c r="AT397" s="388"/>
      <c r="AU397" s="388">
        <v>357</v>
      </c>
    </row>
    <row r="398" spans="1:52" ht="35.25" customHeight="1">
      <c r="A398" s="388">
        <v>56</v>
      </c>
      <c r="B398" s="389">
        <v>331</v>
      </c>
      <c r="C398" s="390" t="s">
        <v>1076</v>
      </c>
      <c r="D398" s="389" t="s">
        <v>96</v>
      </c>
      <c r="E398" s="391">
        <v>0.06</v>
      </c>
      <c r="F398" s="389"/>
      <c r="G398" s="391">
        <v>0.06</v>
      </c>
      <c r="H398" s="393"/>
      <c r="I398" s="393"/>
      <c r="J398" s="392">
        <f t="shared" si="57"/>
        <v>0</v>
      </c>
      <c r="K398" s="393"/>
      <c r="L398" s="393"/>
      <c r="M398" s="393"/>
      <c r="N398" s="393"/>
      <c r="O398" s="393"/>
      <c r="P398" s="393"/>
      <c r="Q398" s="393"/>
      <c r="R398" s="393"/>
      <c r="S398" s="393"/>
      <c r="T398" s="393"/>
      <c r="U398" s="393"/>
      <c r="V398" s="393"/>
      <c r="W398" s="393"/>
      <c r="X398" s="393"/>
      <c r="Y398" s="393"/>
      <c r="Z398" s="393"/>
      <c r="AA398" s="393"/>
      <c r="AB398" s="393"/>
      <c r="AC398" s="393"/>
      <c r="AD398" s="393"/>
      <c r="AE398" s="393">
        <v>0.06</v>
      </c>
      <c r="AF398" s="393"/>
      <c r="AG398" s="393">
        <f t="shared" si="58"/>
        <v>0.06</v>
      </c>
      <c r="AH398" s="389" t="s">
        <v>250</v>
      </c>
      <c r="AI398" s="394" t="s">
        <v>1876</v>
      </c>
      <c r="AJ398" s="389"/>
      <c r="AK398" s="389" t="s">
        <v>1439</v>
      </c>
      <c r="AL398" s="389"/>
      <c r="AM398" s="389">
        <v>8</v>
      </c>
      <c r="AN398" s="389"/>
      <c r="AO398" s="389"/>
      <c r="AP398" s="395"/>
      <c r="AQ398" s="389"/>
      <c r="AR398" s="389"/>
      <c r="AS398" s="389"/>
      <c r="AT398" s="388"/>
      <c r="AU398" s="388">
        <v>358</v>
      </c>
    </row>
    <row r="399" spans="1:52" ht="34.5" customHeight="1">
      <c r="A399" s="388">
        <v>57</v>
      </c>
      <c r="B399" s="389">
        <v>338</v>
      </c>
      <c r="C399" s="390" t="s">
        <v>1076</v>
      </c>
      <c r="D399" s="389" t="s">
        <v>96</v>
      </c>
      <c r="E399" s="391">
        <v>0.2</v>
      </c>
      <c r="F399" s="389"/>
      <c r="G399" s="391">
        <v>0.2</v>
      </c>
      <c r="H399" s="393"/>
      <c r="I399" s="393"/>
      <c r="J399" s="392">
        <f t="shared" si="57"/>
        <v>0</v>
      </c>
      <c r="K399" s="393"/>
      <c r="L399" s="393"/>
      <c r="M399" s="393"/>
      <c r="N399" s="393">
        <v>0.2</v>
      </c>
      <c r="O399" s="393"/>
      <c r="P399" s="393"/>
      <c r="Q399" s="393"/>
      <c r="R399" s="393"/>
      <c r="S399" s="393"/>
      <c r="T399" s="393"/>
      <c r="U399" s="393"/>
      <c r="V399" s="393"/>
      <c r="W399" s="393"/>
      <c r="X399" s="393"/>
      <c r="Y399" s="393"/>
      <c r="Z399" s="393"/>
      <c r="AA399" s="393"/>
      <c r="AB399" s="393"/>
      <c r="AC399" s="393"/>
      <c r="AD399" s="393"/>
      <c r="AE399" s="393"/>
      <c r="AF399" s="393"/>
      <c r="AG399" s="393">
        <f t="shared" si="58"/>
        <v>0.2</v>
      </c>
      <c r="AH399" s="389" t="s">
        <v>251</v>
      </c>
      <c r="AI399" s="394" t="s">
        <v>1877</v>
      </c>
      <c r="AJ399" s="389">
        <v>464</v>
      </c>
      <c r="AK399" s="389" t="s">
        <v>1415</v>
      </c>
      <c r="AL399" s="389" t="s">
        <v>1427</v>
      </c>
      <c r="AM399" s="389"/>
      <c r="AN399" s="389" t="s">
        <v>1417</v>
      </c>
      <c r="AO399" s="389" t="s">
        <v>1466</v>
      </c>
      <c r="AP399" s="395"/>
      <c r="AQ399" s="389">
        <v>464</v>
      </c>
      <c r="AR399" s="389" t="s">
        <v>1417</v>
      </c>
      <c r="AS399" s="389"/>
      <c r="AT399" s="388"/>
      <c r="AU399" s="388">
        <v>359</v>
      </c>
    </row>
    <row r="400" spans="1:52" ht="36" customHeight="1">
      <c r="A400" s="388">
        <v>58</v>
      </c>
      <c r="B400" s="389">
        <v>349</v>
      </c>
      <c r="C400" s="390" t="s">
        <v>1076</v>
      </c>
      <c r="D400" s="389" t="s">
        <v>96</v>
      </c>
      <c r="E400" s="391">
        <v>0.09</v>
      </c>
      <c r="F400" s="395"/>
      <c r="G400" s="391">
        <v>0.09</v>
      </c>
      <c r="H400" s="389"/>
      <c r="I400" s="389"/>
      <c r="J400" s="392">
        <f t="shared" si="57"/>
        <v>0</v>
      </c>
      <c r="K400" s="389"/>
      <c r="L400" s="389"/>
      <c r="M400" s="389"/>
      <c r="N400" s="389"/>
      <c r="O400" s="389"/>
      <c r="P400" s="389"/>
      <c r="Q400" s="389"/>
      <c r="R400" s="389"/>
      <c r="S400" s="389"/>
      <c r="T400" s="389"/>
      <c r="U400" s="389"/>
      <c r="V400" s="389"/>
      <c r="W400" s="389"/>
      <c r="X400" s="389"/>
      <c r="Y400" s="389"/>
      <c r="Z400" s="389"/>
      <c r="AA400" s="389"/>
      <c r="AB400" s="389"/>
      <c r="AC400" s="389"/>
      <c r="AD400" s="389"/>
      <c r="AE400" s="389">
        <v>0.09</v>
      </c>
      <c r="AF400" s="389"/>
      <c r="AG400" s="393">
        <f t="shared" si="58"/>
        <v>0.09</v>
      </c>
      <c r="AH400" s="394" t="s">
        <v>252</v>
      </c>
      <c r="AI400" s="394" t="s">
        <v>1878</v>
      </c>
      <c r="AJ400" s="389">
        <v>191</v>
      </c>
      <c r="AK400" s="389" t="s">
        <v>1415</v>
      </c>
      <c r="AL400" s="389"/>
      <c r="AM400" s="389">
        <v>2</v>
      </c>
      <c r="AN400" s="389"/>
      <c r="AO400" s="395"/>
      <c r="AP400" s="395"/>
      <c r="AQ400" s="395"/>
      <c r="AR400" s="395"/>
      <c r="AS400" s="395"/>
      <c r="AT400" s="388"/>
      <c r="AU400" s="388">
        <v>360</v>
      </c>
      <c r="AZ400" s="412"/>
    </row>
    <row r="401" spans="1:52" ht="43.5" customHeight="1">
      <c r="A401" s="388">
        <v>59</v>
      </c>
      <c r="B401" s="389">
        <v>348</v>
      </c>
      <c r="C401" s="390" t="s">
        <v>1076</v>
      </c>
      <c r="D401" s="389" t="s">
        <v>96</v>
      </c>
      <c r="E401" s="391">
        <v>0.09</v>
      </c>
      <c r="F401" s="395"/>
      <c r="G401" s="391">
        <v>0.09</v>
      </c>
      <c r="H401" s="389"/>
      <c r="I401" s="389"/>
      <c r="J401" s="392">
        <f t="shared" si="57"/>
        <v>0</v>
      </c>
      <c r="K401" s="389"/>
      <c r="L401" s="389"/>
      <c r="M401" s="389"/>
      <c r="N401" s="389"/>
      <c r="O401" s="389"/>
      <c r="P401" s="389"/>
      <c r="Q401" s="389"/>
      <c r="R401" s="389"/>
      <c r="S401" s="389"/>
      <c r="T401" s="389"/>
      <c r="U401" s="389"/>
      <c r="V401" s="389"/>
      <c r="W401" s="389"/>
      <c r="X401" s="389"/>
      <c r="Y401" s="389"/>
      <c r="Z401" s="389"/>
      <c r="AA401" s="389"/>
      <c r="AB401" s="389"/>
      <c r="AC401" s="389"/>
      <c r="AD401" s="389"/>
      <c r="AE401" s="389">
        <v>0.09</v>
      </c>
      <c r="AF401" s="389"/>
      <c r="AG401" s="393">
        <f t="shared" si="58"/>
        <v>0.09</v>
      </c>
      <c r="AH401" s="394" t="s">
        <v>252</v>
      </c>
      <c r="AI401" s="394" t="s">
        <v>1879</v>
      </c>
      <c r="AJ401" s="389">
        <v>188</v>
      </c>
      <c r="AK401" s="389" t="s">
        <v>1880</v>
      </c>
      <c r="AL401" s="389" t="s">
        <v>1489</v>
      </c>
      <c r="AM401" s="389"/>
      <c r="AN401" s="389"/>
      <c r="AO401" s="395"/>
      <c r="AP401" s="395"/>
      <c r="AQ401" s="395"/>
      <c r="AR401" s="395"/>
      <c r="AS401" s="395"/>
      <c r="AT401" s="388"/>
      <c r="AU401" s="388">
        <v>361</v>
      </c>
    </row>
    <row r="402" spans="1:52" ht="26.25" customHeight="1">
      <c r="A402" s="388">
        <v>60</v>
      </c>
      <c r="B402" s="389">
        <v>347</v>
      </c>
      <c r="C402" s="390" t="s">
        <v>1076</v>
      </c>
      <c r="D402" s="421" t="s">
        <v>96</v>
      </c>
      <c r="E402" s="391">
        <v>0.2</v>
      </c>
      <c r="F402" s="411"/>
      <c r="G402" s="391">
        <v>0.2</v>
      </c>
      <c r="H402" s="393"/>
      <c r="I402" s="393"/>
      <c r="J402" s="392">
        <f t="shared" si="57"/>
        <v>0</v>
      </c>
      <c r="K402" s="393"/>
      <c r="L402" s="393"/>
      <c r="M402" s="393"/>
      <c r="N402" s="393"/>
      <c r="O402" s="393"/>
      <c r="P402" s="393"/>
      <c r="Q402" s="393"/>
      <c r="R402" s="393"/>
      <c r="S402" s="393"/>
      <c r="T402" s="393"/>
      <c r="U402" s="393"/>
      <c r="V402" s="393"/>
      <c r="W402" s="393"/>
      <c r="X402" s="393"/>
      <c r="Y402" s="393"/>
      <c r="Z402" s="393"/>
      <c r="AA402" s="393"/>
      <c r="AB402" s="393"/>
      <c r="AC402" s="393"/>
      <c r="AD402" s="393"/>
      <c r="AE402" s="393">
        <v>0.2</v>
      </c>
      <c r="AF402" s="393"/>
      <c r="AG402" s="393">
        <f t="shared" si="58"/>
        <v>0.2</v>
      </c>
      <c r="AH402" s="394" t="s">
        <v>252</v>
      </c>
      <c r="AI402" s="394" t="s">
        <v>1881</v>
      </c>
      <c r="AJ402" s="389">
        <v>187</v>
      </c>
      <c r="AK402" s="389" t="s">
        <v>1882</v>
      </c>
      <c r="AL402" s="389" t="s">
        <v>1489</v>
      </c>
      <c r="AM402" s="389">
        <v>1</v>
      </c>
      <c r="AN402" s="389"/>
      <c r="AO402" s="395"/>
      <c r="AP402" s="395"/>
      <c r="AQ402" s="395"/>
      <c r="AR402" s="395"/>
      <c r="AS402" s="395"/>
      <c r="AT402" s="388"/>
      <c r="AU402" s="388">
        <v>362</v>
      </c>
    </row>
    <row r="403" spans="1:52" ht="26.25" customHeight="1">
      <c r="A403" s="388">
        <v>61</v>
      </c>
      <c r="B403" s="389">
        <v>346</v>
      </c>
      <c r="C403" s="390" t="s">
        <v>1076</v>
      </c>
      <c r="D403" s="389" t="s">
        <v>96</v>
      </c>
      <c r="E403" s="391">
        <v>0.03</v>
      </c>
      <c r="F403" s="395"/>
      <c r="G403" s="391">
        <v>0.03</v>
      </c>
      <c r="H403" s="389"/>
      <c r="I403" s="389"/>
      <c r="J403" s="392">
        <f t="shared" si="57"/>
        <v>0</v>
      </c>
      <c r="K403" s="389"/>
      <c r="L403" s="389"/>
      <c r="M403" s="389"/>
      <c r="N403" s="389">
        <v>0.03</v>
      </c>
      <c r="O403" s="389"/>
      <c r="P403" s="389"/>
      <c r="Q403" s="389"/>
      <c r="R403" s="389"/>
      <c r="S403" s="389"/>
      <c r="T403" s="389"/>
      <c r="U403" s="389"/>
      <c r="V403" s="389"/>
      <c r="W403" s="389"/>
      <c r="X403" s="389"/>
      <c r="Y403" s="389"/>
      <c r="Z403" s="389"/>
      <c r="AA403" s="389"/>
      <c r="AB403" s="389"/>
      <c r="AC403" s="389"/>
      <c r="AD403" s="389"/>
      <c r="AE403" s="389"/>
      <c r="AF403" s="389"/>
      <c r="AG403" s="393">
        <f t="shared" si="58"/>
        <v>0.03</v>
      </c>
      <c r="AH403" s="394" t="s">
        <v>252</v>
      </c>
      <c r="AI403" s="394" t="s">
        <v>1234</v>
      </c>
      <c r="AJ403" s="389">
        <v>190</v>
      </c>
      <c r="AK403" s="389" t="s">
        <v>1484</v>
      </c>
      <c r="AL403" s="389"/>
      <c r="AM403" s="389"/>
      <c r="AN403" s="389" t="s">
        <v>1432</v>
      </c>
      <c r="AO403" s="395" t="s">
        <v>1433</v>
      </c>
      <c r="AP403" s="395"/>
      <c r="AQ403" s="395"/>
      <c r="AR403" s="395"/>
      <c r="AS403" s="395"/>
      <c r="AT403" s="388"/>
      <c r="AU403" s="388">
        <v>363</v>
      </c>
    </row>
    <row r="404" spans="1:52" ht="36.75" customHeight="1">
      <c r="A404" s="388">
        <v>62</v>
      </c>
      <c r="B404" s="389">
        <v>356</v>
      </c>
      <c r="C404" s="390" t="s">
        <v>1076</v>
      </c>
      <c r="D404" s="421" t="s">
        <v>96</v>
      </c>
      <c r="E404" s="391">
        <v>0.08</v>
      </c>
      <c r="F404" s="394"/>
      <c r="G404" s="391">
        <v>0.08</v>
      </c>
      <c r="H404" s="393"/>
      <c r="I404" s="393"/>
      <c r="J404" s="392">
        <f t="shared" si="57"/>
        <v>0</v>
      </c>
      <c r="K404" s="393"/>
      <c r="L404" s="393"/>
      <c r="M404" s="393"/>
      <c r="N404" s="393"/>
      <c r="O404" s="393"/>
      <c r="P404" s="393"/>
      <c r="Q404" s="393"/>
      <c r="R404" s="393"/>
      <c r="S404" s="393"/>
      <c r="T404" s="393"/>
      <c r="U404" s="393"/>
      <c r="V404" s="393"/>
      <c r="W404" s="393"/>
      <c r="X404" s="393"/>
      <c r="Y404" s="393"/>
      <c r="Z404" s="393"/>
      <c r="AA404" s="393"/>
      <c r="AB404" s="393"/>
      <c r="AC404" s="393"/>
      <c r="AD404" s="393"/>
      <c r="AE404" s="393">
        <v>0.08</v>
      </c>
      <c r="AF404" s="393"/>
      <c r="AG404" s="393">
        <f t="shared" si="58"/>
        <v>0.08</v>
      </c>
      <c r="AH404" s="394" t="s">
        <v>252</v>
      </c>
      <c r="AI404" s="394" t="s">
        <v>1687</v>
      </c>
      <c r="AJ404" s="389"/>
      <c r="AK404" s="389" t="s">
        <v>1439</v>
      </c>
      <c r="AL404" s="389" t="s">
        <v>1439</v>
      </c>
      <c r="AM404" s="389">
        <v>9</v>
      </c>
      <c r="AN404" s="389"/>
      <c r="AO404" s="389"/>
      <c r="AP404" s="395"/>
      <c r="AQ404" s="389"/>
      <c r="AR404" s="389"/>
      <c r="AS404" s="389"/>
      <c r="AT404" s="388"/>
      <c r="AU404" s="388">
        <v>364</v>
      </c>
    </row>
    <row r="405" spans="1:52" ht="27.75" customHeight="1">
      <c r="A405" s="388">
        <v>63</v>
      </c>
      <c r="B405" s="389">
        <v>354</v>
      </c>
      <c r="C405" s="390" t="s">
        <v>1076</v>
      </c>
      <c r="D405" s="421" t="s">
        <v>96</v>
      </c>
      <c r="E405" s="391">
        <v>0.03</v>
      </c>
      <c r="F405" s="394"/>
      <c r="G405" s="391">
        <v>0.03</v>
      </c>
      <c r="H405" s="393"/>
      <c r="I405" s="393"/>
      <c r="J405" s="392">
        <f t="shared" si="57"/>
        <v>0</v>
      </c>
      <c r="K405" s="393"/>
      <c r="L405" s="393"/>
      <c r="M405" s="393"/>
      <c r="N405" s="393"/>
      <c r="O405" s="393"/>
      <c r="P405" s="393"/>
      <c r="Q405" s="393"/>
      <c r="R405" s="393"/>
      <c r="S405" s="393"/>
      <c r="T405" s="393"/>
      <c r="U405" s="393"/>
      <c r="V405" s="393"/>
      <c r="W405" s="393"/>
      <c r="X405" s="393"/>
      <c r="Y405" s="393"/>
      <c r="Z405" s="393"/>
      <c r="AA405" s="393"/>
      <c r="AB405" s="393"/>
      <c r="AC405" s="393"/>
      <c r="AD405" s="393"/>
      <c r="AE405" s="393">
        <v>0.03</v>
      </c>
      <c r="AF405" s="393"/>
      <c r="AG405" s="393">
        <f t="shared" si="58"/>
        <v>0.03</v>
      </c>
      <c r="AH405" s="394" t="s">
        <v>252</v>
      </c>
      <c r="AI405" s="394" t="s">
        <v>1582</v>
      </c>
      <c r="AJ405" s="389"/>
      <c r="AK405" s="389" t="s">
        <v>1439</v>
      </c>
      <c r="AL405" s="389" t="s">
        <v>1439</v>
      </c>
      <c r="AM405" s="389">
        <v>7</v>
      </c>
      <c r="AN405" s="389"/>
      <c r="AO405" s="389"/>
      <c r="AP405" s="395"/>
      <c r="AQ405" s="389"/>
      <c r="AR405" s="389"/>
      <c r="AS405" s="389"/>
      <c r="AT405" s="388"/>
      <c r="AU405" s="388">
        <v>365</v>
      </c>
      <c r="AZ405" s="412"/>
    </row>
    <row r="406" spans="1:52" ht="30.75" customHeight="1">
      <c r="A406" s="388">
        <v>64</v>
      </c>
      <c r="B406" s="389">
        <v>373</v>
      </c>
      <c r="C406" s="390" t="s">
        <v>1076</v>
      </c>
      <c r="D406" s="389" t="s">
        <v>96</v>
      </c>
      <c r="E406" s="391">
        <v>0.09</v>
      </c>
      <c r="F406" s="389"/>
      <c r="G406" s="391">
        <v>0.09</v>
      </c>
      <c r="H406" s="393"/>
      <c r="I406" s="393"/>
      <c r="J406" s="392">
        <f t="shared" si="57"/>
        <v>0</v>
      </c>
      <c r="K406" s="393"/>
      <c r="L406" s="393"/>
      <c r="M406" s="393"/>
      <c r="N406" s="393"/>
      <c r="O406" s="393"/>
      <c r="P406" s="393"/>
      <c r="Q406" s="393"/>
      <c r="R406" s="393"/>
      <c r="S406" s="393"/>
      <c r="T406" s="393"/>
      <c r="U406" s="393"/>
      <c r="V406" s="393"/>
      <c r="W406" s="393"/>
      <c r="X406" s="393"/>
      <c r="Y406" s="393"/>
      <c r="Z406" s="393"/>
      <c r="AA406" s="393"/>
      <c r="AB406" s="393"/>
      <c r="AC406" s="393"/>
      <c r="AD406" s="393">
        <v>0.09</v>
      </c>
      <c r="AE406" s="393"/>
      <c r="AF406" s="393"/>
      <c r="AG406" s="393">
        <f t="shared" si="58"/>
        <v>0.09</v>
      </c>
      <c r="AH406" s="389" t="s">
        <v>253</v>
      </c>
      <c r="AI406" s="389" t="s">
        <v>1761</v>
      </c>
      <c r="AJ406" s="389">
        <v>473</v>
      </c>
      <c r="AK406" s="389" t="s">
        <v>1863</v>
      </c>
      <c r="AL406" s="389"/>
      <c r="AM406" s="389">
        <v>14</v>
      </c>
      <c r="AN406" s="389"/>
      <c r="AO406" s="389">
        <v>1</v>
      </c>
      <c r="AP406" s="395"/>
      <c r="AQ406" s="389">
        <v>473</v>
      </c>
      <c r="AR406" s="395"/>
      <c r="AS406" s="389"/>
      <c r="AT406" s="388"/>
      <c r="AU406" s="388">
        <v>366</v>
      </c>
    </row>
    <row r="407" spans="1:52" ht="31.5">
      <c r="A407" s="388">
        <v>65</v>
      </c>
      <c r="B407" s="389">
        <v>378</v>
      </c>
      <c r="C407" s="390" t="s">
        <v>1076</v>
      </c>
      <c r="D407" s="389" t="s">
        <v>96</v>
      </c>
      <c r="E407" s="391">
        <v>0.1</v>
      </c>
      <c r="F407" s="394"/>
      <c r="G407" s="391">
        <v>0.1</v>
      </c>
      <c r="H407" s="393"/>
      <c r="I407" s="393"/>
      <c r="J407" s="392">
        <f t="shared" si="57"/>
        <v>0</v>
      </c>
      <c r="K407" s="393"/>
      <c r="L407" s="393"/>
      <c r="M407" s="393"/>
      <c r="N407" s="393"/>
      <c r="O407" s="393"/>
      <c r="P407" s="393"/>
      <c r="Q407" s="393"/>
      <c r="R407" s="393"/>
      <c r="S407" s="393"/>
      <c r="T407" s="393"/>
      <c r="U407" s="393"/>
      <c r="V407" s="393"/>
      <c r="W407" s="393"/>
      <c r="X407" s="393"/>
      <c r="Y407" s="393"/>
      <c r="Z407" s="393"/>
      <c r="AA407" s="393"/>
      <c r="AB407" s="393"/>
      <c r="AC407" s="393"/>
      <c r="AD407" s="393"/>
      <c r="AE407" s="393">
        <v>0.1</v>
      </c>
      <c r="AF407" s="393"/>
      <c r="AG407" s="393">
        <f t="shared" si="58"/>
        <v>0.1</v>
      </c>
      <c r="AH407" s="389" t="s">
        <v>253</v>
      </c>
      <c r="AI407" s="394" t="s">
        <v>1883</v>
      </c>
      <c r="AJ407" s="389"/>
      <c r="AK407" s="389" t="s">
        <v>1439</v>
      </c>
      <c r="AL407" s="389"/>
      <c r="AM407" s="389">
        <v>12</v>
      </c>
      <c r="AN407" s="389"/>
      <c r="AO407" s="389"/>
      <c r="AP407" s="395"/>
      <c r="AQ407" s="389"/>
      <c r="AR407" s="389"/>
      <c r="AS407" s="389"/>
      <c r="AT407" s="388"/>
      <c r="AU407" s="388">
        <v>367</v>
      </c>
    </row>
    <row r="408" spans="1:52" ht="35.25" customHeight="1">
      <c r="A408" s="388">
        <v>66</v>
      </c>
      <c r="B408" s="389">
        <v>389</v>
      </c>
      <c r="C408" s="390" t="s">
        <v>1076</v>
      </c>
      <c r="D408" s="389" t="s">
        <v>96</v>
      </c>
      <c r="E408" s="391">
        <v>0.12</v>
      </c>
      <c r="F408" s="395"/>
      <c r="G408" s="391">
        <v>0.12</v>
      </c>
      <c r="H408" s="389"/>
      <c r="I408" s="389"/>
      <c r="J408" s="392">
        <f t="shared" si="57"/>
        <v>0</v>
      </c>
      <c r="K408" s="389"/>
      <c r="L408" s="389"/>
      <c r="M408" s="389"/>
      <c r="N408" s="389"/>
      <c r="O408" s="389"/>
      <c r="P408" s="389"/>
      <c r="Q408" s="389"/>
      <c r="R408" s="389"/>
      <c r="S408" s="389"/>
      <c r="T408" s="389"/>
      <c r="U408" s="389"/>
      <c r="V408" s="389"/>
      <c r="W408" s="389"/>
      <c r="X408" s="389"/>
      <c r="Y408" s="389"/>
      <c r="Z408" s="389"/>
      <c r="AA408" s="389"/>
      <c r="AB408" s="389"/>
      <c r="AC408" s="389"/>
      <c r="AD408" s="389"/>
      <c r="AE408" s="389">
        <v>0.12</v>
      </c>
      <c r="AF408" s="389"/>
      <c r="AG408" s="393">
        <f t="shared" si="58"/>
        <v>0.12</v>
      </c>
      <c r="AH408" s="441" t="s">
        <v>254</v>
      </c>
      <c r="AI408" s="394" t="s">
        <v>1884</v>
      </c>
      <c r="AJ408" s="389">
        <v>204</v>
      </c>
      <c r="AK408" s="389" t="s">
        <v>1415</v>
      </c>
      <c r="AL408" s="389"/>
      <c r="AM408" s="389">
        <v>12</v>
      </c>
      <c r="AN408" s="389"/>
      <c r="AO408" s="395"/>
      <c r="AP408" s="395"/>
      <c r="AQ408" s="395"/>
      <c r="AR408" s="395"/>
      <c r="AS408" s="395"/>
      <c r="AT408" s="388"/>
      <c r="AU408" s="388">
        <v>368</v>
      </c>
    </row>
    <row r="409" spans="1:52" s="412" customFormat="1" ht="31.5">
      <c r="A409" s="388">
        <v>67</v>
      </c>
      <c r="B409" s="389">
        <v>388</v>
      </c>
      <c r="C409" s="390" t="s">
        <v>1076</v>
      </c>
      <c r="D409" s="389" t="s">
        <v>96</v>
      </c>
      <c r="E409" s="391">
        <v>0.06</v>
      </c>
      <c r="F409" s="395"/>
      <c r="G409" s="391">
        <v>0.06</v>
      </c>
      <c r="H409" s="389"/>
      <c r="I409" s="389"/>
      <c r="J409" s="392">
        <f t="shared" si="57"/>
        <v>0</v>
      </c>
      <c r="K409" s="389"/>
      <c r="L409" s="389"/>
      <c r="M409" s="389"/>
      <c r="N409" s="389"/>
      <c r="O409" s="389"/>
      <c r="P409" s="389"/>
      <c r="Q409" s="389"/>
      <c r="R409" s="389"/>
      <c r="S409" s="389"/>
      <c r="T409" s="389"/>
      <c r="U409" s="389"/>
      <c r="V409" s="389"/>
      <c r="W409" s="389"/>
      <c r="X409" s="389"/>
      <c r="Y409" s="389"/>
      <c r="Z409" s="389"/>
      <c r="AA409" s="389"/>
      <c r="AB409" s="389"/>
      <c r="AC409" s="389"/>
      <c r="AD409" s="389"/>
      <c r="AE409" s="389">
        <v>0.06</v>
      </c>
      <c r="AF409" s="389"/>
      <c r="AG409" s="393">
        <f t="shared" si="58"/>
        <v>0.06</v>
      </c>
      <c r="AH409" s="441" t="s">
        <v>254</v>
      </c>
      <c r="AI409" s="394" t="s">
        <v>1885</v>
      </c>
      <c r="AJ409" s="389">
        <v>203</v>
      </c>
      <c r="AK409" s="389" t="s">
        <v>1415</v>
      </c>
      <c r="AL409" s="389" t="s">
        <v>1494</v>
      </c>
      <c r="AM409" s="389">
        <v>11</v>
      </c>
      <c r="AN409" s="389"/>
      <c r="AO409" s="395"/>
      <c r="AP409" s="395"/>
      <c r="AQ409" s="395"/>
      <c r="AR409" s="395"/>
      <c r="AS409" s="389"/>
      <c r="AT409" s="388"/>
      <c r="AU409" s="388">
        <v>369</v>
      </c>
      <c r="AV409" s="396"/>
      <c r="AW409" s="396"/>
      <c r="AX409" s="396"/>
      <c r="AY409" s="396"/>
      <c r="AZ409" s="396"/>
    </row>
    <row r="410" spans="1:52" ht="33" customHeight="1">
      <c r="A410" s="388">
        <v>68</v>
      </c>
      <c r="B410" s="389">
        <v>408</v>
      </c>
      <c r="C410" s="390" t="s">
        <v>1076</v>
      </c>
      <c r="D410" s="389" t="s">
        <v>96</v>
      </c>
      <c r="E410" s="391">
        <v>7.0000000000000007E-2</v>
      </c>
      <c r="F410" s="395"/>
      <c r="G410" s="391">
        <v>7.0000000000000007E-2</v>
      </c>
      <c r="H410" s="389">
        <v>7.0000000000000007E-2</v>
      </c>
      <c r="I410" s="389"/>
      <c r="J410" s="392">
        <f t="shared" si="57"/>
        <v>7.0000000000000007E-2</v>
      </c>
      <c r="K410" s="389"/>
      <c r="L410" s="389"/>
      <c r="M410" s="389"/>
      <c r="N410" s="389"/>
      <c r="O410" s="389"/>
      <c r="P410" s="389"/>
      <c r="Q410" s="389"/>
      <c r="R410" s="389"/>
      <c r="S410" s="389"/>
      <c r="T410" s="389"/>
      <c r="U410" s="389"/>
      <c r="V410" s="389"/>
      <c r="W410" s="389"/>
      <c r="X410" s="389"/>
      <c r="Y410" s="389"/>
      <c r="Z410" s="389"/>
      <c r="AA410" s="389"/>
      <c r="AB410" s="389"/>
      <c r="AC410" s="389"/>
      <c r="AD410" s="389"/>
      <c r="AE410" s="389"/>
      <c r="AF410" s="389"/>
      <c r="AG410" s="393">
        <f t="shared" si="58"/>
        <v>0</v>
      </c>
      <c r="AH410" s="394" t="s">
        <v>1482</v>
      </c>
      <c r="AI410" s="394" t="s">
        <v>1229</v>
      </c>
      <c r="AJ410" s="389">
        <v>212</v>
      </c>
      <c r="AK410" s="389" t="s">
        <v>1886</v>
      </c>
      <c r="AL410" s="389"/>
      <c r="AM410" s="389"/>
      <c r="AN410" s="389" t="s">
        <v>1432</v>
      </c>
      <c r="AO410" s="395" t="s">
        <v>1454</v>
      </c>
      <c r="AP410" s="395"/>
      <c r="AQ410" s="395"/>
      <c r="AR410" s="395"/>
      <c r="AS410" s="395"/>
      <c r="AT410" s="388"/>
      <c r="AU410" s="388">
        <v>370</v>
      </c>
    </row>
    <row r="411" spans="1:52" s="435" customFormat="1" ht="35.25" customHeight="1">
      <c r="A411" s="388">
        <v>69</v>
      </c>
      <c r="B411" s="427">
        <v>407</v>
      </c>
      <c r="C411" s="428" t="s">
        <v>1076</v>
      </c>
      <c r="D411" s="427" t="s">
        <v>96</v>
      </c>
      <c r="E411" s="429">
        <v>0.27</v>
      </c>
      <c r="F411" s="433"/>
      <c r="G411" s="429">
        <v>0.27</v>
      </c>
      <c r="H411" s="427"/>
      <c r="I411" s="427"/>
      <c r="J411" s="430">
        <f t="shared" si="57"/>
        <v>0</v>
      </c>
      <c r="K411" s="427"/>
      <c r="L411" s="427"/>
      <c r="M411" s="427"/>
      <c r="N411" s="427">
        <v>7.0000000000000007E-2</v>
      </c>
      <c r="O411" s="427"/>
      <c r="P411" s="427"/>
      <c r="Q411" s="427"/>
      <c r="R411" s="427"/>
      <c r="S411" s="427"/>
      <c r="T411" s="427"/>
      <c r="U411" s="427"/>
      <c r="V411" s="427"/>
      <c r="W411" s="427"/>
      <c r="X411" s="427"/>
      <c r="Y411" s="427"/>
      <c r="Z411" s="427"/>
      <c r="AA411" s="427"/>
      <c r="AB411" s="427"/>
      <c r="AC411" s="427"/>
      <c r="AD411" s="427"/>
      <c r="AE411" s="427">
        <v>0.2</v>
      </c>
      <c r="AF411" s="427"/>
      <c r="AG411" s="431">
        <v>0.27</v>
      </c>
      <c r="AH411" s="432" t="s">
        <v>1482</v>
      </c>
      <c r="AI411" s="432" t="s">
        <v>1230</v>
      </c>
      <c r="AJ411" s="427">
        <v>211</v>
      </c>
      <c r="AK411" s="427" t="s">
        <v>1858</v>
      </c>
      <c r="AL411" s="427"/>
      <c r="AM411" s="427"/>
      <c r="AN411" s="427" t="s">
        <v>1432</v>
      </c>
      <c r="AO411" s="433" t="s">
        <v>1433</v>
      </c>
      <c r="AP411" s="433"/>
      <c r="AQ411" s="433"/>
      <c r="AR411" s="433"/>
      <c r="AS411" s="433"/>
      <c r="AT411" s="434"/>
      <c r="AU411" s="388">
        <v>371</v>
      </c>
      <c r="AV411" s="435" t="s">
        <v>1496</v>
      </c>
    </row>
    <row r="412" spans="1:52" ht="30.75" customHeight="1">
      <c r="A412" s="388">
        <v>70</v>
      </c>
      <c r="B412" s="389">
        <v>412</v>
      </c>
      <c r="C412" s="390" t="s">
        <v>1076</v>
      </c>
      <c r="D412" s="389" t="s">
        <v>96</v>
      </c>
      <c r="E412" s="391">
        <v>0.14000000000000001</v>
      </c>
      <c r="F412" s="395"/>
      <c r="G412" s="391">
        <v>0.14000000000000001</v>
      </c>
      <c r="H412" s="389"/>
      <c r="I412" s="389"/>
      <c r="J412" s="392">
        <f t="shared" si="57"/>
        <v>0</v>
      </c>
      <c r="K412" s="389"/>
      <c r="L412" s="389"/>
      <c r="M412" s="389"/>
      <c r="N412" s="389"/>
      <c r="O412" s="389"/>
      <c r="P412" s="389"/>
      <c r="Q412" s="389"/>
      <c r="R412" s="389"/>
      <c r="S412" s="389"/>
      <c r="T412" s="389"/>
      <c r="U412" s="389"/>
      <c r="V412" s="389"/>
      <c r="W412" s="389"/>
      <c r="X412" s="389"/>
      <c r="Y412" s="389"/>
      <c r="Z412" s="389"/>
      <c r="AA412" s="389"/>
      <c r="AB412" s="389"/>
      <c r="AC412" s="389"/>
      <c r="AD412" s="389"/>
      <c r="AE412" s="389">
        <v>0.14000000000000001</v>
      </c>
      <c r="AF412" s="389"/>
      <c r="AG412" s="393">
        <f t="shared" ref="AG412:AG419" si="59">SUM(M412:AF412)</f>
        <v>0.14000000000000001</v>
      </c>
      <c r="AH412" s="394" t="s">
        <v>1482</v>
      </c>
      <c r="AI412" s="394" t="s">
        <v>1887</v>
      </c>
      <c r="AJ412" s="389"/>
      <c r="AK412" s="389" t="s">
        <v>1439</v>
      </c>
      <c r="AL412" s="389"/>
      <c r="AM412" s="389">
        <v>6</v>
      </c>
      <c r="AN412" s="389"/>
      <c r="AO412" s="395"/>
      <c r="AP412" s="395"/>
      <c r="AQ412" s="395"/>
      <c r="AR412" s="395"/>
      <c r="AS412" s="395"/>
      <c r="AT412" s="388"/>
      <c r="AU412" s="388">
        <v>372</v>
      </c>
    </row>
    <row r="413" spans="1:52" ht="30.75" customHeight="1">
      <c r="A413" s="388">
        <v>71</v>
      </c>
      <c r="B413" s="389">
        <v>413</v>
      </c>
      <c r="C413" s="390" t="s">
        <v>1076</v>
      </c>
      <c r="D413" s="389" t="s">
        <v>96</v>
      </c>
      <c r="E413" s="391">
        <v>0.1</v>
      </c>
      <c r="F413" s="395"/>
      <c r="G413" s="391">
        <v>0.1</v>
      </c>
      <c r="H413" s="389"/>
      <c r="I413" s="389"/>
      <c r="J413" s="392">
        <f t="shared" si="57"/>
        <v>0</v>
      </c>
      <c r="K413" s="389"/>
      <c r="L413" s="389"/>
      <c r="M413" s="389"/>
      <c r="N413" s="389"/>
      <c r="O413" s="389"/>
      <c r="P413" s="389"/>
      <c r="Q413" s="389"/>
      <c r="R413" s="389"/>
      <c r="S413" s="389"/>
      <c r="T413" s="389"/>
      <c r="U413" s="389"/>
      <c r="V413" s="389"/>
      <c r="W413" s="389"/>
      <c r="X413" s="389"/>
      <c r="Y413" s="389"/>
      <c r="Z413" s="389"/>
      <c r="AA413" s="389"/>
      <c r="AB413" s="389"/>
      <c r="AC413" s="389"/>
      <c r="AD413" s="389"/>
      <c r="AE413" s="389">
        <v>0.1</v>
      </c>
      <c r="AF413" s="389"/>
      <c r="AG413" s="393">
        <f t="shared" si="59"/>
        <v>0.1</v>
      </c>
      <c r="AH413" s="394" t="s">
        <v>1482</v>
      </c>
      <c r="AI413" s="394" t="s">
        <v>1888</v>
      </c>
      <c r="AJ413" s="389"/>
      <c r="AK413" s="389" t="s">
        <v>1439</v>
      </c>
      <c r="AL413" s="389"/>
      <c r="AM413" s="389">
        <v>7</v>
      </c>
      <c r="AN413" s="389"/>
      <c r="AO413" s="395"/>
      <c r="AP413" s="395"/>
      <c r="AQ413" s="395"/>
      <c r="AR413" s="395"/>
      <c r="AS413" s="395"/>
      <c r="AT413" s="388"/>
      <c r="AU413" s="388">
        <v>373</v>
      </c>
    </row>
    <row r="414" spans="1:52" ht="38.25" customHeight="1">
      <c r="A414" s="388">
        <v>72</v>
      </c>
      <c r="B414" s="389">
        <v>1</v>
      </c>
      <c r="C414" s="390" t="s">
        <v>1076</v>
      </c>
      <c r="D414" s="389" t="s">
        <v>96</v>
      </c>
      <c r="E414" s="391">
        <v>0.14000000000000001</v>
      </c>
      <c r="F414" s="395"/>
      <c r="G414" s="391">
        <v>0.14000000000000001</v>
      </c>
      <c r="H414" s="389"/>
      <c r="I414" s="389"/>
      <c r="J414" s="392">
        <f t="shared" si="57"/>
        <v>0</v>
      </c>
      <c r="K414" s="389"/>
      <c r="L414" s="389"/>
      <c r="M414" s="389"/>
      <c r="N414" s="389"/>
      <c r="O414" s="389"/>
      <c r="P414" s="389"/>
      <c r="Q414" s="389"/>
      <c r="R414" s="389"/>
      <c r="S414" s="389"/>
      <c r="T414" s="389"/>
      <c r="U414" s="389"/>
      <c r="V414" s="389"/>
      <c r="W414" s="389"/>
      <c r="X414" s="389"/>
      <c r="Y414" s="389"/>
      <c r="Z414" s="389"/>
      <c r="AA414" s="389"/>
      <c r="AB414" s="389"/>
      <c r="AC414" s="389"/>
      <c r="AD414" s="389"/>
      <c r="AE414" s="389">
        <v>0.14000000000000001</v>
      </c>
      <c r="AF414" s="389"/>
      <c r="AG414" s="393">
        <f t="shared" si="59"/>
        <v>0.14000000000000001</v>
      </c>
      <c r="AH414" s="394" t="s">
        <v>1482</v>
      </c>
      <c r="AI414" s="394" t="s">
        <v>1889</v>
      </c>
      <c r="AJ414" s="389"/>
      <c r="AK414" s="389" t="s">
        <v>1439</v>
      </c>
      <c r="AL414" s="389"/>
      <c r="AM414" s="389">
        <v>3</v>
      </c>
      <c r="AN414" s="389"/>
      <c r="AO414" s="395"/>
      <c r="AP414" s="395"/>
      <c r="AQ414" s="395"/>
      <c r="AR414" s="395"/>
      <c r="AS414" s="395"/>
      <c r="AT414" s="388"/>
      <c r="AU414" s="388">
        <v>374</v>
      </c>
    </row>
    <row r="415" spans="1:52" s="435" customFormat="1" ht="36.75" customHeight="1">
      <c r="A415" s="388">
        <v>73</v>
      </c>
      <c r="B415" s="427">
        <v>420</v>
      </c>
      <c r="C415" s="428" t="s">
        <v>1076</v>
      </c>
      <c r="D415" s="427" t="s">
        <v>96</v>
      </c>
      <c r="E415" s="429">
        <v>0.6</v>
      </c>
      <c r="F415" s="427"/>
      <c r="G415" s="429">
        <v>0.6</v>
      </c>
      <c r="H415" s="427">
        <v>0.2</v>
      </c>
      <c r="I415" s="427">
        <v>0.4</v>
      </c>
      <c r="J415" s="430">
        <v>0.6</v>
      </c>
      <c r="K415" s="427"/>
      <c r="L415" s="427"/>
      <c r="M415" s="427"/>
      <c r="N415" s="427"/>
      <c r="O415" s="427"/>
      <c r="P415" s="427"/>
      <c r="Q415" s="427"/>
      <c r="R415" s="427"/>
      <c r="S415" s="427"/>
      <c r="T415" s="427"/>
      <c r="U415" s="427"/>
      <c r="V415" s="427"/>
      <c r="W415" s="427"/>
      <c r="X415" s="427"/>
      <c r="Y415" s="427"/>
      <c r="Z415" s="427"/>
      <c r="AA415" s="427"/>
      <c r="AB415" s="427"/>
      <c r="AC415" s="427"/>
      <c r="AD415" s="427"/>
      <c r="AE415" s="427"/>
      <c r="AF415" s="427"/>
      <c r="AG415" s="431">
        <f t="shared" si="59"/>
        <v>0</v>
      </c>
      <c r="AH415" s="427" t="s">
        <v>256</v>
      </c>
      <c r="AI415" s="427" t="s">
        <v>1784</v>
      </c>
      <c r="AJ415" s="427">
        <v>488</v>
      </c>
      <c r="AK415" s="427" t="s">
        <v>1890</v>
      </c>
      <c r="AL415" s="427"/>
      <c r="AM415" s="427"/>
      <c r="AN415" s="427"/>
      <c r="AO415" s="427"/>
      <c r="AP415" s="433" t="s">
        <v>1458</v>
      </c>
      <c r="AQ415" s="427">
        <v>488</v>
      </c>
      <c r="AR415" s="433"/>
      <c r="AS415" s="427" t="s">
        <v>1419</v>
      </c>
      <c r="AT415" s="434"/>
      <c r="AU415" s="434">
        <v>375</v>
      </c>
    </row>
    <row r="416" spans="1:52" ht="36" customHeight="1">
      <c r="A416" s="388">
        <v>74</v>
      </c>
      <c r="B416" s="389">
        <v>419</v>
      </c>
      <c r="C416" s="390" t="s">
        <v>1076</v>
      </c>
      <c r="D416" s="389" t="s">
        <v>96</v>
      </c>
      <c r="E416" s="391">
        <v>0.18</v>
      </c>
      <c r="F416" s="389"/>
      <c r="G416" s="391">
        <v>0.18</v>
      </c>
      <c r="H416" s="389"/>
      <c r="I416" s="389"/>
      <c r="J416" s="392">
        <f>H416+I416</f>
        <v>0</v>
      </c>
      <c r="K416" s="389"/>
      <c r="L416" s="389"/>
      <c r="M416" s="389"/>
      <c r="N416" s="389"/>
      <c r="O416" s="389"/>
      <c r="P416" s="389"/>
      <c r="Q416" s="389"/>
      <c r="R416" s="389"/>
      <c r="S416" s="389"/>
      <c r="T416" s="389"/>
      <c r="U416" s="389"/>
      <c r="V416" s="389"/>
      <c r="W416" s="389"/>
      <c r="X416" s="389"/>
      <c r="Y416" s="389"/>
      <c r="Z416" s="389"/>
      <c r="AA416" s="389"/>
      <c r="AB416" s="389"/>
      <c r="AC416" s="389"/>
      <c r="AD416" s="389"/>
      <c r="AE416" s="389">
        <v>0.18</v>
      </c>
      <c r="AF416" s="389"/>
      <c r="AG416" s="393">
        <f t="shared" si="59"/>
        <v>0.18</v>
      </c>
      <c r="AH416" s="389" t="s">
        <v>256</v>
      </c>
      <c r="AI416" s="389" t="s">
        <v>1691</v>
      </c>
      <c r="AJ416" s="389">
        <v>487</v>
      </c>
      <c r="AK416" s="389" t="s">
        <v>1818</v>
      </c>
      <c r="AL416" s="389"/>
      <c r="AM416" s="389"/>
      <c r="AN416" s="389"/>
      <c r="AO416" s="389"/>
      <c r="AP416" s="395" t="s">
        <v>1458</v>
      </c>
      <c r="AQ416" s="389">
        <v>487</v>
      </c>
      <c r="AR416" s="395"/>
      <c r="AS416" s="389"/>
      <c r="AT416" s="388"/>
      <c r="AU416" s="388">
        <v>376</v>
      </c>
    </row>
    <row r="417" spans="1:48" ht="36" customHeight="1">
      <c r="A417" s="388">
        <v>75</v>
      </c>
      <c r="B417" s="389">
        <v>416</v>
      </c>
      <c r="C417" s="390" t="s">
        <v>1076</v>
      </c>
      <c r="D417" s="421" t="s">
        <v>96</v>
      </c>
      <c r="E417" s="391">
        <v>0.08</v>
      </c>
      <c r="F417" s="422"/>
      <c r="G417" s="391">
        <v>0.08</v>
      </c>
      <c r="H417" s="421"/>
      <c r="I417" s="421"/>
      <c r="J417" s="392">
        <f>H417+I417</f>
        <v>0</v>
      </c>
      <c r="K417" s="421"/>
      <c r="L417" s="421"/>
      <c r="M417" s="421"/>
      <c r="N417" s="421"/>
      <c r="O417" s="421"/>
      <c r="P417" s="421">
        <v>0.08</v>
      </c>
      <c r="Q417" s="421"/>
      <c r="R417" s="421"/>
      <c r="S417" s="421"/>
      <c r="T417" s="421"/>
      <c r="U417" s="421"/>
      <c r="V417" s="421"/>
      <c r="W417" s="421"/>
      <c r="X417" s="421"/>
      <c r="Y417" s="421"/>
      <c r="Z417" s="421"/>
      <c r="AA417" s="421"/>
      <c r="AB417" s="421"/>
      <c r="AC417" s="421"/>
      <c r="AD417" s="421"/>
      <c r="AE417" s="421"/>
      <c r="AF417" s="421"/>
      <c r="AG417" s="393">
        <f t="shared" si="59"/>
        <v>0.08</v>
      </c>
      <c r="AH417" s="421" t="s">
        <v>256</v>
      </c>
      <c r="AI417" s="394" t="s">
        <v>1075</v>
      </c>
      <c r="AJ417" s="389">
        <v>213</v>
      </c>
      <c r="AK417" s="389" t="s">
        <v>1854</v>
      </c>
      <c r="AL417" s="389"/>
      <c r="AM417" s="389"/>
      <c r="AN417" s="389" t="s">
        <v>1432</v>
      </c>
      <c r="AO417" s="395" t="s">
        <v>1433</v>
      </c>
      <c r="AP417" s="395"/>
      <c r="AQ417" s="395"/>
      <c r="AR417" s="395"/>
      <c r="AS417" s="395"/>
      <c r="AT417" s="388"/>
      <c r="AU417" s="388">
        <v>377</v>
      </c>
    </row>
    <row r="418" spans="1:48" ht="36" customHeight="1">
      <c r="A418" s="388">
        <v>76</v>
      </c>
      <c r="B418" s="389">
        <v>424</v>
      </c>
      <c r="C418" s="390" t="s">
        <v>1076</v>
      </c>
      <c r="D418" s="389" t="s">
        <v>96</v>
      </c>
      <c r="E418" s="391">
        <v>0.15</v>
      </c>
      <c r="F418" s="389"/>
      <c r="G418" s="391">
        <v>0.15</v>
      </c>
      <c r="H418" s="389">
        <v>0.15</v>
      </c>
      <c r="I418" s="389"/>
      <c r="J418" s="392">
        <f>H418+I418</f>
        <v>0.15</v>
      </c>
      <c r="K418" s="389"/>
      <c r="L418" s="389"/>
      <c r="M418" s="389"/>
      <c r="N418" s="389"/>
      <c r="O418" s="389"/>
      <c r="P418" s="389"/>
      <c r="Q418" s="389"/>
      <c r="R418" s="389"/>
      <c r="S418" s="389"/>
      <c r="T418" s="389"/>
      <c r="U418" s="389"/>
      <c r="V418" s="389"/>
      <c r="W418" s="389"/>
      <c r="X418" s="389"/>
      <c r="Y418" s="389"/>
      <c r="Z418" s="389"/>
      <c r="AA418" s="389"/>
      <c r="AB418" s="389"/>
      <c r="AC418" s="389"/>
      <c r="AD418" s="389"/>
      <c r="AE418" s="389"/>
      <c r="AF418" s="389"/>
      <c r="AG418" s="393">
        <f t="shared" si="59"/>
        <v>0</v>
      </c>
      <c r="AH418" s="389" t="s">
        <v>256</v>
      </c>
      <c r="AI418" s="389" t="s">
        <v>1891</v>
      </c>
      <c r="AJ418" s="395"/>
      <c r="AK418" s="389" t="s">
        <v>1439</v>
      </c>
      <c r="AL418" s="389"/>
      <c r="AM418" s="389">
        <v>6</v>
      </c>
      <c r="AN418" s="389"/>
      <c r="AO418" s="395"/>
      <c r="AP418" s="395"/>
      <c r="AQ418" s="395"/>
      <c r="AR418" s="395"/>
      <c r="AS418" s="395" t="s">
        <v>1419</v>
      </c>
      <c r="AT418" s="388"/>
      <c r="AU418" s="388">
        <v>378</v>
      </c>
    </row>
    <row r="419" spans="1:48" s="435" customFormat="1" ht="36" customHeight="1">
      <c r="A419" s="388">
        <v>77</v>
      </c>
      <c r="B419" s="389">
        <v>422</v>
      </c>
      <c r="C419" s="390" t="s">
        <v>1076</v>
      </c>
      <c r="D419" s="389" t="s">
        <v>96</v>
      </c>
      <c r="E419" s="391">
        <v>0.3</v>
      </c>
      <c r="F419" s="389"/>
      <c r="G419" s="391">
        <v>0.3</v>
      </c>
      <c r="H419" s="389">
        <v>0.3</v>
      </c>
      <c r="I419" s="389"/>
      <c r="J419" s="392">
        <f>H419+I419</f>
        <v>0.3</v>
      </c>
      <c r="K419" s="389"/>
      <c r="L419" s="389"/>
      <c r="M419" s="389"/>
      <c r="N419" s="389"/>
      <c r="O419" s="389"/>
      <c r="P419" s="389"/>
      <c r="Q419" s="389"/>
      <c r="R419" s="389"/>
      <c r="S419" s="389"/>
      <c r="T419" s="389"/>
      <c r="U419" s="389"/>
      <c r="V419" s="389"/>
      <c r="W419" s="389"/>
      <c r="X419" s="389"/>
      <c r="Y419" s="389"/>
      <c r="Z419" s="389"/>
      <c r="AA419" s="389"/>
      <c r="AB419" s="389"/>
      <c r="AC419" s="389"/>
      <c r="AD419" s="389"/>
      <c r="AE419" s="389"/>
      <c r="AF419" s="389"/>
      <c r="AG419" s="393">
        <f t="shared" si="59"/>
        <v>0</v>
      </c>
      <c r="AH419" s="389" t="s">
        <v>256</v>
      </c>
      <c r="AI419" s="389" t="s">
        <v>1693</v>
      </c>
      <c r="AJ419" s="395"/>
      <c r="AK419" s="389" t="s">
        <v>1439</v>
      </c>
      <c r="AL419" s="389"/>
      <c r="AM419" s="389">
        <v>4</v>
      </c>
      <c r="AN419" s="389"/>
      <c r="AO419" s="395"/>
      <c r="AP419" s="395"/>
      <c r="AQ419" s="395"/>
      <c r="AR419" s="395"/>
      <c r="AS419" s="395" t="s">
        <v>1419</v>
      </c>
      <c r="AT419" s="388"/>
      <c r="AU419" s="388">
        <v>379</v>
      </c>
      <c r="AV419" s="396"/>
    </row>
    <row r="420" spans="1:48" s="384" customFormat="1">
      <c r="A420" s="382" t="s">
        <v>1892</v>
      </c>
      <c r="B420" s="383"/>
      <c r="C420" s="397" t="s">
        <v>1069</v>
      </c>
      <c r="D420" s="383"/>
      <c r="E420" s="398">
        <f>E421+E422</f>
        <v>0.22</v>
      </c>
      <c r="F420" s="398">
        <f t="shared" ref="F420:AG420" si="60">F421+F422</f>
        <v>0</v>
      </c>
      <c r="G420" s="398">
        <f t="shared" si="60"/>
        <v>0.22</v>
      </c>
      <c r="H420" s="398">
        <f t="shared" si="60"/>
        <v>0</v>
      </c>
      <c r="I420" s="398">
        <f t="shared" si="60"/>
        <v>0</v>
      </c>
      <c r="J420" s="398">
        <f t="shared" si="60"/>
        <v>0</v>
      </c>
      <c r="K420" s="398">
        <f t="shared" si="60"/>
        <v>0</v>
      </c>
      <c r="L420" s="398">
        <f t="shared" si="60"/>
        <v>0</v>
      </c>
      <c r="M420" s="398">
        <f t="shared" si="60"/>
        <v>0</v>
      </c>
      <c r="N420" s="398">
        <f t="shared" si="60"/>
        <v>0</v>
      </c>
      <c r="O420" s="398">
        <f t="shared" si="60"/>
        <v>0</v>
      </c>
      <c r="P420" s="398">
        <f t="shared" si="60"/>
        <v>0</v>
      </c>
      <c r="Q420" s="398">
        <f t="shared" si="60"/>
        <v>0</v>
      </c>
      <c r="R420" s="398">
        <f t="shared" si="60"/>
        <v>0</v>
      </c>
      <c r="S420" s="398">
        <f t="shared" si="60"/>
        <v>0</v>
      </c>
      <c r="T420" s="398">
        <f t="shared" si="60"/>
        <v>0</v>
      </c>
      <c r="U420" s="398">
        <f t="shared" si="60"/>
        <v>0</v>
      </c>
      <c r="V420" s="398">
        <f t="shared" si="60"/>
        <v>0</v>
      </c>
      <c r="W420" s="398">
        <f t="shared" si="60"/>
        <v>0</v>
      </c>
      <c r="X420" s="398">
        <f t="shared" si="60"/>
        <v>0</v>
      </c>
      <c r="Y420" s="398">
        <f t="shared" si="60"/>
        <v>0</v>
      </c>
      <c r="Z420" s="398">
        <f t="shared" si="60"/>
        <v>0</v>
      </c>
      <c r="AA420" s="398">
        <f t="shared" si="60"/>
        <v>0</v>
      </c>
      <c r="AB420" s="398">
        <f t="shared" si="60"/>
        <v>0</v>
      </c>
      <c r="AC420" s="398">
        <f t="shared" si="60"/>
        <v>0</v>
      </c>
      <c r="AD420" s="398">
        <f t="shared" si="60"/>
        <v>0</v>
      </c>
      <c r="AE420" s="398">
        <f t="shared" si="60"/>
        <v>0.22</v>
      </c>
      <c r="AF420" s="398">
        <f t="shared" si="60"/>
        <v>0</v>
      </c>
      <c r="AG420" s="398">
        <f t="shared" si="60"/>
        <v>0.22</v>
      </c>
      <c r="AH420" s="383"/>
      <c r="AI420" s="383"/>
      <c r="AJ420" s="400"/>
      <c r="AK420" s="383"/>
      <c r="AL420" s="383"/>
      <c r="AM420" s="383"/>
      <c r="AN420" s="383"/>
      <c r="AO420" s="400"/>
      <c r="AP420" s="400"/>
      <c r="AQ420" s="400"/>
      <c r="AR420" s="400"/>
      <c r="AS420" s="383"/>
      <c r="AT420" s="382"/>
      <c r="AU420" s="382"/>
    </row>
    <row r="421" spans="1:48" ht="31.5">
      <c r="A421" s="388">
        <v>1</v>
      </c>
      <c r="B421" s="389">
        <v>400</v>
      </c>
      <c r="C421" s="390" t="s">
        <v>1069</v>
      </c>
      <c r="D421" s="389" t="s">
        <v>97</v>
      </c>
      <c r="E421" s="391">
        <v>0.02</v>
      </c>
      <c r="F421" s="395"/>
      <c r="G421" s="391">
        <v>0.02</v>
      </c>
      <c r="H421" s="393"/>
      <c r="I421" s="393"/>
      <c r="J421" s="392">
        <f>H421+I421</f>
        <v>0</v>
      </c>
      <c r="K421" s="393"/>
      <c r="L421" s="393"/>
      <c r="M421" s="393"/>
      <c r="N421" s="393"/>
      <c r="O421" s="393"/>
      <c r="P421" s="393"/>
      <c r="Q421" s="393"/>
      <c r="R421" s="393"/>
      <c r="S421" s="393"/>
      <c r="T421" s="393"/>
      <c r="U421" s="393"/>
      <c r="V421" s="393"/>
      <c r="W421" s="393"/>
      <c r="X421" s="393"/>
      <c r="Y421" s="393"/>
      <c r="Z421" s="393"/>
      <c r="AA421" s="393"/>
      <c r="AB421" s="393"/>
      <c r="AC421" s="393"/>
      <c r="AD421" s="393"/>
      <c r="AE421" s="407">
        <v>0.02</v>
      </c>
      <c r="AF421" s="393"/>
      <c r="AG421" s="393">
        <f t="shared" ref="AG421:AG442" si="61">SUM(M421:AF421)</f>
        <v>0.02</v>
      </c>
      <c r="AH421" s="389" t="s">
        <v>808</v>
      </c>
      <c r="AI421" s="394" t="s">
        <v>1893</v>
      </c>
      <c r="AJ421" s="389">
        <v>223</v>
      </c>
      <c r="AK421" s="389" t="s">
        <v>1415</v>
      </c>
      <c r="AL421" s="389" t="s">
        <v>1894</v>
      </c>
      <c r="AM421" s="389">
        <v>6</v>
      </c>
      <c r="AN421" s="389"/>
      <c r="AO421" s="395"/>
      <c r="AP421" s="395"/>
      <c r="AQ421" s="395"/>
      <c r="AR421" s="395"/>
      <c r="AS421" s="395"/>
      <c r="AT421" s="388"/>
      <c r="AU421" s="388">
        <v>380</v>
      </c>
    </row>
    <row r="422" spans="1:48" ht="32.25" customHeight="1">
      <c r="A422" s="388">
        <v>2</v>
      </c>
      <c r="B422" s="389">
        <v>401</v>
      </c>
      <c r="C422" s="402" t="s">
        <v>1069</v>
      </c>
      <c r="D422" s="389" t="s">
        <v>97</v>
      </c>
      <c r="E422" s="391">
        <v>0.2</v>
      </c>
      <c r="F422" s="395"/>
      <c r="G422" s="391">
        <v>0.2</v>
      </c>
      <c r="H422" s="393"/>
      <c r="I422" s="393"/>
      <c r="J422" s="392">
        <f>H422+I422</f>
        <v>0</v>
      </c>
      <c r="K422" s="393"/>
      <c r="L422" s="393"/>
      <c r="M422" s="393"/>
      <c r="N422" s="393"/>
      <c r="O422" s="393"/>
      <c r="P422" s="393"/>
      <c r="Q422" s="393"/>
      <c r="R422" s="393"/>
      <c r="S422" s="393"/>
      <c r="T422" s="393"/>
      <c r="U422" s="393"/>
      <c r="V422" s="393"/>
      <c r="W422" s="393"/>
      <c r="X422" s="393"/>
      <c r="Y422" s="393"/>
      <c r="Z422" s="393"/>
      <c r="AA422" s="393"/>
      <c r="AB422" s="393"/>
      <c r="AC422" s="393"/>
      <c r="AD422" s="393"/>
      <c r="AE422" s="407">
        <v>0.2</v>
      </c>
      <c r="AF422" s="393"/>
      <c r="AG422" s="393">
        <f t="shared" si="61"/>
        <v>0.2</v>
      </c>
      <c r="AH422" s="389" t="s">
        <v>808</v>
      </c>
      <c r="AI422" s="394" t="s">
        <v>1895</v>
      </c>
      <c r="AJ422" s="389"/>
      <c r="AK422" s="389" t="s">
        <v>1439</v>
      </c>
      <c r="AL422" s="389"/>
      <c r="AM422" s="389">
        <v>1</v>
      </c>
      <c r="AN422" s="389"/>
      <c r="AO422" s="395"/>
      <c r="AP422" s="395"/>
      <c r="AQ422" s="395"/>
      <c r="AR422" s="395"/>
      <c r="AS422" s="395"/>
      <c r="AT422" s="388"/>
      <c r="AU422" s="388">
        <v>381</v>
      </c>
    </row>
    <row r="423" spans="1:48" s="384" customFormat="1">
      <c r="A423" s="382" t="s">
        <v>1896</v>
      </c>
      <c r="B423" s="383"/>
      <c r="C423" s="478" t="s">
        <v>93</v>
      </c>
      <c r="D423" s="383"/>
      <c r="E423" s="398">
        <f>E424+E425</f>
        <v>2.29</v>
      </c>
      <c r="F423" s="398">
        <f t="shared" ref="F423:AG423" si="62">F424+F425</f>
        <v>0.75</v>
      </c>
      <c r="G423" s="398">
        <f t="shared" si="62"/>
        <v>1.54</v>
      </c>
      <c r="H423" s="398">
        <f t="shared" si="62"/>
        <v>1.2</v>
      </c>
      <c r="I423" s="398">
        <f t="shared" si="62"/>
        <v>0</v>
      </c>
      <c r="J423" s="398">
        <f t="shared" si="62"/>
        <v>1.2</v>
      </c>
      <c r="K423" s="398">
        <f t="shared" si="62"/>
        <v>0</v>
      </c>
      <c r="L423" s="398">
        <f t="shared" si="62"/>
        <v>0</v>
      </c>
      <c r="M423" s="398">
        <f t="shared" si="62"/>
        <v>0</v>
      </c>
      <c r="N423" s="398">
        <f t="shared" si="62"/>
        <v>0</v>
      </c>
      <c r="O423" s="398">
        <f t="shared" si="62"/>
        <v>0</v>
      </c>
      <c r="P423" s="398">
        <f t="shared" si="62"/>
        <v>0</v>
      </c>
      <c r="Q423" s="398">
        <f t="shared" si="62"/>
        <v>0</v>
      </c>
      <c r="R423" s="398">
        <f t="shared" si="62"/>
        <v>0</v>
      </c>
      <c r="S423" s="398">
        <f t="shared" si="62"/>
        <v>0</v>
      </c>
      <c r="T423" s="398">
        <f t="shared" si="62"/>
        <v>0</v>
      </c>
      <c r="U423" s="398">
        <f t="shared" si="62"/>
        <v>0</v>
      </c>
      <c r="V423" s="398">
        <f t="shared" si="62"/>
        <v>0</v>
      </c>
      <c r="W423" s="398">
        <f t="shared" si="62"/>
        <v>0</v>
      </c>
      <c r="X423" s="398">
        <f t="shared" si="62"/>
        <v>0</v>
      </c>
      <c r="Y423" s="398">
        <f t="shared" si="62"/>
        <v>0</v>
      </c>
      <c r="Z423" s="398">
        <f t="shared" si="62"/>
        <v>0</v>
      </c>
      <c r="AA423" s="398">
        <f t="shared" si="62"/>
        <v>0</v>
      </c>
      <c r="AB423" s="398">
        <f t="shared" si="62"/>
        <v>0</v>
      </c>
      <c r="AC423" s="398">
        <f t="shared" si="62"/>
        <v>0</v>
      </c>
      <c r="AD423" s="398">
        <f t="shared" si="62"/>
        <v>0</v>
      </c>
      <c r="AE423" s="398">
        <f t="shared" si="62"/>
        <v>0.34</v>
      </c>
      <c r="AF423" s="398">
        <f t="shared" si="62"/>
        <v>0</v>
      </c>
      <c r="AG423" s="398">
        <f t="shared" si="62"/>
        <v>0.34</v>
      </c>
      <c r="AH423" s="383"/>
      <c r="AI423" s="399"/>
      <c r="AJ423" s="383"/>
      <c r="AK423" s="383"/>
      <c r="AL423" s="383"/>
      <c r="AM423" s="383"/>
      <c r="AN423" s="383"/>
      <c r="AO423" s="400"/>
      <c r="AP423" s="400"/>
      <c r="AQ423" s="400"/>
      <c r="AR423" s="400"/>
      <c r="AS423" s="400"/>
      <c r="AT423" s="382"/>
      <c r="AU423" s="382"/>
    </row>
    <row r="424" spans="1:48" ht="31.5">
      <c r="A424" s="388">
        <v>1</v>
      </c>
      <c r="B424" s="389">
        <v>250</v>
      </c>
      <c r="C424" s="455" t="s">
        <v>1064</v>
      </c>
      <c r="D424" s="408" t="s">
        <v>101</v>
      </c>
      <c r="E424" s="391">
        <v>1.2</v>
      </c>
      <c r="F424" s="455"/>
      <c r="G424" s="391">
        <v>1.2</v>
      </c>
      <c r="H424" s="393">
        <v>1.2</v>
      </c>
      <c r="I424" s="393"/>
      <c r="J424" s="392">
        <f>H424+I424</f>
        <v>1.2</v>
      </c>
      <c r="K424" s="393"/>
      <c r="L424" s="393"/>
      <c r="M424" s="393"/>
      <c r="N424" s="393"/>
      <c r="O424" s="393"/>
      <c r="P424" s="393"/>
      <c r="Q424" s="393"/>
      <c r="R424" s="393"/>
      <c r="S424" s="393"/>
      <c r="T424" s="393"/>
      <c r="U424" s="393"/>
      <c r="V424" s="393"/>
      <c r="W424" s="393"/>
      <c r="X424" s="393"/>
      <c r="Y424" s="393"/>
      <c r="Z424" s="393"/>
      <c r="AA424" s="393"/>
      <c r="AB424" s="393"/>
      <c r="AC424" s="393"/>
      <c r="AD424" s="393"/>
      <c r="AE424" s="393"/>
      <c r="AF424" s="393"/>
      <c r="AG424" s="393">
        <f t="shared" si="61"/>
        <v>0</v>
      </c>
      <c r="AH424" s="389" t="s">
        <v>245</v>
      </c>
      <c r="AI424" s="394" t="s">
        <v>1897</v>
      </c>
      <c r="AJ424" s="389">
        <v>227</v>
      </c>
      <c r="AK424" s="389" t="s">
        <v>1415</v>
      </c>
      <c r="AL424" s="389"/>
      <c r="AM424" s="389"/>
      <c r="AN424" s="389" t="s">
        <v>1432</v>
      </c>
      <c r="AO424" s="395" t="s">
        <v>1454</v>
      </c>
      <c r="AP424" s="395"/>
      <c r="AQ424" s="395"/>
      <c r="AR424" s="395"/>
      <c r="AS424" s="395" t="s">
        <v>1419</v>
      </c>
      <c r="AT424" s="388"/>
      <c r="AU424" s="388">
        <v>382</v>
      </c>
    </row>
    <row r="425" spans="1:48" ht="36.75" customHeight="1">
      <c r="A425" s="388">
        <v>2</v>
      </c>
      <c r="B425" s="389">
        <v>28</v>
      </c>
      <c r="C425" s="456" t="s">
        <v>1898</v>
      </c>
      <c r="D425" s="403" t="s">
        <v>101</v>
      </c>
      <c r="E425" s="391">
        <v>1.0900000000000001</v>
      </c>
      <c r="F425" s="457">
        <v>0.75</v>
      </c>
      <c r="G425" s="391">
        <v>0.34</v>
      </c>
      <c r="H425" s="393"/>
      <c r="I425" s="393"/>
      <c r="J425" s="392">
        <f>H425+I425</f>
        <v>0</v>
      </c>
      <c r="K425" s="393"/>
      <c r="L425" s="393"/>
      <c r="M425" s="393"/>
      <c r="N425" s="393"/>
      <c r="O425" s="393"/>
      <c r="P425" s="393"/>
      <c r="Q425" s="393"/>
      <c r="R425" s="393"/>
      <c r="S425" s="393"/>
      <c r="T425" s="393"/>
      <c r="U425" s="393"/>
      <c r="V425" s="393"/>
      <c r="W425" s="393"/>
      <c r="X425" s="393"/>
      <c r="Y425" s="393"/>
      <c r="Z425" s="393"/>
      <c r="AA425" s="393"/>
      <c r="AB425" s="393"/>
      <c r="AC425" s="393"/>
      <c r="AD425" s="393"/>
      <c r="AE425" s="393">
        <v>0.34</v>
      </c>
      <c r="AF425" s="393"/>
      <c r="AG425" s="393">
        <f t="shared" si="61"/>
        <v>0.34</v>
      </c>
      <c r="AH425" s="389" t="s">
        <v>229</v>
      </c>
      <c r="AI425" s="394" t="s">
        <v>1899</v>
      </c>
      <c r="AJ425" s="389">
        <v>225</v>
      </c>
      <c r="AK425" s="389" t="s">
        <v>1415</v>
      </c>
      <c r="AL425" s="389" t="s">
        <v>1494</v>
      </c>
      <c r="AM425" s="389">
        <v>3</v>
      </c>
      <c r="AN425" s="389"/>
      <c r="AO425" s="395"/>
      <c r="AP425" s="395"/>
      <c r="AQ425" s="395"/>
      <c r="AR425" s="395"/>
      <c r="AS425" s="395"/>
      <c r="AT425" s="388"/>
      <c r="AU425" s="388">
        <v>383</v>
      </c>
    </row>
    <row r="426" spans="1:48" s="384" customFormat="1">
      <c r="A426" s="382" t="s">
        <v>1900</v>
      </c>
      <c r="B426" s="383"/>
      <c r="C426" s="458" t="s">
        <v>1011</v>
      </c>
      <c r="D426" s="405"/>
      <c r="E426" s="398">
        <f>E427+E428</f>
        <v>7.99</v>
      </c>
      <c r="F426" s="398">
        <f t="shared" ref="F426:AG426" si="63">F427+F428</f>
        <v>1.51</v>
      </c>
      <c r="G426" s="398">
        <f t="shared" si="63"/>
        <v>6.48</v>
      </c>
      <c r="H426" s="398">
        <f t="shared" si="63"/>
        <v>0.48</v>
      </c>
      <c r="I426" s="398">
        <f t="shared" si="63"/>
        <v>0</v>
      </c>
      <c r="J426" s="398">
        <f t="shared" si="63"/>
        <v>0.48</v>
      </c>
      <c r="K426" s="398">
        <f t="shared" si="63"/>
        <v>0</v>
      </c>
      <c r="L426" s="398">
        <f t="shared" si="63"/>
        <v>0</v>
      </c>
      <c r="M426" s="398">
        <f t="shared" si="63"/>
        <v>6</v>
      </c>
      <c r="N426" s="398">
        <f t="shared" si="63"/>
        <v>0</v>
      </c>
      <c r="O426" s="398">
        <f t="shared" si="63"/>
        <v>0</v>
      </c>
      <c r="P426" s="398">
        <f t="shared" si="63"/>
        <v>0</v>
      </c>
      <c r="Q426" s="398">
        <f t="shared" si="63"/>
        <v>0</v>
      </c>
      <c r="R426" s="398">
        <f t="shared" si="63"/>
        <v>0</v>
      </c>
      <c r="S426" s="398">
        <f t="shared" si="63"/>
        <v>0</v>
      </c>
      <c r="T426" s="398">
        <f t="shared" si="63"/>
        <v>0</v>
      </c>
      <c r="U426" s="398">
        <f t="shared" si="63"/>
        <v>0</v>
      </c>
      <c r="V426" s="398">
        <f t="shared" si="63"/>
        <v>0</v>
      </c>
      <c r="W426" s="398">
        <f t="shared" si="63"/>
        <v>0</v>
      </c>
      <c r="X426" s="398">
        <f t="shared" si="63"/>
        <v>0</v>
      </c>
      <c r="Y426" s="398">
        <f t="shared" si="63"/>
        <v>0</v>
      </c>
      <c r="Z426" s="398">
        <f t="shared" si="63"/>
        <v>0</v>
      </c>
      <c r="AA426" s="398">
        <f t="shared" si="63"/>
        <v>0</v>
      </c>
      <c r="AB426" s="398">
        <f t="shared" si="63"/>
        <v>0</v>
      </c>
      <c r="AC426" s="398">
        <f t="shared" si="63"/>
        <v>0</v>
      </c>
      <c r="AD426" s="398">
        <f t="shared" si="63"/>
        <v>0</v>
      </c>
      <c r="AE426" s="398">
        <f t="shared" si="63"/>
        <v>0</v>
      </c>
      <c r="AF426" s="398">
        <f t="shared" si="63"/>
        <v>0</v>
      </c>
      <c r="AG426" s="398">
        <f t="shared" si="63"/>
        <v>6</v>
      </c>
      <c r="AH426" s="383"/>
      <c r="AI426" s="399"/>
      <c r="AJ426" s="383"/>
      <c r="AK426" s="383"/>
      <c r="AL426" s="383"/>
      <c r="AM426" s="383"/>
      <c r="AN426" s="383"/>
      <c r="AO426" s="400"/>
      <c r="AP426" s="400"/>
      <c r="AQ426" s="400"/>
      <c r="AR426" s="400"/>
      <c r="AS426" s="400"/>
      <c r="AT426" s="382"/>
      <c r="AU426" s="382"/>
    </row>
    <row r="427" spans="1:48" ht="30.75" customHeight="1">
      <c r="A427" s="388">
        <v>1</v>
      </c>
      <c r="B427" s="389">
        <v>60</v>
      </c>
      <c r="C427" s="390" t="s">
        <v>1901</v>
      </c>
      <c r="D427" s="389" t="s">
        <v>50</v>
      </c>
      <c r="E427" s="391">
        <v>6</v>
      </c>
      <c r="F427" s="389"/>
      <c r="G427" s="391">
        <v>6</v>
      </c>
      <c r="H427" s="393"/>
      <c r="I427" s="393"/>
      <c r="J427" s="392">
        <f>H427+I427</f>
        <v>0</v>
      </c>
      <c r="K427" s="393"/>
      <c r="L427" s="393"/>
      <c r="M427" s="393">
        <v>6</v>
      </c>
      <c r="N427" s="393"/>
      <c r="O427" s="393"/>
      <c r="P427" s="393"/>
      <c r="Q427" s="393"/>
      <c r="R427" s="393"/>
      <c r="S427" s="393"/>
      <c r="T427" s="393"/>
      <c r="U427" s="393"/>
      <c r="V427" s="393"/>
      <c r="W427" s="393"/>
      <c r="X427" s="393"/>
      <c r="Y427" s="393"/>
      <c r="Z427" s="393"/>
      <c r="AA427" s="393"/>
      <c r="AB427" s="393"/>
      <c r="AC427" s="393"/>
      <c r="AD427" s="393"/>
      <c r="AE427" s="393"/>
      <c r="AF427" s="393"/>
      <c r="AG427" s="393">
        <f t="shared" si="61"/>
        <v>6</v>
      </c>
      <c r="AH427" s="389" t="s">
        <v>231</v>
      </c>
      <c r="AI427" s="394" t="s">
        <v>1902</v>
      </c>
      <c r="AJ427" s="389"/>
      <c r="AK427" s="389" t="s">
        <v>1439</v>
      </c>
      <c r="AL427" s="389"/>
      <c r="AM427" s="389">
        <v>10</v>
      </c>
      <c r="AN427" s="389"/>
      <c r="AO427" s="389"/>
      <c r="AP427" s="395"/>
      <c r="AQ427" s="389"/>
      <c r="AR427" s="395"/>
      <c r="AS427" s="389"/>
      <c r="AT427" s="388"/>
      <c r="AU427" s="388">
        <v>384</v>
      </c>
    </row>
    <row r="428" spans="1:48" ht="33" customHeight="1">
      <c r="A428" s="388">
        <v>2</v>
      </c>
      <c r="B428" s="389">
        <v>313</v>
      </c>
      <c r="C428" s="390" t="s">
        <v>1903</v>
      </c>
      <c r="D428" s="421" t="s">
        <v>50</v>
      </c>
      <c r="E428" s="391">
        <v>1.99</v>
      </c>
      <c r="F428" s="394">
        <v>1.51</v>
      </c>
      <c r="G428" s="391">
        <v>0.48</v>
      </c>
      <c r="H428" s="393">
        <v>0.48</v>
      </c>
      <c r="I428" s="393"/>
      <c r="J428" s="392">
        <f>H428+I428</f>
        <v>0.48</v>
      </c>
      <c r="K428" s="393"/>
      <c r="L428" s="393"/>
      <c r="M428" s="393"/>
      <c r="N428" s="393"/>
      <c r="O428" s="393"/>
      <c r="P428" s="393"/>
      <c r="Q428" s="393"/>
      <c r="R428" s="393"/>
      <c r="S428" s="393"/>
      <c r="T428" s="393"/>
      <c r="U428" s="393"/>
      <c r="V428" s="393"/>
      <c r="W428" s="393"/>
      <c r="X428" s="393"/>
      <c r="Y428" s="393"/>
      <c r="Z428" s="393"/>
      <c r="AA428" s="393"/>
      <c r="AB428" s="393"/>
      <c r="AC428" s="393"/>
      <c r="AD428" s="393"/>
      <c r="AE428" s="393"/>
      <c r="AF428" s="393"/>
      <c r="AG428" s="393">
        <f t="shared" si="61"/>
        <v>0</v>
      </c>
      <c r="AH428" s="389" t="s">
        <v>249</v>
      </c>
      <c r="AI428" s="394" t="s">
        <v>1576</v>
      </c>
      <c r="AJ428" s="389"/>
      <c r="AK428" s="389" t="s">
        <v>1439</v>
      </c>
      <c r="AL428" s="395"/>
      <c r="AM428" s="389">
        <v>2</v>
      </c>
      <c r="AN428" s="389"/>
      <c r="AO428" s="389"/>
      <c r="AP428" s="395"/>
      <c r="AQ428" s="389"/>
      <c r="AR428" s="395"/>
      <c r="AS428" s="389"/>
      <c r="AT428" s="388"/>
      <c r="AU428" s="388">
        <v>385</v>
      </c>
    </row>
    <row r="429" spans="1:48" s="384" customFormat="1" ht="31.5">
      <c r="A429" s="382" t="s">
        <v>1904</v>
      </c>
      <c r="B429" s="383"/>
      <c r="C429" s="478" t="s">
        <v>102</v>
      </c>
      <c r="D429" s="459"/>
      <c r="E429" s="398">
        <f>E430+E431+E432</f>
        <v>23.02</v>
      </c>
      <c r="F429" s="398">
        <f t="shared" ref="F429:AG429" si="64">F430+F431+F432</f>
        <v>0</v>
      </c>
      <c r="G429" s="398">
        <f t="shared" si="64"/>
        <v>23.02</v>
      </c>
      <c r="H429" s="398">
        <f t="shared" si="64"/>
        <v>0.44</v>
      </c>
      <c r="I429" s="398">
        <f t="shared" si="64"/>
        <v>0</v>
      </c>
      <c r="J429" s="398">
        <f t="shared" si="64"/>
        <v>0.44</v>
      </c>
      <c r="K429" s="398">
        <f t="shared" si="64"/>
        <v>0</v>
      </c>
      <c r="L429" s="398">
        <f t="shared" si="64"/>
        <v>0</v>
      </c>
      <c r="M429" s="398">
        <f t="shared" si="64"/>
        <v>22.580000000000002</v>
      </c>
      <c r="N429" s="398">
        <f t="shared" si="64"/>
        <v>0</v>
      </c>
      <c r="O429" s="398">
        <f t="shared" si="64"/>
        <v>0</v>
      </c>
      <c r="P429" s="398">
        <f t="shared" si="64"/>
        <v>0</v>
      </c>
      <c r="Q429" s="398">
        <f t="shared" si="64"/>
        <v>0</v>
      </c>
      <c r="R429" s="398">
        <f t="shared" si="64"/>
        <v>0</v>
      </c>
      <c r="S429" s="398">
        <f t="shared" si="64"/>
        <v>0</v>
      </c>
      <c r="T429" s="398">
        <f t="shared" si="64"/>
        <v>0</v>
      </c>
      <c r="U429" s="398">
        <f t="shared" si="64"/>
        <v>0</v>
      </c>
      <c r="V429" s="398">
        <f t="shared" si="64"/>
        <v>0</v>
      </c>
      <c r="W429" s="398">
        <f t="shared" si="64"/>
        <v>0</v>
      </c>
      <c r="X429" s="398">
        <f t="shared" si="64"/>
        <v>0</v>
      </c>
      <c r="Y429" s="398">
        <f t="shared" si="64"/>
        <v>0</v>
      </c>
      <c r="Z429" s="398">
        <f t="shared" si="64"/>
        <v>0</v>
      </c>
      <c r="AA429" s="398">
        <f t="shared" si="64"/>
        <v>0</v>
      </c>
      <c r="AB429" s="398">
        <f t="shared" si="64"/>
        <v>0</v>
      </c>
      <c r="AC429" s="398">
        <f t="shared" si="64"/>
        <v>0</v>
      </c>
      <c r="AD429" s="398">
        <f t="shared" si="64"/>
        <v>0</v>
      </c>
      <c r="AE429" s="398">
        <f t="shared" si="64"/>
        <v>0</v>
      </c>
      <c r="AF429" s="398">
        <f t="shared" si="64"/>
        <v>0</v>
      </c>
      <c r="AG429" s="398">
        <f t="shared" si="64"/>
        <v>22.580000000000002</v>
      </c>
      <c r="AH429" s="383"/>
      <c r="AI429" s="399"/>
      <c r="AJ429" s="383"/>
      <c r="AK429" s="383"/>
      <c r="AL429" s="400"/>
      <c r="AM429" s="383"/>
      <c r="AN429" s="383"/>
      <c r="AO429" s="383"/>
      <c r="AP429" s="400"/>
      <c r="AQ429" s="383"/>
      <c r="AR429" s="400"/>
      <c r="AS429" s="383"/>
      <c r="AT429" s="382"/>
      <c r="AU429" s="382"/>
    </row>
    <row r="430" spans="1:48" ht="33" customHeight="1">
      <c r="A430" s="388">
        <v>1</v>
      </c>
      <c r="B430" s="389">
        <v>24</v>
      </c>
      <c r="C430" s="390" t="s">
        <v>1905</v>
      </c>
      <c r="D430" s="389" t="s">
        <v>55</v>
      </c>
      <c r="E430" s="391">
        <v>4.7</v>
      </c>
      <c r="F430" s="389"/>
      <c r="G430" s="391">
        <v>4.7</v>
      </c>
      <c r="H430" s="389"/>
      <c r="I430" s="389"/>
      <c r="J430" s="392">
        <f>H430+I430</f>
        <v>0</v>
      </c>
      <c r="K430" s="389"/>
      <c r="L430" s="389"/>
      <c r="M430" s="389">
        <v>4.7</v>
      </c>
      <c r="N430" s="389"/>
      <c r="O430" s="389"/>
      <c r="P430" s="389"/>
      <c r="Q430" s="389"/>
      <c r="R430" s="389"/>
      <c r="S430" s="389"/>
      <c r="T430" s="389"/>
      <c r="U430" s="389"/>
      <c r="V430" s="389"/>
      <c r="W430" s="389"/>
      <c r="X430" s="389"/>
      <c r="Y430" s="389"/>
      <c r="Z430" s="389"/>
      <c r="AA430" s="389"/>
      <c r="AB430" s="389"/>
      <c r="AC430" s="389"/>
      <c r="AD430" s="389"/>
      <c r="AE430" s="389"/>
      <c r="AF430" s="389"/>
      <c r="AG430" s="393">
        <f t="shared" si="61"/>
        <v>4.7</v>
      </c>
      <c r="AH430" s="389" t="s">
        <v>228</v>
      </c>
      <c r="AI430" s="389" t="s">
        <v>1906</v>
      </c>
      <c r="AJ430" s="389">
        <v>496</v>
      </c>
      <c r="AK430" s="389" t="s">
        <v>1415</v>
      </c>
      <c r="AL430" s="389" t="s">
        <v>1427</v>
      </c>
      <c r="AM430" s="389">
        <v>16</v>
      </c>
      <c r="AN430" s="389"/>
      <c r="AO430" s="389"/>
      <c r="AP430" s="395" t="s">
        <v>1458</v>
      </c>
      <c r="AQ430" s="389">
        <v>496</v>
      </c>
      <c r="AR430" s="395"/>
      <c r="AS430" s="389"/>
      <c r="AT430" s="388"/>
      <c r="AU430" s="388">
        <v>386</v>
      </c>
    </row>
    <row r="431" spans="1:48" ht="33" customHeight="1">
      <c r="A431" s="388">
        <v>2</v>
      </c>
      <c r="B431" s="389">
        <v>22</v>
      </c>
      <c r="C431" s="390" t="s">
        <v>1907</v>
      </c>
      <c r="D431" s="389" t="s">
        <v>55</v>
      </c>
      <c r="E431" s="391">
        <v>11.32</v>
      </c>
      <c r="F431" s="395"/>
      <c r="G431" s="391">
        <v>11.32</v>
      </c>
      <c r="H431" s="393">
        <v>0.44</v>
      </c>
      <c r="I431" s="393"/>
      <c r="J431" s="392">
        <f>H431+I431</f>
        <v>0.44</v>
      </c>
      <c r="K431" s="393"/>
      <c r="L431" s="393"/>
      <c r="M431" s="393">
        <v>10.88</v>
      </c>
      <c r="N431" s="393"/>
      <c r="O431" s="393"/>
      <c r="P431" s="393"/>
      <c r="Q431" s="393"/>
      <c r="R431" s="393"/>
      <c r="S431" s="393"/>
      <c r="T431" s="393"/>
      <c r="U431" s="393"/>
      <c r="V431" s="393"/>
      <c r="W431" s="393"/>
      <c r="X431" s="393"/>
      <c r="Y431" s="393"/>
      <c r="Z431" s="393"/>
      <c r="AA431" s="393"/>
      <c r="AB431" s="393"/>
      <c r="AC431" s="393"/>
      <c r="AD431" s="393"/>
      <c r="AE431" s="393"/>
      <c r="AF431" s="393"/>
      <c r="AG431" s="393">
        <f t="shared" si="61"/>
        <v>10.88</v>
      </c>
      <c r="AH431" s="389" t="s">
        <v>228</v>
      </c>
      <c r="AI431" s="394" t="s">
        <v>1166</v>
      </c>
      <c r="AJ431" s="389">
        <v>288</v>
      </c>
      <c r="AK431" s="389" t="s">
        <v>1415</v>
      </c>
      <c r="AL431" s="389" t="s">
        <v>1427</v>
      </c>
      <c r="AM431" s="389">
        <v>14</v>
      </c>
      <c r="AN431" s="389"/>
      <c r="AO431" s="395"/>
      <c r="AP431" s="395"/>
      <c r="AQ431" s="395"/>
      <c r="AR431" s="395"/>
      <c r="AS431" s="395"/>
      <c r="AT431" s="388"/>
      <c r="AU431" s="388">
        <v>387</v>
      </c>
    </row>
    <row r="432" spans="1:48" ht="33" customHeight="1">
      <c r="A432" s="388">
        <v>3</v>
      </c>
      <c r="B432" s="389">
        <v>36</v>
      </c>
      <c r="C432" s="390" t="s">
        <v>1908</v>
      </c>
      <c r="D432" s="421" t="s">
        <v>55</v>
      </c>
      <c r="E432" s="391">
        <v>7</v>
      </c>
      <c r="F432" s="390"/>
      <c r="G432" s="391">
        <v>7</v>
      </c>
      <c r="H432" s="393"/>
      <c r="I432" s="393"/>
      <c r="J432" s="392">
        <f>H432+I432</f>
        <v>0</v>
      </c>
      <c r="K432" s="393"/>
      <c r="L432" s="393"/>
      <c r="M432" s="393">
        <v>7</v>
      </c>
      <c r="N432" s="393"/>
      <c r="O432" s="393"/>
      <c r="P432" s="393"/>
      <c r="Q432" s="393"/>
      <c r="R432" s="393"/>
      <c r="S432" s="393"/>
      <c r="T432" s="393"/>
      <c r="U432" s="393"/>
      <c r="V432" s="393"/>
      <c r="W432" s="393"/>
      <c r="X432" s="393"/>
      <c r="Y432" s="393"/>
      <c r="Z432" s="393"/>
      <c r="AA432" s="393"/>
      <c r="AB432" s="393"/>
      <c r="AC432" s="393"/>
      <c r="AD432" s="393"/>
      <c r="AE432" s="393"/>
      <c r="AF432" s="393"/>
      <c r="AG432" s="393">
        <f t="shared" si="61"/>
        <v>7</v>
      </c>
      <c r="AH432" s="394" t="s">
        <v>229</v>
      </c>
      <c r="AI432" s="394" t="s">
        <v>292</v>
      </c>
      <c r="AJ432" s="389"/>
      <c r="AK432" s="389" t="s">
        <v>1439</v>
      </c>
      <c r="AL432" s="389"/>
      <c r="AM432" s="389">
        <v>11</v>
      </c>
      <c r="AN432" s="389"/>
      <c r="AO432" s="395"/>
      <c r="AP432" s="395"/>
      <c r="AQ432" s="395"/>
      <c r="AR432" s="395"/>
      <c r="AS432" s="395"/>
      <c r="AT432" s="388"/>
      <c r="AU432" s="388">
        <v>388</v>
      </c>
    </row>
    <row r="433" spans="1:52" s="384" customFormat="1">
      <c r="A433" s="382" t="s">
        <v>1909</v>
      </c>
      <c r="B433" s="383"/>
      <c r="C433" s="397" t="s">
        <v>162</v>
      </c>
      <c r="D433" s="459"/>
      <c r="E433" s="398">
        <f>SUM(E434:E437)</f>
        <v>0.42000000000000004</v>
      </c>
      <c r="F433" s="398">
        <f t="shared" ref="F433:AG433" si="65">SUM(F434:F437)</f>
        <v>0</v>
      </c>
      <c r="G433" s="398">
        <f t="shared" si="65"/>
        <v>0.42000000000000004</v>
      </c>
      <c r="H433" s="398">
        <f t="shared" si="65"/>
        <v>0</v>
      </c>
      <c r="I433" s="398">
        <f t="shared" si="65"/>
        <v>0</v>
      </c>
      <c r="J433" s="398">
        <f t="shared" si="65"/>
        <v>0</v>
      </c>
      <c r="K433" s="398">
        <f t="shared" si="65"/>
        <v>0</v>
      </c>
      <c r="L433" s="398">
        <f t="shared" si="65"/>
        <v>0</v>
      </c>
      <c r="M433" s="398">
        <f t="shared" si="65"/>
        <v>0</v>
      </c>
      <c r="N433" s="398">
        <f t="shared" si="65"/>
        <v>0</v>
      </c>
      <c r="O433" s="398">
        <f t="shared" si="65"/>
        <v>0</v>
      </c>
      <c r="P433" s="398">
        <f t="shared" si="65"/>
        <v>0</v>
      </c>
      <c r="Q433" s="398">
        <f t="shared" si="65"/>
        <v>0</v>
      </c>
      <c r="R433" s="398">
        <f t="shared" si="65"/>
        <v>0</v>
      </c>
      <c r="S433" s="398">
        <f t="shared" si="65"/>
        <v>0</v>
      </c>
      <c r="T433" s="398">
        <f t="shared" si="65"/>
        <v>0</v>
      </c>
      <c r="U433" s="398">
        <f t="shared" si="65"/>
        <v>0</v>
      </c>
      <c r="V433" s="398">
        <f t="shared" si="65"/>
        <v>0</v>
      </c>
      <c r="W433" s="398">
        <f t="shared" si="65"/>
        <v>0</v>
      </c>
      <c r="X433" s="398">
        <f t="shared" si="65"/>
        <v>0</v>
      </c>
      <c r="Y433" s="398">
        <f t="shared" si="65"/>
        <v>0</v>
      </c>
      <c r="Z433" s="398">
        <f t="shared" si="65"/>
        <v>0</v>
      </c>
      <c r="AA433" s="398">
        <f t="shared" si="65"/>
        <v>0</v>
      </c>
      <c r="AB433" s="398">
        <f t="shared" si="65"/>
        <v>0</v>
      </c>
      <c r="AC433" s="398">
        <f t="shared" si="65"/>
        <v>0</v>
      </c>
      <c r="AD433" s="398">
        <f t="shared" si="65"/>
        <v>0</v>
      </c>
      <c r="AE433" s="398">
        <f t="shared" si="65"/>
        <v>0.42000000000000004</v>
      </c>
      <c r="AF433" s="398">
        <f t="shared" si="65"/>
        <v>0</v>
      </c>
      <c r="AG433" s="398">
        <f t="shared" si="65"/>
        <v>0.42000000000000004</v>
      </c>
      <c r="AH433" s="399"/>
      <c r="AI433" s="399"/>
      <c r="AJ433" s="383"/>
      <c r="AK433" s="383"/>
      <c r="AL433" s="383"/>
      <c r="AM433" s="383"/>
      <c r="AN433" s="383"/>
      <c r="AO433" s="400"/>
      <c r="AP433" s="400"/>
      <c r="AQ433" s="400"/>
      <c r="AR433" s="400"/>
      <c r="AS433" s="400"/>
      <c r="AT433" s="382"/>
      <c r="AU433" s="382"/>
    </row>
    <row r="434" spans="1:52" ht="33" customHeight="1">
      <c r="A434" s="388">
        <v>1</v>
      </c>
      <c r="B434" s="389">
        <v>366</v>
      </c>
      <c r="C434" s="390" t="s">
        <v>1021</v>
      </c>
      <c r="D434" s="389" t="s">
        <v>160</v>
      </c>
      <c r="E434" s="391">
        <v>0.1</v>
      </c>
      <c r="F434" s="395"/>
      <c r="G434" s="391">
        <v>0.1</v>
      </c>
      <c r="H434" s="389"/>
      <c r="I434" s="389"/>
      <c r="J434" s="392">
        <f>H434+I434</f>
        <v>0</v>
      </c>
      <c r="K434" s="389"/>
      <c r="L434" s="389"/>
      <c r="M434" s="389"/>
      <c r="N434" s="389"/>
      <c r="O434" s="389"/>
      <c r="P434" s="389"/>
      <c r="Q434" s="389"/>
      <c r="R434" s="389"/>
      <c r="S434" s="389"/>
      <c r="T434" s="389"/>
      <c r="U434" s="389"/>
      <c r="V434" s="389"/>
      <c r="W434" s="389"/>
      <c r="X434" s="389"/>
      <c r="Y434" s="389"/>
      <c r="Z434" s="389"/>
      <c r="AA434" s="389"/>
      <c r="AB434" s="389"/>
      <c r="AC434" s="389"/>
      <c r="AD434" s="389"/>
      <c r="AE434" s="389">
        <v>0.1</v>
      </c>
      <c r="AF434" s="389"/>
      <c r="AG434" s="393">
        <f t="shared" si="61"/>
        <v>0.1</v>
      </c>
      <c r="AH434" s="406" t="s">
        <v>253</v>
      </c>
      <c r="AI434" s="394" t="s">
        <v>1081</v>
      </c>
      <c r="AJ434" s="389">
        <v>364</v>
      </c>
      <c r="AK434" s="389" t="s">
        <v>1415</v>
      </c>
      <c r="AL434" s="389" t="s">
        <v>1610</v>
      </c>
      <c r="AM434" s="389"/>
      <c r="AN434" s="389"/>
      <c r="AO434" s="395"/>
      <c r="AP434" s="395"/>
      <c r="AQ434" s="395"/>
      <c r="AR434" s="395"/>
      <c r="AS434" s="395"/>
      <c r="AT434" s="388"/>
      <c r="AU434" s="388">
        <v>389</v>
      </c>
    </row>
    <row r="435" spans="1:52" ht="33" customHeight="1">
      <c r="A435" s="388">
        <v>2</v>
      </c>
      <c r="B435" s="389">
        <v>365</v>
      </c>
      <c r="C435" s="390" t="s">
        <v>1021</v>
      </c>
      <c r="D435" s="421" t="s">
        <v>160</v>
      </c>
      <c r="E435" s="391">
        <v>0.1</v>
      </c>
      <c r="F435" s="422"/>
      <c r="G435" s="391">
        <v>0.1</v>
      </c>
      <c r="H435" s="393"/>
      <c r="I435" s="393"/>
      <c r="J435" s="392">
        <f>H435+I435</f>
        <v>0</v>
      </c>
      <c r="K435" s="393"/>
      <c r="L435" s="393"/>
      <c r="M435" s="393"/>
      <c r="N435" s="393"/>
      <c r="O435" s="393"/>
      <c r="P435" s="393"/>
      <c r="Q435" s="393"/>
      <c r="R435" s="393"/>
      <c r="S435" s="393"/>
      <c r="T435" s="393"/>
      <c r="U435" s="393"/>
      <c r="V435" s="393"/>
      <c r="W435" s="393"/>
      <c r="X435" s="393"/>
      <c r="Y435" s="393"/>
      <c r="Z435" s="393"/>
      <c r="AA435" s="393"/>
      <c r="AB435" s="393"/>
      <c r="AC435" s="393"/>
      <c r="AD435" s="393"/>
      <c r="AE435" s="393">
        <v>0.1</v>
      </c>
      <c r="AF435" s="393"/>
      <c r="AG435" s="393">
        <f t="shared" si="61"/>
        <v>0.1</v>
      </c>
      <c r="AH435" s="389" t="s">
        <v>253</v>
      </c>
      <c r="AI435" s="394" t="s">
        <v>1910</v>
      </c>
      <c r="AJ435" s="389">
        <v>363</v>
      </c>
      <c r="AK435" s="389" t="s">
        <v>1415</v>
      </c>
      <c r="AL435" s="389" t="s">
        <v>1610</v>
      </c>
      <c r="AM435" s="389"/>
      <c r="AN435" s="389"/>
      <c r="AO435" s="395"/>
      <c r="AP435" s="395"/>
      <c r="AQ435" s="395"/>
      <c r="AR435" s="395"/>
      <c r="AS435" s="395"/>
      <c r="AT435" s="388"/>
      <c r="AU435" s="388">
        <v>390</v>
      </c>
      <c r="AZ435" s="412"/>
    </row>
    <row r="436" spans="1:52" ht="33" customHeight="1">
      <c r="A436" s="388">
        <v>3</v>
      </c>
      <c r="B436" s="389">
        <v>268</v>
      </c>
      <c r="C436" s="390" t="s">
        <v>1021</v>
      </c>
      <c r="D436" s="389" t="s">
        <v>160</v>
      </c>
      <c r="E436" s="391">
        <v>0.1</v>
      </c>
      <c r="F436" s="395"/>
      <c r="G436" s="391">
        <v>0.1</v>
      </c>
      <c r="H436" s="389"/>
      <c r="I436" s="389"/>
      <c r="J436" s="392">
        <f>H436+I436</f>
        <v>0</v>
      </c>
      <c r="K436" s="389"/>
      <c r="L436" s="389"/>
      <c r="M436" s="389"/>
      <c r="N436" s="389"/>
      <c r="O436" s="389"/>
      <c r="P436" s="389"/>
      <c r="Q436" s="389"/>
      <c r="R436" s="389"/>
      <c r="S436" s="389"/>
      <c r="T436" s="389"/>
      <c r="U436" s="389"/>
      <c r="V436" s="389"/>
      <c r="W436" s="389"/>
      <c r="X436" s="389"/>
      <c r="Y436" s="389"/>
      <c r="Z436" s="389"/>
      <c r="AA436" s="389"/>
      <c r="AB436" s="389"/>
      <c r="AC436" s="389"/>
      <c r="AD436" s="389"/>
      <c r="AE436" s="389">
        <v>0.1</v>
      </c>
      <c r="AF436" s="389"/>
      <c r="AG436" s="393">
        <f t="shared" si="61"/>
        <v>0.1</v>
      </c>
      <c r="AH436" s="394" t="s">
        <v>246</v>
      </c>
      <c r="AI436" s="394" t="s">
        <v>1911</v>
      </c>
      <c r="AJ436" s="389">
        <v>358</v>
      </c>
      <c r="AK436" s="389" t="s">
        <v>1415</v>
      </c>
      <c r="AL436" s="389" t="s">
        <v>1435</v>
      </c>
      <c r="AM436" s="389"/>
      <c r="AN436" s="389" t="s">
        <v>1432</v>
      </c>
      <c r="AO436" s="395" t="s">
        <v>1433</v>
      </c>
      <c r="AP436" s="395"/>
      <c r="AQ436" s="395"/>
      <c r="AR436" s="395"/>
      <c r="AS436" s="395"/>
      <c r="AT436" s="388"/>
      <c r="AU436" s="388">
        <v>391</v>
      </c>
    </row>
    <row r="437" spans="1:52" ht="33" customHeight="1">
      <c r="A437" s="388">
        <v>4</v>
      </c>
      <c r="B437" s="389">
        <v>164</v>
      </c>
      <c r="C437" s="390" t="s">
        <v>1021</v>
      </c>
      <c r="D437" s="389" t="s">
        <v>160</v>
      </c>
      <c r="E437" s="391">
        <v>0.12</v>
      </c>
      <c r="F437" s="395"/>
      <c r="G437" s="391">
        <v>0.12</v>
      </c>
      <c r="H437" s="389"/>
      <c r="I437" s="389"/>
      <c r="J437" s="392">
        <f>H437+I437</f>
        <v>0</v>
      </c>
      <c r="K437" s="389"/>
      <c r="L437" s="389"/>
      <c r="M437" s="389"/>
      <c r="N437" s="389"/>
      <c r="O437" s="389"/>
      <c r="P437" s="389"/>
      <c r="Q437" s="389"/>
      <c r="R437" s="389"/>
      <c r="S437" s="389"/>
      <c r="T437" s="389"/>
      <c r="U437" s="389"/>
      <c r="V437" s="389"/>
      <c r="W437" s="389"/>
      <c r="X437" s="389"/>
      <c r="Y437" s="389"/>
      <c r="Z437" s="389"/>
      <c r="AA437" s="389"/>
      <c r="AB437" s="389"/>
      <c r="AC437" s="389"/>
      <c r="AD437" s="389"/>
      <c r="AE437" s="389">
        <v>0.12</v>
      </c>
      <c r="AF437" s="389"/>
      <c r="AG437" s="393">
        <f t="shared" si="61"/>
        <v>0.12</v>
      </c>
      <c r="AH437" s="408" t="s">
        <v>240</v>
      </c>
      <c r="AI437" s="394" t="s">
        <v>1564</v>
      </c>
      <c r="AJ437" s="389">
        <v>356</v>
      </c>
      <c r="AK437" s="389" t="s">
        <v>1415</v>
      </c>
      <c r="AL437" s="389" t="s">
        <v>1912</v>
      </c>
      <c r="AM437" s="389">
        <v>6</v>
      </c>
      <c r="AN437" s="389"/>
      <c r="AO437" s="395"/>
      <c r="AP437" s="395"/>
      <c r="AQ437" s="395"/>
      <c r="AR437" s="395"/>
      <c r="AS437" s="395"/>
      <c r="AT437" s="388"/>
      <c r="AU437" s="388">
        <v>392</v>
      </c>
    </row>
    <row r="438" spans="1:52" s="384" customFormat="1">
      <c r="A438" s="382" t="s">
        <v>1913</v>
      </c>
      <c r="B438" s="383"/>
      <c r="C438" s="397" t="s">
        <v>1186</v>
      </c>
      <c r="D438" s="383"/>
      <c r="E438" s="398">
        <f>SUM(E439:E442)</f>
        <v>7.71</v>
      </c>
      <c r="F438" s="398">
        <f t="shared" ref="F438:AG438" si="66">SUM(F439:F442)</f>
        <v>1.17</v>
      </c>
      <c r="G438" s="398">
        <f t="shared" si="66"/>
        <v>6.54</v>
      </c>
      <c r="H438" s="398">
        <f t="shared" si="66"/>
        <v>2.0099999999999998</v>
      </c>
      <c r="I438" s="398">
        <f t="shared" si="66"/>
        <v>0</v>
      </c>
      <c r="J438" s="398">
        <f t="shared" si="66"/>
        <v>2.0099999999999998</v>
      </c>
      <c r="K438" s="398">
        <f t="shared" si="66"/>
        <v>0</v>
      </c>
      <c r="L438" s="398">
        <f t="shared" si="66"/>
        <v>0</v>
      </c>
      <c r="M438" s="398">
        <f t="shared" si="66"/>
        <v>0</v>
      </c>
      <c r="N438" s="398">
        <f t="shared" si="66"/>
        <v>1.44</v>
      </c>
      <c r="O438" s="398">
        <f t="shared" si="66"/>
        <v>0.17</v>
      </c>
      <c r="P438" s="398">
        <f t="shared" si="66"/>
        <v>0.13</v>
      </c>
      <c r="Q438" s="398">
        <f t="shared" si="66"/>
        <v>0</v>
      </c>
      <c r="R438" s="398">
        <f t="shared" si="66"/>
        <v>0</v>
      </c>
      <c r="S438" s="398">
        <f t="shared" si="66"/>
        <v>0</v>
      </c>
      <c r="T438" s="398">
        <f t="shared" si="66"/>
        <v>0</v>
      </c>
      <c r="U438" s="398">
        <f t="shared" si="66"/>
        <v>0</v>
      </c>
      <c r="V438" s="398">
        <f t="shared" si="66"/>
        <v>0</v>
      </c>
      <c r="W438" s="398">
        <f t="shared" si="66"/>
        <v>0</v>
      </c>
      <c r="X438" s="398">
        <f t="shared" si="66"/>
        <v>0</v>
      </c>
      <c r="Y438" s="398">
        <f t="shared" si="66"/>
        <v>0</v>
      </c>
      <c r="Z438" s="398">
        <f t="shared" si="66"/>
        <v>0</v>
      </c>
      <c r="AA438" s="398">
        <f t="shared" si="66"/>
        <v>0</v>
      </c>
      <c r="AB438" s="398">
        <f t="shared" si="66"/>
        <v>0</v>
      </c>
      <c r="AC438" s="398">
        <f t="shared" si="66"/>
        <v>0</v>
      </c>
      <c r="AD438" s="398">
        <f t="shared" si="66"/>
        <v>0</v>
      </c>
      <c r="AE438" s="398">
        <f t="shared" si="66"/>
        <v>2.79</v>
      </c>
      <c r="AF438" s="398">
        <f t="shared" si="66"/>
        <v>0</v>
      </c>
      <c r="AG438" s="398">
        <f t="shared" si="66"/>
        <v>4.5299999999999994</v>
      </c>
      <c r="AH438" s="414"/>
      <c r="AI438" s="399"/>
      <c r="AJ438" s="383"/>
      <c r="AK438" s="383"/>
      <c r="AL438" s="383"/>
      <c r="AM438" s="383"/>
      <c r="AN438" s="383"/>
      <c r="AO438" s="400"/>
      <c r="AP438" s="400"/>
      <c r="AQ438" s="400"/>
      <c r="AR438" s="400"/>
      <c r="AS438" s="400"/>
      <c r="AT438" s="382"/>
      <c r="AU438" s="382"/>
    </row>
    <row r="439" spans="1:52" ht="37.5" customHeight="1">
      <c r="A439" s="388">
        <v>1</v>
      </c>
      <c r="B439" s="389">
        <v>371</v>
      </c>
      <c r="C439" s="390" t="s">
        <v>1914</v>
      </c>
      <c r="D439" s="389" t="s">
        <v>107</v>
      </c>
      <c r="E439" s="391">
        <v>1.2999999999999998</v>
      </c>
      <c r="F439" s="389"/>
      <c r="G439" s="391">
        <v>1.2999999999999998</v>
      </c>
      <c r="H439" s="393">
        <v>0.15</v>
      </c>
      <c r="I439" s="393"/>
      <c r="J439" s="392">
        <f>H439+I439</f>
        <v>0.15</v>
      </c>
      <c r="K439" s="393"/>
      <c r="L439" s="393"/>
      <c r="M439" s="393"/>
      <c r="N439" s="393"/>
      <c r="O439" s="393"/>
      <c r="P439" s="393"/>
      <c r="Q439" s="393"/>
      <c r="R439" s="393"/>
      <c r="S439" s="393"/>
      <c r="T439" s="393"/>
      <c r="U439" s="393"/>
      <c r="V439" s="393"/>
      <c r="W439" s="393"/>
      <c r="X439" s="393"/>
      <c r="Y439" s="393"/>
      <c r="Z439" s="393"/>
      <c r="AA439" s="393"/>
      <c r="AB439" s="393"/>
      <c r="AC439" s="393"/>
      <c r="AD439" s="393"/>
      <c r="AE439" s="393">
        <v>1.1499999999999999</v>
      </c>
      <c r="AF439" s="393"/>
      <c r="AG439" s="393">
        <f t="shared" si="61"/>
        <v>1.1499999999999999</v>
      </c>
      <c r="AH439" s="389" t="s">
        <v>253</v>
      </c>
      <c r="AI439" s="394" t="s">
        <v>1915</v>
      </c>
      <c r="AJ439" s="389">
        <v>510</v>
      </c>
      <c r="AK439" s="389" t="s">
        <v>1415</v>
      </c>
      <c r="AL439" s="389" t="s">
        <v>1608</v>
      </c>
      <c r="AM439" s="389"/>
      <c r="AN439" s="389" t="s">
        <v>1417</v>
      </c>
      <c r="AO439" s="389" t="s">
        <v>1466</v>
      </c>
      <c r="AP439" s="395"/>
      <c r="AQ439" s="389">
        <v>510</v>
      </c>
      <c r="AR439" s="389" t="s">
        <v>1417</v>
      </c>
      <c r="AS439" s="389" t="s">
        <v>1419</v>
      </c>
      <c r="AT439" s="388"/>
      <c r="AU439" s="388">
        <v>393</v>
      </c>
      <c r="AZ439" s="412"/>
    </row>
    <row r="440" spans="1:52" ht="45" customHeight="1">
      <c r="A440" s="388">
        <v>2</v>
      </c>
      <c r="B440" s="389">
        <v>134</v>
      </c>
      <c r="C440" s="390" t="s">
        <v>1184</v>
      </c>
      <c r="D440" s="389" t="s">
        <v>107</v>
      </c>
      <c r="E440" s="391">
        <v>0.62</v>
      </c>
      <c r="F440" s="389">
        <v>0.17</v>
      </c>
      <c r="G440" s="391">
        <v>0.45</v>
      </c>
      <c r="H440" s="389">
        <v>0.45</v>
      </c>
      <c r="I440" s="389"/>
      <c r="J440" s="392">
        <f>H440+I440</f>
        <v>0.45</v>
      </c>
      <c r="K440" s="389"/>
      <c r="L440" s="389"/>
      <c r="M440" s="389"/>
      <c r="N440" s="389"/>
      <c r="O440" s="389"/>
      <c r="P440" s="389"/>
      <c r="Q440" s="389"/>
      <c r="R440" s="389"/>
      <c r="S440" s="389"/>
      <c r="T440" s="389"/>
      <c r="U440" s="389"/>
      <c r="V440" s="389"/>
      <c r="W440" s="389"/>
      <c r="X440" s="389"/>
      <c r="Y440" s="389"/>
      <c r="Z440" s="389"/>
      <c r="AA440" s="389"/>
      <c r="AB440" s="389"/>
      <c r="AC440" s="389"/>
      <c r="AD440" s="389"/>
      <c r="AE440" s="389"/>
      <c r="AF440" s="389"/>
      <c r="AG440" s="393">
        <f t="shared" si="61"/>
        <v>0</v>
      </c>
      <c r="AH440" s="406" t="s">
        <v>238</v>
      </c>
      <c r="AI440" s="394" t="s">
        <v>1183</v>
      </c>
      <c r="AJ440" s="389">
        <v>378</v>
      </c>
      <c r="AK440" s="389" t="s">
        <v>1415</v>
      </c>
      <c r="AL440" s="389" t="s">
        <v>1610</v>
      </c>
      <c r="AM440" s="389"/>
      <c r="AN440" s="389" t="s">
        <v>1432</v>
      </c>
      <c r="AO440" s="395" t="s">
        <v>1433</v>
      </c>
      <c r="AP440" s="395"/>
      <c r="AQ440" s="395"/>
      <c r="AR440" s="395"/>
      <c r="AS440" s="395"/>
      <c r="AT440" s="388"/>
      <c r="AU440" s="388">
        <v>394</v>
      </c>
    </row>
    <row r="441" spans="1:52" ht="46.5" customHeight="1">
      <c r="A441" s="388">
        <v>3</v>
      </c>
      <c r="B441" s="389">
        <v>133</v>
      </c>
      <c r="C441" s="390" t="s">
        <v>1185</v>
      </c>
      <c r="D441" s="389" t="s">
        <v>107</v>
      </c>
      <c r="E441" s="391">
        <v>5.62</v>
      </c>
      <c r="F441" s="395">
        <v>1</v>
      </c>
      <c r="G441" s="391">
        <v>4.62</v>
      </c>
      <c r="H441" s="389">
        <v>1.41</v>
      </c>
      <c r="I441" s="389"/>
      <c r="J441" s="392">
        <f>H441+I441</f>
        <v>1.41</v>
      </c>
      <c r="K441" s="389"/>
      <c r="L441" s="389"/>
      <c r="M441" s="389"/>
      <c r="N441" s="389">
        <v>1.44</v>
      </c>
      <c r="O441" s="389"/>
      <c r="P441" s="389">
        <v>0.13</v>
      </c>
      <c r="Q441" s="389"/>
      <c r="R441" s="389"/>
      <c r="S441" s="389"/>
      <c r="T441" s="389"/>
      <c r="U441" s="389"/>
      <c r="V441" s="389"/>
      <c r="W441" s="389"/>
      <c r="X441" s="389"/>
      <c r="Y441" s="389"/>
      <c r="Z441" s="389"/>
      <c r="AA441" s="389"/>
      <c r="AB441" s="389"/>
      <c r="AC441" s="389"/>
      <c r="AD441" s="389"/>
      <c r="AE441" s="389">
        <v>1.64</v>
      </c>
      <c r="AF441" s="389"/>
      <c r="AG441" s="393">
        <f t="shared" si="61"/>
        <v>3.21</v>
      </c>
      <c r="AH441" s="406" t="s">
        <v>238</v>
      </c>
      <c r="AI441" s="394" t="s">
        <v>1183</v>
      </c>
      <c r="AJ441" s="389">
        <v>377</v>
      </c>
      <c r="AK441" s="389" t="s">
        <v>1415</v>
      </c>
      <c r="AL441" s="389" t="s">
        <v>1435</v>
      </c>
      <c r="AM441" s="389"/>
      <c r="AN441" s="389" t="s">
        <v>1432</v>
      </c>
      <c r="AO441" s="395" t="s">
        <v>1433</v>
      </c>
      <c r="AP441" s="395"/>
      <c r="AQ441" s="395"/>
      <c r="AR441" s="395"/>
      <c r="AS441" s="395"/>
      <c r="AT441" s="388"/>
      <c r="AU441" s="388">
        <v>395</v>
      </c>
    </row>
    <row r="442" spans="1:52" ht="31.5" customHeight="1">
      <c r="A442" s="388">
        <v>4</v>
      </c>
      <c r="B442" s="389">
        <v>61</v>
      </c>
      <c r="C442" s="390" t="s">
        <v>1916</v>
      </c>
      <c r="D442" s="389" t="s">
        <v>107</v>
      </c>
      <c r="E442" s="391">
        <v>0.17</v>
      </c>
      <c r="F442" s="389"/>
      <c r="G442" s="391">
        <v>0.17</v>
      </c>
      <c r="H442" s="393"/>
      <c r="I442" s="393"/>
      <c r="J442" s="392">
        <f>H442+I442</f>
        <v>0</v>
      </c>
      <c r="K442" s="393"/>
      <c r="L442" s="393"/>
      <c r="M442" s="393"/>
      <c r="N442" s="393"/>
      <c r="O442" s="393">
        <v>0.17</v>
      </c>
      <c r="P442" s="393"/>
      <c r="Q442" s="393"/>
      <c r="R442" s="393"/>
      <c r="S442" s="393"/>
      <c r="T442" s="393"/>
      <c r="U442" s="393"/>
      <c r="V442" s="393"/>
      <c r="W442" s="393"/>
      <c r="X442" s="393"/>
      <c r="Y442" s="393"/>
      <c r="Z442" s="393"/>
      <c r="AA442" s="393"/>
      <c r="AB442" s="393"/>
      <c r="AC442" s="393"/>
      <c r="AD442" s="393"/>
      <c r="AE442" s="393"/>
      <c r="AF442" s="393"/>
      <c r="AG442" s="393">
        <f t="shared" si="61"/>
        <v>0.17</v>
      </c>
      <c r="AH442" s="389" t="s">
        <v>231</v>
      </c>
      <c r="AI442" s="394" t="s">
        <v>1642</v>
      </c>
      <c r="AJ442" s="389"/>
      <c r="AK442" s="389" t="s">
        <v>1439</v>
      </c>
      <c r="AL442" s="389"/>
      <c r="AM442" s="389">
        <v>11</v>
      </c>
      <c r="AN442" s="389"/>
      <c r="AO442" s="389"/>
      <c r="AP442" s="395"/>
      <c r="AQ442" s="389"/>
      <c r="AR442" s="395"/>
      <c r="AS442" s="389"/>
      <c r="AT442" s="388"/>
      <c r="AU442" s="388">
        <v>396</v>
      </c>
    </row>
    <row r="443" spans="1:52" s="464" customFormat="1" ht="36.75" customHeight="1">
      <c r="A443" s="460">
        <f>A442+A437+A432+A428+A425+A422+A419+A341+A337+A335+A331+A317+A312+A310+A307+A287+A243+A240+A208+A195+A190+A175+A173+A168+A165+A162+A52+A49+A45+A38+A26+A19+A12+A8+A6</f>
        <v>397</v>
      </c>
      <c r="B443" s="460"/>
      <c r="C443" s="461" t="s">
        <v>1402</v>
      </c>
      <c r="D443" s="460"/>
      <c r="E443" s="462">
        <f>E4+E9+E191</f>
        <v>951.89</v>
      </c>
      <c r="F443" s="462">
        <f t="shared" ref="F443:AG443" si="67">F4+F9+F191</f>
        <v>28.69</v>
      </c>
      <c r="G443" s="462">
        <f t="shared" si="67"/>
        <v>923.19999999999993</v>
      </c>
      <c r="H443" s="462">
        <f t="shared" si="67"/>
        <v>150.34500000000003</v>
      </c>
      <c r="I443" s="462">
        <f t="shared" si="67"/>
        <v>29.484999999999999</v>
      </c>
      <c r="J443" s="462">
        <f t="shared" si="67"/>
        <v>181.54</v>
      </c>
      <c r="K443" s="462">
        <f t="shared" si="67"/>
        <v>1.4</v>
      </c>
      <c r="L443" s="462">
        <f t="shared" si="67"/>
        <v>0</v>
      </c>
      <c r="M443" s="462">
        <f t="shared" si="67"/>
        <v>211.05</v>
      </c>
      <c r="N443" s="462">
        <f t="shared" si="67"/>
        <v>187.20999999999998</v>
      </c>
      <c r="O443" s="462">
        <f t="shared" si="67"/>
        <v>11.47</v>
      </c>
      <c r="P443" s="462">
        <f t="shared" si="67"/>
        <v>7.84</v>
      </c>
      <c r="Q443" s="462">
        <f t="shared" si="67"/>
        <v>15</v>
      </c>
      <c r="R443" s="462">
        <f t="shared" si="67"/>
        <v>4.1999999999999993</v>
      </c>
      <c r="S443" s="462">
        <f t="shared" si="67"/>
        <v>0.26</v>
      </c>
      <c r="T443" s="462">
        <f t="shared" si="67"/>
        <v>0.3</v>
      </c>
      <c r="U443" s="462">
        <f t="shared" si="67"/>
        <v>0</v>
      </c>
      <c r="V443" s="462">
        <f t="shared" si="67"/>
        <v>0.06</v>
      </c>
      <c r="W443" s="462">
        <f t="shared" si="67"/>
        <v>0.2</v>
      </c>
      <c r="X443" s="462">
        <f t="shared" si="67"/>
        <v>0.15</v>
      </c>
      <c r="Y443" s="462">
        <f t="shared" si="67"/>
        <v>0.60000000000000009</v>
      </c>
      <c r="Z443" s="462">
        <f t="shared" si="67"/>
        <v>1.6700000000000004</v>
      </c>
      <c r="AA443" s="462">
        <f t="shared" si="67"/>
        <v>3</v>
      </c>
      <c r="AB443" s="462">
        <f t="shared" si="67"/>
        <v>5.6</v>
      </c>
      <c r="AC443" s="462">
        <f t="shared" si="67"/>
        <v>0</v>
      </c>
      <c r="AD443" s="462">
        <f t="shared" si="67"/>
        <v>37.880000000000003</v>
      </c>
      <c r="AE443" s="462">
        <f t="shared" si="67"/>
        <v>253.73</v>
      </c>
      <c r="AF443" s="462">
        <f t="shared" si="67"/>
        <v>0.33</v>
      </c>
      <c r="AG443" s="462">
        <f t="shared" si="67"/>
        <v>740.2600000000001</v>
      </c>
      <c r="AH443" s="460"/>
      <c r="AI443" s="460"/>
      <c r="AJ443" s="463"/>
      <c r="AK443" s="460"/>
      <c r="AL443" s="460"/>
      <c r="AM443" s="460"/>
      <c r="AN443" s="460"/>
      <c r="AO443" s="463"/>
      <c r="AP443" s="463"/>
      <c r="AQ443" s="463"/>
      <c r="AR443" s="463"/>
      <c r="AS443" s="463"/>
      <c r="AT443" s="460"/>
      <c r="AU443" s="460"/>
    </row>
    <row r="445" spans="1:52">
      <c r="G445" s="467"/>
    </row>
    <row r="447" spans="1:52">
      <c r="H447" s="412">
        <v>0.16</v>
      </c>
      <c r="Y447" s="412">
        <f>0.69+0.8+0.56</f>
        <v>2.0499999999999998</v>
      </c>
      <c r="AI447" s="412">
        <f>923.2-805</f>
        <v>118.20000000000005</v>
      </c>
    </row>
  </sheetData>
  <mergeCells count="2">
    <mergeCell ref="A2:AM2"/>
    <mergeCell ref="AU3:AU4"/>
  </mergeCells>
  <pageMargins left="0.12" right="0.04" top="0.28000000000000003" bottom="0.3" header="7.0000000000000007E-2" footer="1.1811024E-2"/>
  <pageSetup paperSize="8" orientation="landscape" r:id="rId1"/>
  <headerFooter alignWithMargins="0">
    <oddFooter>&amp;C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67"/>
  <sheetViews>
    <sheetView topLeftCell="A10" zoomScale="115" zoomScaleNormal="115" workbookViewId="0">
      <selection activeCell="A7" sqref="A7:I7"/>
    </sheetView>
  </sheetViews>
  <sheetFormatPr defaultRowHeight="15.75"/>
  <cols>
    <col min="1" max="1" width="6.140625" style="318" customWidth="1"/>
    <col min="2" max="2" width="35.140625" style="318" customWidth="1"/>
    <col min="3" max="3" width="11" style="369" customWidth="1"/>
    <col min="4" max="4" width="8.28515625" style="369" customWidth="1"/>
    <col min="5" max="5" width="7.5703125" style="369" customWidth="1"/>
    <col min="6" max="6" width="7.42578125" style="318" customWidth="1"/>
    <col min="7" max="7" width="16.42578125" style="318" customWidth="1"/>
    <col min="8" max="8" width="34.85546875" style="318" customWidth="1"/>
    <col min="9" max="9" width="9.42578125" style="318" customWidth="1"/>
    <col min="10" max="16384" width="9.140625" style="318"/>
  </cols>
  <sheetData>
    <row r="1" spans="1:9" ht="33.75" customHeight="1">
      <c r="A1" s="684" t="s">
        <v>1404</v>
      </c>
      <c r="B1" s="684"/>
      <c r="C1" s="684"/>
      <c r="D1" s="684"/>
      <c r="E1" s="684"/>
      <c r="F1" s="684"/>
      <c r="G1" s="684"/>
      <c r="H1" s="684"/>
      <c r="I1" s="684"/>
    </row>
    <row r="2" spans="1:9" ht="18" customHeight="1">
      <c r="A2" s="319"/>
      <c r="B2" s="319"/>
      <c r="C2" s="319"/>
      <c r="D2" s="319"/>
      <c r="E2" s="319"/>
      <c r="F2" s="319"/>
      <c r="G2" s="319"/>
      <c r="H2" s="319"/>
      <c r="I2" s="319"/>
    </row>
    <row r="3" spans="1:9">
      <c r="A3" s="682" t="s">
        <v>25</v>
      </c>
      <c r="B3" s="683" t="s">
        <v>1292</v>
      </c>
      <c r="C3" s="683" t="s">
        <v>1293</v>
      </c>
      <c r="D3" s="683" t="s">
        <v>1294</v>
      </c>
      <c r="E3" s="683"/>
      <c r="F3" s="683"/>
      <c r="G3" s="683" t="s">
        <v>1295</v>
      </c>
      <c r="H3" s="683" t="s">
        <v>1285</v>
      </c>
      <c r="I3" s="687" t="s">
        <v>864</v>
      </c>
    </row>
    <row r="4" spans="1:9">
      <c r="A4" s="682"/>
      <c r="B4" s="683"/>
      <c r="C4" s="683"/>
      <c r="D4" s="683" t="s">
        <v>82</v>
      </c>
      <c r="E4" s="683" t="s">
        <v>31</v>
      </c>
      <c r="F4" s="683" t="s">
        <v>32</v>
      </c>
      <c r="G4" s="683"/>
      <c r="H4" s="683"/>
      <c r="I4" s="687"/>
    </row>
    <row r="5" spans="1:9" ht="66" customHeight="1">
      <c r="A5" s="682"/>
      <c r="B5" s="683"/>
      <c r="C5" s="683"/>
      <c r="D5" s="683"/>
      <c r="E5" s="683"/>
      <c r="F5" s="683"/>
      <c r="G5" s="683"/>
      <c r="H5" s="683"/>
      <c r="I5" s="687"/>
    </row>
    <row r="6" spans="1:9">
      <c r="A6" s="322">
        <v>-1</v>
      </c>
      <c r="B6" s="322">
        <v>-2</v>
      </c>
      <c r="C6" s="322">
        <v>-3</v>
      </c>
      <c r="D6" s="322">
        <v>-4</v>
      </c>
      <c r="E6" s="322">
        <v>-5</v>
      </c>
      <c r="F6" s="322">
        <v>-6</v>
      </c>
      <c r="G6" s="322">
        <v>-7</v>
      </c>
      <c r="H6" s="322">
        <v>-8</v>
      </c>
      <c r="I6" s="322">
        <v>-9</v>
      </c>
    </row>
    <row r="7" spans="1:9" ht="18.75" customHeight="1">
      <c r="A7" s="678" t="s">
        <v>1296</v>
      </c>
      <c r="B7" s="679"/>
      <c r="C7" s="679"/>
      <c r="D7" s="679"/>
      <c r="E7" s="679"/>
      <c r="F7" s="679"/>
      <c r="G7" s="679"/>
      <c r="H7" s="679"/>
      <c r="I7" s="679"/>
    </row>
    <row r="8" spans="1:9">
      <c r="A8" s="321" t="s">
        <v>1173</v>
      </c>
      <c r="B8" s="323" t="s">
        <v>1297</v>
      </c>
      <c r="C8" s="324">
        <f>D8+E8+F8</f>
        <v>20.599999999999998</v>
      </c>
      <c r="D8" s="324">
        <v>20.599999999999998</v>
      </c>
      <c r="E8" s="324">
        <v>0</v>
      </c>
      <c r="F8" s="324">
        <v>0</v>
      </c>
      <c r="G8" s="324">
        <v>0</v>
      </c>
      <c r="H8" s="324">
        <v>0</v>
      </c>
      <c r="I8" s="324">
        <v>0</v>
      </c>
    </row>
    <row r="9" spans="1:9" ht="78.75">
      <c r="A9" s="325">
        <v>1</v>
      </c>
      <c r="B9" s="326" t="s">
        <v>1298</v>
      </c>
      <c r="C9" s="327">
        <f t="shared" ref="C9:C72" si="0">D9+E9+F9</f>
        <v>4.9000000000000004</v>
      </c>
      <c r="D9" s="327">
        <v>4.9000000000000004</v>
      </c>
      <c r="E9" s="327"/>
      <c r="F9" s="327"/>
      <c r="G9" s="21" t="s">
        <v>1299</v>
      </c>
      <c r="H9" s="328" t="s">
        <v>1300</v>
      </c>
      <c r="I9" s="329"/>
    </row>
    <row r="10" spans="1:9" ht="78.75">
      <c r="A10" s="325">
        <v>2</v>
      </c>
      <c r="B10" s="326" t="s">
        <v>1301</v>
      </c>
      <c r="C10" s="327">
        <f t="shared" si="0"/>
        <v>0.7</v>
      </c>
      <c r="D10" s="327">
        <v>0.7</v>
      </c>
      <c r="E10" s="325"/>
      <c r="F10" s="325"/>
      <c r="G10" s="21" t="s">
        <v>1079</v>
      </c>
      <c r="H10" s="328" t="s">
        <v>1302</v>
      </c>
      <c r="I10" s="329"/>
    </row>
    <row r="11" spans="1:9">
      <c r="A11" s="321" t="s">
        <v>1073</v>
      </c>
      <c r="B11" s="330" t="s">
        <v>1076</v>
      </c>
      <c r="C11" s="324">
        <f t="shared" si="0"/>
        <v>17.8</v>
      </c>
      <c r="D11" s="324">
        <v>17.8</v>
      </c>
      <c r="E11" s="324">
        <v>0</v>
      </c>
      <c r="F11" s="324">
        <v>0</v>
      </c>
      <c r="G11" s="2"/>
      <c r="H11" s="331"/>
      <c r="I11" s="332"/>
    </row>
    <row r="12" spans="1:9" ht="47.25">
      <c r="A12" s="325">
        <v>3</v>
      </c>
      <c r="B12" s="333" t="s">
        <v>1076</v>
      </c>
      <c r="C12" s="327">
        <f t="shared" si="0"/>
        <v>0.16</v>
      </c>
      <c r="D12" s="327">
        <v>0.16</v>
      </c>
      <c r="E12" s="327"/>
      <c r="F12" s="327"/>
      <c r="G12" s="21" t="s">
        <v>1172</v>
      </c>
      <c r="H12" s="328" t="s">
        <v>1303</v>
      </c>
      <c r="I12" s="329"/>
    </row>
    <row r="13" spans="1:9" ht="47.25">
      <c r="A13" s="325">
        <v>4</v>
      </c>
      <c r="B13" s="333" t="s">
        <v>1076</v>
      </c>
      <c r="C13" s="327">
        <f t="shared" si="0"/>
        <v>0.42</v>
      </c>
      <c r="D13" s="327">
        <v>0.42</v>
      </c>
      <c r="E13" s="327"/>
      <c r="F13" s="327"/>
      <c r="G13" s="21" t="s">
        <v>1171</v>
      </c>
      <c r="H13" s="328" t="s">
        <v>1303</v>
      </c>
      <c r="I13" s="329"/>
    </row>
    <row r="14" spans="1:9" ht="47.25">
      <c r="A14" s="325">
        <v>5</v>
      </c>
      <c r="B14" s="333" t="s">
        <v>1076</v>
      </c>
      <c r="C14" s="327">
        <f t="shared" si="0"/>
        <v>7.0000000000000007E-2</v>
      </c>
      <c r="D14" s="327">
        <v>7.0000000000000007E-2</v>
      </c>
      <c r="E14" s="325"/>
      <c r="F14" s="325"/>
      <c r="G14" s="21" t="s">
        <v>1278</v>
      </c>
      <c r="H14" s="328" t="s">
        <v>1303</v>
      </c>
      <c r="I14" s="329"/>
    </row>
    <row r="15" spans="1:9" ht="47.25">
      <c r="A15" s="325">
        <v>6</v>
      </c>
      <c r="B15" s="333" t="s">
        <v>1076</v>
      </c>
      <c r="C15" s="327">
        <f t="shared" si="0"/>
        <v>7.0000000000000007E-2</v>
      </c>
      <c r="D15" s="327">
        <v>7.0000000000000007E-2</v>
      </c>
      <c r="E15" s="327"/>
      <c r="F15" s="327"/>
      <c r="G15" s="21" t="s">
        <v>1169</v>
      </c>
      <c r="H15" s="328" t="s">
        <v>1304</v>
      </c>
      <c r="I15" s="329"/>
    </row>
    <row r="16" spans="1:9" ht="47.25">
      <c r="A16" s="325">
        <v>7</v>
      </c>
      <c r="B16" s="333" t="s">
        <v>1076</v>
      </c>
      <c r="C16" s="327">
        <f t="shared" si="0"/>
        <v>0.06</v>
      </c>
      <c r="D16" s="327">
        <v>0.06</v>
      </c>
      <c r="E16" s="327"/>
      <c r="F16" s="327"/>
      <c r="G16" s="21" t="s">
        <v>1168</v>
      </c>
      <c r="H16" s="328" t="s">
        <v>1304</v>
      </c>
      <c r="I16" s="329"/>
    </row>
    <row r="17" spans="1:9" ht="47.25">
      <c r="A17" s="325">
        <v>8</v>
      </c>
      <c r="B17" s="333" t="s">
        <v>1076</v>
      </c>
      <c r="C17" s="327">
        <f t="shared" si="0"/>
        <v>0.04</v>
      </c>
      <c r="D17" s="327">
        <v>0.04</v>
      </c>
      <c r="E17" s="327"/>
      <c r="F17" s="327"/>
      <c r="G17" s="21" t="s">
        <v>1193</v>
      </c>
      <c r="H17" s="328" t="s">
        <v>1304</v>
      </c>
      <c r="I17" s="332"/>
    </row>
    <row r="18" spans="1:9" ht="47.25">
      <c r="A18" s="325">
        <v>9</v>
      </c>
      <c r="B18" s="333" t="s">
        <v>1076</v>
      </c>
      <c r="C18" s="327">
        <f t="shared" si="0"/>
        <v>0.11</v>
      </c>
      <c r="D18" s="327">
        <v>0.11</v>
      </c>
      <c r="E18" s="327"/>
      <c r="F18" s="327"/>
      <c r="G18" s="21" t="s">
        <v>1166</v>
      </c>
      <c r="H18" s="328" t="s">
        <v>1304</v>
      </c>
      <c r="I18" s="329"/>
    </row>
    <row r="19" spans="1:9" ht="47.25">
      <c r="A19" s="325">
        <v>10</v>
      </c>
      <c r="B19" s="333" t="s">
        <v>1076</v>
      </c>
      <c r="C19" s="327">
        <f t="shared" si="0"/>
        <v>0.09</v>
      </c>
      <c r="D19" s="327">
        <v>0.09</v>
      </c>
      <c r="E19" s="327"/>
      <c r="F19" s="327"/>
      <c r="G19" s="21" t="s">
        <v>1165</v>
      </c>
      <c r="H19" s="328" t="s">
        <v>1305</v>
      </c>
      <c r="I19" s="329"/>
    </row>
    <row r="20" spans="1:9" ht="78.75">
      <c r="A20" s="325">
        <v>11</v>
      </c>
      <c r="B20" s="333" t="s">
        <v>1076</v>
      </c>
      <c r="C20" s="327">
        <f t="shared" si="0"/>
        <v>0.06</v>
      </c>
      <c r="D20" s="327">
        <v>0.06</v>
      </c>
      <c r="E20" s="325"/>
      <c r="F20" s="325"/>
      <c r="G20" s="21" t="s">
        <v>1276</v>
      </c>
      <c r="H20" s="328" t="s">
        <v>1306</v>
      </c>
      <c r="I20" s="329"/>
    </row>
    <row r="21" spans="1:9" ht="47.25">
      <c r="A21" s="325">
        <v>12</v>
      </c>
      <c r="B21" s="333" t="s">
        <v>1076</v>
      </c>
      <c r="C21" s="327">
        <f t="shared" si="0"/>
        <v>0.12</v>
      </c>
      <c r="D21" s="327">
        <v>0.12</v>
      </c>
      <c r="E21" s="327"/>
      <c r="F21" s="327"/>
      <c r="G21" s="21" t="s">
        <v>1163</v>
      </c>
      <c r="H21" s="328" t="s">
        <v>1307</v>
      </c>
      <c r="I21" s="329"/>
    </row>
    <row r="22" spans="1:9" ht="47.25">
      <c r="A22" s="325">
        <v>13</v>
      </c>
      <c r="B22" s="333" t="s">
        <v>1076</v>
      </c>
      <c r="C22" s="327">
        <f t="shared" si="0"/>
        <v>0.13</v>
      </c>
      <c r="D22" s="327">
        <v>0.13</v>
      </c>
      <c r="E22" s="327"/>
      <c r="F22" s="327"/>
      <c r="G22" s="21" t="s">
        <v>1162</v>
      </c>
      <c r="H22" s="328" t="s">
        <v>1307</v>
      </c>
      <c r="I22" s="329"/>
    </row>
    <row r="23" spans="1:9" ht="47.25">
      <c r="A23" s="325">
        <v>14</v>
      </c>
      <c r="B23" s="333" t="s">
        <v>1076</v>
      </c>
      <c r="C23" s="327">
        <f t="shared" si="0"/>
        <v>0.08</v>
      </c>
      <c r="D23" s="327">
        <v>0.08</v>
      </c>
      <c r="E23" s="327"/>
      <c r="F23" s="327"/>
      <c r="G23" s="21" t="s">
        <v>1161</v>
      </c>
      <c r="H23" s="328" t="s">
        <v>1307</v>
      </c>
      <c r="I23" s="329"/>
    </row>
    <row r="24" spans="1:9" ht="47.25">
      <c r="A24" s="325">
        <v>15</v>
      </c>
      <c r="B24" s="333" t="s">
        <v>1076</v>
      </c>
      <c r="C24" s="327">
        <f t="shared" si="0"/>
        <v>0.08</v>
      </c>
      <c r="D24" s="327">
        <v>0.08</v>
      </c>
      <c r="E24" s="327"/>
      <c r="F24" s="327"/>
      <c r="G24" s="21" t="s">
        <v>1160</v>
      </c>
      <c r="H24" s="328" t="s">
        <v>1307</v>
      </c>
      <c r="I24" s="329"/>
    </row>
    <row r="25" spans="1:9" ht="47.25">
      <c r="A25" s="325">
        <v>16</v>
      </c>
      <c r="B25" s="333" t="s">
        <v>1076</v>
      </c>
      <c r="C25" s="327">
        <f t="shared" si="0"/>
        <v>0.06</v>
      </c>
      <c r="D25" s="327">
        <v>0.06</v>
      </c>
      <c r="E25" s="327"/>
      <c r="F25" s="327"/>
      <c r="G25" s="21" t="s">
        <v>1159</v>
      </c>
      <c r="H25" s="328" t="s">
        <v>1307</v>
      </c>
      <c r="I25" s="329"/>
    </row>
    <row r="26" spans="1:9" ht="47.25">
      <c r="A26" s="325">
        <v>17</v>
      </c>
      <c r="B26" s="333" t="s">
        <v>1076</v>
      </c>
      <c r="C26" s="327">
        <f t="shared" si="0"/>
        <v>0.05</v>
      </c>
      <c r="D26" s="327">
        <v>0.05</v>
      </c>
      <c r="E26" s="327"/>
      <c r="F26" s="327"/>
      <c r="G26" s="21" t="s">
        <v>1158</v>
      </c>
      <c r="H26" s="328" t="s">
        <v>1307</v>
      </c>
      <c r="I26" s="329"/>
    </row>
    <row r="27" spans="1:9" ht="47.25">
      <c r="A27" s="325">
        <v>18</v>
      </c>
      <c r="B27" s="333" t="s">
        <v>1076</v>
      </c>
      <c r="C27" s="327">
        <f t="shared" si="0"/>
        <v>0.2</v>
      </c>
      <c r="D27" s="327">
        <v>0.2</v>
      </c>
      <c r="E27" s="327"/>
      <c r="F27" s="327"/>
      <c r="G27" s="21" t="s">
        <v>1157</v>
      </c>
      <c r="H27" s="328" t="s">
        <v>1307</v>
      </c>
      <c r="I27" s="329"/>
    </row>
    <row r="28" spans="1:9" ht="47.25">
      <c r="A28" s="325">
        <v>19</v>
      </c>
      <c r="B28" s="333" t="s">
        <v>1076</v>
      </c>
      <c r="C28" s="327">
        <f t="shared" si="0"/>
        <v>0.08</v>
      </c>
      <c r="D28" s="327">
        <v>0.08</v>
      </c>
      <c r="E28" s="325"/>
      <c r="F28" s="325"/>
      <c r="G28" s="21" t="s">
        <v>1225</v>
      </c>
      <c r="H28" s="328" t="s">
        <v>1307</v>
      </c>
      <c r="I28" s="329"/>
    </row>
    <row r="29" spans="1:9" ht="47.25">
      <c r="A29" s="325">
        <v>20</v>
      </c>
      <c r="B29" s="333" t="s">
        <v>1076</v>
      </c>
      <c r="C29" s="327">
        <f t="shared" si="0"/>
        <v>0.1</v>
      </c>
      <c r="D29" s="327">
        <v>0.1</v>
      </c>
      <c r="E29" s="325"/>
      <c r="F29" s="325"/>
      <c r="G29" s="21" t="s">
        <v>1274</v>
      </c>
      <c r="H29" s="328" t="s">
        <v>1307</v>
      </c>
      <c r="I29" s="329"/>
    </row>
    <row r="30" spans="1:9" ht="47.25">
      <c r="A30" s="325">
        <v>21</v>
      </c>
      <c r="B30" s="333" t="s">
        <v>1076</v>
      </c>
      <c r="C30" s="327">
        <f t="shared" si="0"/>
        <v>0.1</v>
      </c>
      <c r="D30" s="327">
        <v>0.1</v>
      </c>
      <c r="E30" s="327"/>
      <c r="F30" s="327"/>
      <c r="G30" s="21" t="s">
        <v>1154</v>
      </c>
      <c r="H30" s="328" t="s">
        <v>1308</v>
      </c>
      <c r="I30" s="329"/>
    </row>
    <row r="31" spans="1:9" ht="47.25">
      <c r="A31" s="325">
        <v>22</v>
      </c>
      <c r="B31" s="333" t="s">
        <v>1076</v>
      </c>
      <c r="C31" s="327">
        <f t="shared" si="0"/>
        <v>0.1</v>
      </c>
      <c r="D31" s="327">
        <v>0.1</v>
      </c>
      <c r="E31" s="327"/>
      <c r="F31" s="327"/>
      <c r="G31" s="21" t="s">
        <v>1151</v>
      </c>
      <c r="H31" s="328" t="s">
        <v>1309</v>
      </c>
      <c r="I31" s="329"/>
    </row>
    <row r="32" spans="1:9" ht="47.25">
      <c r="A32" s="325">
        <v>23</v>
      </c>
      <c r="B32" s="333" t="s">
        <v>1076</v>
      </c>
      <c r="C32" s="327">
        <f t="shared" si="0"/>
        <v>3.7</v>
      </c>
      <c r="D32" s="327">
        <v>3.7</v>
      </c>
      <c r="E32" s="327"/>
      <c r="F32" s="327"/>
      <c r="G32" s="21" t="s">
        <v>1150</v>
      </c>
      <c r="H32" s="328" t="s">
        <v>1309</v>
      </c>
      <c r="I32" s="332"/>
    </row>
    <row r="33" spans="1:9" ht="47.25">
      <c r="A33" s="325">
        <v>24</v>
      </c>
      <c r="B33" s="333" t="s">
        <v>1076</v>
      </c>
      <c r="C33" s="327">
        <f t="shared" si="0"/>
        <v>0.05</v>
      </c>
      <c r="D33" s="327">
        <v>0.05</v>
      </c>
      <c r="E33" s="327"/>
      <c r="F33" s="327"/>
      <c r="G33" s="21" t="s">
        <v>1149</v>
      </c>
      <c r="H33" s="328" t="s">
        <v>1309</v>
      </c>
      <c r="I33" s="329"/>
    </row>
    <row r="34" spans="1:9" ht="47.25">
      <c r="A34" s="325">
        <v>25</v>
      </c>
      <c r="B34" s="333" t="s">
        <v>1076</v>
      </c>
      <c r="C34" s="327">
        <f t="shared" si="0"/>
        <v>0.1</v>
      </c>
      <c r="D34" s="327">
        <v>0.1</v>
      </c>
      <c r="E34" s="327"/>
      <c r="F34" s="327"/>
      <c r="G34" s="21" t="s">
        <v>1146</v>
      </c>
      <c r="H34" s="328" t="s">
        <v>1309</v>
      </c>
      <c r="I34" s="332"/>
    </row>
    <row r="35" spans="1:9" ht="47.25">
      <c r="A35" s="325">
        <v>26</v>
      </c>
      <c r="B35" s="333" t="s">
        <v>1076</v>
      </c>
      <c r="C35" s="327">
        <f t="shared" si="0"/>
        <v>0.1</v>
      </c>
      <c r="D35" s="327">
        <v>0.1</v>
      </c>
      <c r="E35" s="327"/>
      <c r="F35" s="327"/>
      <c r="G35" s="21" t="s">
        <v>1145</v>
      </c>
      <c r="H35" s="328" t="s">
        <v>1309</v>
      </c>
      <c r="I35" s="329"/>
    </row>
    <row r="36" spans="1:9" ht="47.25">
      <c r="A36" s="325">
        <v>27</v>
      </c>
      <c r="B36" s="333" t="s">
        <v>1076</v>
      </c>
      <c r="C36" s="327">
        <f t="shared" si="0"/>
        <v>1.7</v>
      </c>
      <c r="D36" s="327">
        <v>1.7</v>
      </c>
      <c r="E36" s="327"/>
      <c r="F36" s="327"/>
      <c r="G36" s="21" t="s">
        <v>1144</v>
      </c>
      <c r="H36" s="328" t="s">
        <v>1309</v>
      </c>
      <c r="I36" s="329"/>
    </row>
    <row r="37" spans="1:9" ht="47.25">
      <c r="A37" s="325">
        <v>28</v>
      </c>
      <c r="B37" s="333" t="s">
        <v>1076</v>
      </c>
      <c r="C37" s="327">
        <f t="shared" si="0"/>
        <v>0.1</v>
      </c>
      <c r="D37" s="327">
        <v>0.1</v>
      </c>
      <c r="E37" s="327"/>
      <c r="F37" s="327"/>
      <c r="G37" s="21" t="s">
        <v>1143</v>
      </c>
      <c r="H37" s="328" t="s">
        <v>1309</v>
      </c>
      <c r="I37" s="329"/>
    </row>
    <row r="38" spans="1:9" ht="47.25">
      <c r="A38" s="325">
        <v>29</v>
      </c>
      <c r="B38" s="333" t="s">
        <v>1076</v>
      </c>
      <c r="C38" s="327">
        <f t="shared" si="0"/>
        <v>0.1</v>
      </c>
      <c r="D38" s="327">
        <v>0.1</v>
      </c>
      <c r="E38" s="327"/>
      <c r="F38" s="327"/>
      <c r="G38" s="21" t="s">
        <v>1142</v>
      </c>
      <c r="H38" s="328" t="s">
        <v>1309</v>
      </c>
      <c r="I38" s="332"/>
    </row>
    <row r="39" spans="1:9" ht="47.25">
      <c r="A39" s="325">
        <v>30</v>
      </c>
      <c r="B39" s="333" t="s">
        <v>1076</v>
      </c>
      <c r="C39" s="327">
        <f t="shared" si="0"/>
        <v>0.13</v>
      </c>
      <c r="D39" s="327">
        <v>0.13</v>
      </c>
      <c r="E39" s="327"/>
      <c r="F39" s="327"/>
      <c r="G39" s="21" t="s">
        <v>1141</v>
      </c>
      <c r="H39" s="328" t="s">
        <v>1309</v>
      </c>
      <c r="I39" s="329"/>
    </row>
    <row r="40" spans="1:9" ht="47.25">
      <c r="A40" s="325">
        <v>31</v>
      </c>
      <c r="B40" s="333" t="s">
        <v>1076</v>
      </c>
      <c r="C40" s="327">
        <f t="shared" si="0"/>
        <v>0.13</v>
      </c>
      <c r="D40" s="327">
        <v>0.13</v>
      </c>
      <c r="E40" s="327"/>
      <c r="F40" s="327"/>
      <c r="G40" s="21" t="s">
        <v>1140</v>
      </c>
      <c r="H40" s="328" t="s">
        <v>1309</v>
      </c>
      <c r="I40" s="329"/>
    </row>
    <row r="41" spans="1:9" ht="47.25">
      <c r="A41" s="325">
        <v>32</v>
      </c>
      <c r="B41" s="333" t="s">
        <v>1076</v>
      </c>
      <c r="C41" s="327">
        <f t="shared" si="0"/>
        <v>0.05</v>
      </c>
      <c r="D41" s="327">
        <v>0.05</v>
      </c>
      <c r="E41" s="327"/>
      <c r="F41" s="327"/>
      <c r="G41" s="21" t="s">
        <v>1139</v>
      </c>
      <c r="H41" s="328" t="s">
        <v>1309</v>
      </c>
      <c r="I41" s="329"/>
    </row>
    <row r="42" spans="1:9" ht="47.25">
      <c r="A42" s="325">
        <v>33</v>
      </c>
      <c r="B42" s="333" t="s">
        <v>1076</v>
      </c>
      <c r="C42" s="327">
        <f t="shared" si="0"/>
        <v>0.03</v>
      </c>
      <c r="D42" s="327">
        <v>0.03</v>
      </c>
      <c r="E42" s="327"/>
      <c r="F42" s="327"/>
      <c r="G42" s="21" t="s">
        <v>1137</v>
      </c>
      <c r="H42" s="328" t="s">
        <v>1310</v>
      </c>
      <c r="I42" s="329"/>
    </row>
    <row r="43" spans="1:9" ht="47.25">
      <c r="A43" s="325">
        <v>34</v>
      </c>
      <c r="B43" s="333" t="s">
        <v>1076</v>
      </c>
      <c r="C43" s="327">
        <f t="shared" si="0"/>
        <v>0.01</v>
      </c>
      <c r="D43" s="327">
        <v>0.01</v>
      </c>
      <c r="E43" s="327"/>
      <c r="F43" s="327"/>
      <c r="G43" s="21" t="s">
        <v>1134</v>
      </c>
      <c r="H43" s="328" t="s">
        <v>1310</v>
      </c>
      <c r="I43" s="329"/>
    </row>
    <row r="44" spans="1:9" ht="47.25">
      <c r="A44" s="325">
        <v>35</v>
      </c>
      <c r="B44" s="333" t="s">
        <v>1076</v>
      </c>
      <c r="C44" s="327">
        <f t="shared" si="0"/>
        <v>0.1</v>
      </c>
      <c r="D44" s="327">
        <v>0.1</v>
      </c>
      <c r="E44" s="327"/>
      <c r="F44" s="327"/>
      <c r="G44" s="21" t="s">
        <v>1136</v>
      </c>
      <c r="H44" s="328" t="s">
        <v>1310</v>
      </c>
      <c r="I44" s="329"/>
    </row>
    <row r="45" spans="1:9" ht="47.25">
      <c r="A45" s="325">
        <v>36</v>
      </c>
      <c r="B45" s="333" t="s">
        <v>1076</v>
      </c>
      <c r="C45" s="327">
        <f t="shared" si="0"/>
        <v>0.1</v>
      </c>
      <c r="D45" s="327">
        <v>0.1</v>
      </c>
      <c r="E45" s="327"/>
      <c r="F45" s="327"/>
      <c r="G45" s="21" t="s">
        <v>1273</v>
      </c>
      <c r="H45" s="328" t="s">
        <v>1310</v>
      </c>
      <c r="I45" s="329"/>
    </row>
    <row r="46" spans="1:9" ht="47.25">
      <c r="A46" s="325">
        <v>37</v>
      </c>
      <c r="B46" s="333" t="s">
        <v>1076</v>
      </c>
      <c r="C46" s="327">
        <f t="shared" si="0"/>
        <v>0.03</v>
      </c>
      <c r="D46" s="327">
        <v>0.03</v>
      </c>
      <c r="E46" s="327"/>
      <c r="F46" s="327"/>
      <c r="G46" s="21" t="s">
        <v>1135</v>
      </c>
      <c r="H46" s="328" t="s">
        <v>1310</v>
      </c>
      <c r="I46" s="329"/>
    </row>
    <row r="47" spans="1:9" ht="31.5">
      <c r="A47" s="325">
        <v>38</v>
      </c>
      <c r="B47" s="333" t="s">
        <v>1076</v>
      </c>
      <c r="C47" s="327">
        <f t="shared" si="0"/>
        <v>0.06</v>
      </c>
      <c r="D47" s="327">
        <v>0.06</v>
      </c>
      <c r="E47" s="327"/>
      <c r="F47" s="327"/>
      <c r="G47" s="21" t="s">
        <v>1129</v>
      </c>
      <c r="H47" s="328" t="s">
        <v>1311</v>
      </c>
      <c r="I47" s="332"/>
    </row>
    <row r="48" spans="1:9" ht="31.5">
      <c r="A48" s="325">
        <v>39</v>
      </c>
      <c r="B48" s="333" t="s">
        <v>1076</v>
      </c>
      <c r="C48" s="327">
        <f t="shared" si="0"/>
        <v>0.09</v>
      </c>
      <c r="D48" s="327">
        <v>0.09</v>
      </c>
      <c r="E48" s="325"/>
      <c r="F48" s="325"/>
      <c r="G48" s="21" t="s">
        <v>1271</v>
      </c>
      <c r="H48" s="328" t="s">
        <v>1311</v>
      </c>
      <c r="I48" s="329"/>
    </row>
    <row r="49" spans="1:9" ht="47.25">
      <c r="A49" s="325">
        <v>40</v>
      </c>
      <c r="B49" s="333" t="s">
        <v>1076</v>
      </c>
      <c r="C49" s="327">
        <f t="shared" si="0"/>
        <v>0.3</v>
      </c>
      <c r="D49" s="327">
        <v>0.3</v>
      </c>
      <c r="E49" s="325"/>
      <c r="F49" s="325"/>
      <c r="G49" s="21" t="s">
        <v>1269</v>
      </c>
      <c r="H49" s="328" t="s">
        <v>1312</v>
      </c>
      <c r="I49" s="329"/>
    </row>
    <row r="50" spans="1:9" ht="47.25">
      <c r="A50" s="325">
        <v>41</v>
      </c>
      <c r="B50" s="333" t="s">
        <v>1076</v>
      </c>
      <c r="C50" s="327">
        <f t="shared" si="0"/>
        <v>0.2</v>
      </c>
      <c r="D50" s="327">
        <v>0.2</v>
      </c>
      <c r="E50" s="327"/>
      <c r="F50" s="327"/>
      <c r="G50" s="21" t="s">
        <v>1127</v>
      </c>
      <c r="H50" s="328" t="s">
        <v>1313</v>
      </c>
      <c r="I50" s="329"/>
    </row>
    <row r="51" spans="1:9" ht="47.25">
      <c r="A51" s="325">
        <v>42</v>
      </c>
      <c r="B51" s="333" t="s">
        <v>1076</v>
      </c>
      <c r="C51" s="327">
        <f t="shared" si="0"/>
        <v>0.17</v>
      </c>
      <c r="D51" s="327">
        <v>0.17</v>
      </c>
      <c r="E51" s="325"/>
      <c r="F51" s="325"/>
      <c r="G51" s="21" t="s">
        <v>1267</v>
      </c>
      <c r="H51" s="328" t="s">
        <v>1313</v>
      </c>
      <c r="I51" s="329"/>
    </row>
    <row r="52" spans="1:9" ht="47.25">
      <c r="A52" s="325">
        <v>43</v>
      </c>
      <c r="B52" s="333" t="s">
        <v>1076</v>
      </c>
      <c r="C52" s="327">
        <f t="shared" si="0"/>
        <v>0.12</v>
      </c>
      <c r="D52" s="327">
        <v>0.12</v>
      </c>
      <c r="E52" s="325"/>
      <c r="F52" s="325"/>
      <c r="G52" s="21" t="s">
        <v>1266</v>
      </c>
      <c r="H52" s="328" t="s">
        <v>1313</v>
      </c>
      <c r="I52" s="329"/>
    </row>
    <row r="53" spans="1:9" ht="47.25">
      <c r="A53" s="325">
        <v>44</v>
      </c>
      <c r="B53" s="333" t="s">
        <v>1076</v>
      </c>
      <c r="C53" s="327">
        <f t="shared" si="0"/>
        <v>0.14000000000000001</v>
      </c>
      <c r="D53" s="327">
        <v>0.14000000000000001</v>
      </c>
      <c r="E53" s="325"/>
      <c r="F53" s="325"/>
      <c r="G53" s="21" t="s">
        <v>1265</v>
      </c>
      <c r="H53" s="328" t="s">
        <v>1313</v>
      </c>
      <c r="I53" s="329"/>
    </row>
    <row r="54" spans="1:9" ht="47.25">
      <c r="A54" s="325">
        <v>45</v>
      </c>
      <c r="B54" s="333" t="s">
        <v>1076</v>
      </c>
      <c r="C54" s="327">
        <f t="shared" si="0"/>
        <v>0.02</v>
      </c>
      <c r="D54" s="327">
        <v>0.02</v>
      </c>
      <c r="E54" s="325"/>
      <c r="F54" s="325"/>
      <c r="G54" s="21" t="s">
        <v>1264</v>
      </c>
      <c r="H54" s="328" t="s">
        <v>1314</v>
      </c>
      <c r="I54" s="329"/>
    </row>
    <row r="55" spans="1:9" ht="47.25">
      <c r="A55" s="325">
        <v>46</v>
      </c>
      <c r="B55" s="333" t="s">
        <v>1076</v>
      </c>
      <c r="C55" s="327">
        <f t="shared" si="0"/>
        <v>0.1</v>
      </c>
      <c r="D55" s="327">
        <v>0.1</v>
      </c>
      <c r="E55" s="325"/>
      <c r="F55" s="325"/>
      <c r="G55" s="21" t="s">
        <v>1263</v>
      </c>
      <c r="H55" s="328" t="s">
        <v>1313</v>
      </c>
      <c r="I55" s="329"/>
    </row>
    <row r="56" spans="1:9" ht="47.25">
      <c r="A56" s="325">
        <v>47</v>
      </c>
      <c r="B56" s="333" t="s">
        <v>1076</v>
      </c>
      <c r="C56" s="327">
        <f t="shared" si="0"/>
        <v>0.3</v>
      </c>
      <c r="D56" s="327">
        <v>0.3</v>
      </c>
      <c r="E56" s="327"/>
      <c r="F56" s="327"/>
      <c r="G56" s="21" t="s">
        <v>1125</v>
      </c>
      <c r="H56" s="328" t="s">
        <v>1315</v>
      </c>
      <c r="I56" s="329"/>
    </row>
    <row r="57" spans="1:9" ht="47.25">
      <c r="A57" s="325">
        <v>48</v>
      </c>
      <c r="B57" s="333" t="s">
        <v>1076</v>
      </c>
      <c r="C57" s="327">
        <f t="shared" si="0"/>
        <v>0.13</v>
      </c>
      <c r="D57" s="327">
        <v>0.13</v>
      </c>
      <c r="E57" s="327"/>
      <c r="F57" s="327"/>
      <c r="G57" s="21" t="s">
        <v>1123</v>
      </c>
      <c r="H57" s="328" t="s">
        <v>1316</v>
      </c>
      <c r="I57" s="329"/>
    </row>
    <row r="58" spans="1:9" ht="47.25">
      <c r="A58" s="325">
        <v>49</v>
      </c>
      <c r="B58" s="333" t="s">
        <v>1076</v>
      </c>
      <c r="C58" s="327">
        <f t="shared" si="0"/>
        <v>0.1</v>
      </c>
      <c r="D58" s="327">
        <v>0.1</v>
      </c>
      <c r="E58" s="327"/>
      <c r="F58" s="327"/>
      <c r="G58" s="21" t="s">
        <v>1121</v>
      </c>
      <c r="H58" s="328" t="s">
        <v>1317</v>
      </c>
      <c r="I58" s="329"/>
    </row>
    <row r="59" spans="1:9" ht="63">
      <c r="A59" s="325">
        <v>50</v>
      </c>
      <c r="B59" s="333" t="s">
        <v>1076</v>
      </c>
      <c r="C59" s="327">
        <f t="shared" si="0"/>
        <v>0.2</v>
      </c>
      <c r="D59" s="327">
        <v>0.2</v>
      </c>
      <c r="E59" s="327"/>
      <c r="F59" s="327"/>
      <c r="G59" s="21" t="s">
        <v>1120</v>
      </c>
      <c r="H59" s="328" t="s">
        <v>1317</v>
      </c>
      <c r="I59" s="329"/>
    </row>
    <row r="60" spans="1:9" ht="47.25">
      <c r="A60" s="325">
        <v>51</v>
      </c>
      <c r="B60" s="333" t="s">
        <v>1076</v>
      </c>
      <c r="C60" s="327">
        <f t="shared" si="0"/>
        <v>0.11</v>
      </c>
      <c r="D60" s="327">
        <v>0.11</v>
      </c>
      <c r="E60" s="327"/>
      <c r="F60" s="327"/>
      <c r="G60" s="21" t="s">
        <v>1119</v>
      </c>
      <c r="H60" s="328" t="s">
        <v>1317</v>
      </c>
      <c r="I60" s="329"/>
    </row>
    <row r="61" spans="1:9" ht="47.25">
      <c r="A61" s="325">
        <v>52</v>
      </c>
      <c r="B61" s="333" t="s">
        <v>1076</v>
      </c>
      <c r="C61" s="327">
        <f t="shared" si="0"/>
        <v>0.08</v>
      </c>
      <c r="D61" s="327">
        <v>0.08</v>
      </c>
      <c r="E61" s="327"/>
      <c r="F61" s="327"/>
      <c r="G61" s="21" t="s">
        <v>1118</v>
      </c>
      <c r="H61" s="328" t="s">
        <v>1317</v>
      </c>
      <c r="I61" s="329"/>
    </row>
    <row r="62" spans="1:9" ht="47.25">
      <c r="A62" s="325">
        <v>53</v>
      </c>
      <c r="B62" s="333" t="s">
        <v>1076</v>
      </c>
      <c r="C62" s="327">
        <f t="shared" si="0"/>
        <v>0.11</v>
      </c>
      <c r="D62" s="327">
        <v>0.11</v>
      </c>
      <c r="E62" s="327"/>
      <c r="F62" s="327"/>
      <c r="G62" s="21" t="s">
        <v>1117</v>
      </c>
      <c r="H62" s="328" t="s">
        <v>1317</v>
      </c>
      <c r="I62" s="329"/>
    </row>
    <row r="63" spans="1:9" ht="47.25">
      <c r="A63" s="325">
        <v>54</v>
      </c>
      <c r="B63" s="333" t="s">
        <v>1076</v>
      </c>
      <c r="C63" s="327">
        <f t="shared" si="0"/>
        <v>0.25</v>
      </c>
      <c r="D63" s="327">
        <v>0.25</v>
      </c>
      <c r="E63" s="325"/>
      <c r="F63" s="325"/>
      <c r="G63" s="21" t="s">
        <v>1191</v>
      </c>
      <c r="H63" s="328" t="s">
        <v>1318</v>
      </c>
      <c r="I63" s="329"/>
    </row>
    <row r="64" spans="1:9" ht="47.25">
      <c r="A64" s="325">
        <v>55</v>
      </c>
      <c r="B64" s="333" t="s">
        <v>1076</v>
      </c>
      <c r="C64" s="327">
        <f t="shared" si="0"/>
        <v>0.1</v>
      </c>
      <c r="D64" s="327">
        <v>0.1</v>
      </c>
      <c r="E64" s="325"/>
      <c r="F64" s="325"/>
      <c r="G64" s="21" t="s">
        <v>1261</v>
      </c>
      <c r="H64" s="328" t="s">
        <v>1318</v>
      </c>
      <c r="I64" s="329"/>
    </row>
    <row r="65" spans="1:9" ht="47.25">
      <c r="A65" s="325">
        <v>56</v>
      </c>
      <c r="B65" s="333" t="s">
        <v>1076</v>
      </c>
      <c r="C65" s="327">
        <f t="shared" si="0"/>
        <v>0.1</v>
      </c>
      <c r="D65" s="327">
        <v>0.1</v>
      </c>
      <c r="E65" s="325"/>
      <c r="F65" s="325"/>
      <c r="G65" s="21" t="s">
        <v>1260</v>
      </c>
      <c r="H65" s="328" t="s">
        <v>1318</v>
      </c>
      <c r="I65" s="329"/>
    </row>
    <row r="66" spans="1:9" ht="47.25">
      <c r="A66" s="325">
        <v>57</v>
      </c>
      <c r="B66" s="333" t="s">
        <v>1076</v>
      </c>
      <c r="C66" s="327">
        <f t="shared" si="0"/>
        <v>0.06</v>
      </c>
      <c r="D66" s="327">
        <v>0.06</v>
      </c>
      <c r="E66" s="325"/>
      <c r="F66" s="325"/>
      <c r="G66" s="21" t="s">
        <v>1259</v>
      </c>
      <c r="H66" s="328" t="s">
        <v>1318</v>
      </c>
      <c r="I66" s="329"/>
    </row>
    <row r="67" spans="1:9" ht="47.25">
      <c r="A67" s="325">
        <v>58</v>
      </c>
      <c r="B67" s="333" t="s">
        <v>1076</v>
      </c>
      <c r="C67" s="327">
        <f t="shared" si="0"/>
        <v>0.06</v>
      </c>
      <c r="D67" s="327">
        <v>0.06</v>
      </c>
      <c r="E67" s="327"/>
      <c r="F67" s="327"/>
      <c r="G67" s="21" t="s">
        <v>1114</v>
      </c>
      <c r="H67" s="328" t="s">
        <v>1319</v>
      </c>
      <c r="I67" s="329"/>
    </row>
    <row r="68" spans="1:9" ht="47.25">
      <c r="A68" s="325">
        <v>59</v>
      </c>
      <c r="B68" s="333" t="s">
        <v>1076</v>
      </c>
      <c r="C68" s="327">
        <f t="shared" si="0"/>
        <v>0.15</v>
      </c>
      <c r="D68" s="327">
        <v>0.15</v>
      </c>
      <c r="E68" s="327"/>
      <c r="F68" s="327"/>
      <c r="G68" s="21" t="s">
        <v>1113</v>
      </c>
      <c r="H68" s="328" t="s">
        <v>1319</v>
      </c>
      <c r="I68" s="329"/>
    </row>
    <row r="69" spans="1:9" ht="47.25">
      <c r="A69" s="325">
        <v>60</v>
      </c>
      <c r="B69" s="333" t="s">
        <v>1076</v>
      </c>
      <c r="C69" s="327">
        <f t="shared" si="0"/>
        <v>0.2</v>
      </c>
      <c r="D69" s="327">
        <v>0.2</v>
      </c>
      <c r="E69" s="327"/>
      <c r="F69" s="327"/>
      <c r="G69" s="21" t="s">
        <v>1112</v>
      </c>
      <c r="H69" s="328" t="s">
        <v>1319</v>
      </c>
      <c r="I69" s="329"/>
    </row>
    <row r="70" spans="1:9" ht="47.25">
      <c r="A70" s="325">
        <v>61</v>
      </c>
      <c r="B70" s="333" t="s">
        <v>1076</v>
      </c>
      <c r="C70" s="327">
        <f t="shared" si="0"/>
        <v>0.16</v>
      </c>
      <c r="D70" s="327">
        <v>0.16</v>
      </c>
      <c r="E70" s="327"/>
      <c r="F70" s="327"/>
      <c r="G70" s="21" t="s">
        <v>1111</v>
      </c>
      <c r="H70" s="328" t="s">
        <v>1319</v>
      </c>
      <c r="I70" s="329"/>
    </row>
    <row r="71" spans="1:9" ht="47.25">
      <c r="A71" s="325">
        <v>62</v>
      </c>
      <c r="B71" s="333" t="s">
        <v>1076</v>
      </c>
      <c r="C71" s="327">
        <f t="shared" si="0"/>
        <v>0.05</v>
      </c>
      <c r="D71" s="327">
        <v>0.05</v>
      </c>
      <c r="E71" s="325"/>
      <c r="F71" s="325"/>
      <c r="G71" s="21" t="s">
        <v>1254</v>
      </c>
      <c r="H71" s="328" t="s">
        <v>1319</v>
      </c>
      <c r="I71" s="329"/>
    </row>
    <row r="72" spans="1:9" ht="47.25">
      <c r="A72" s="325">
        <v>63</v>
      </c>
      <c r="B72" s="333" t="s">
        <v>1076</v>
      </c>
      <c r="C72" s="327">
        <f t="shared" si="0"/>
        <v>0.1</v>
      </c>
      <c r="D72" s="327">
        <v>0.1</v>
      </c>
      <c r="E72" s="325"/>
      <c r="F72" s="325"/>
      <c r="G72" s="21" t="s">
        <v>1253</v>
      </c>
      <c r="H72" s="328" t="s">
        <v>1319</v>
      </c>
      <c r="I72" s="329"/>
    </row>
    <row r="73" spans="1:9" ht="47.25">
      <c r="A73" s="325">
        <v>64</v>
      </c>
      <c r="B73" s="333" t="s">
        <v>1076</v>
      </c>
      <c r="C73" s="327">
        <f t="shared" ref="C73:C136" si="1">D73+E73+F73</f>
        <v>0.28000000000000003</v>
      </c>
      <c r="D73" s="327">
        <v>0.28000000000000003</v>
      </c>
      <c r="E73" s="325"/>
      <c r="F73" s="325"/>
      <c r="G73" s="21" t="s">
        <v>1252</v>
      </c>
      <c r="H73" s="328" t="s">
        <v>1319</v>
      </c>
      <c r="I73" s="329"/>
    </row>
    <row r="74" spans="1:9" ht="47.25">
      <c r="A74" s="325">
        <v>65</v>
      </c>
      <c r="B74" s="333" t="s">
        <v>1076</v>
      </c>
      <c r="C74" s="327">
        <f t="shared" si="1"/>
        <v>0.1</v>
      </c>
      <c r="D74" s="327">
        <v>0.1</v>
      </c>
      <c r="E74" s="327"/>
      <c r="F74" s="327"/>
      <c r="G74" s="21" t="s">
        <v>1109</v>
      </c>
      <c r="H74" s="328" t="s">
        <v>1320</v>
      </c>
      <c r="I74" s="329"/>
    </row>
    <row r="75" spans="1:9" ht="47.25">
      <c r="A75" s="325">
        <v>66</v>
      </c>
      <c r="B75" s="333" t="s">
        <v>1076</v>
      </c>
      <c r="C75" s="327">
        <f t="shared" si="1"/>
        <v>0.3</v>
      </c>
      <c r="D75" s="327">
        <v>0.3</v>
      </c>
      <c r="E75" s="327"/>
      <c r="F75" s="327"/>
      <c r="G75" s="21" t="s">
        <v>1108</v>
      </c>
      <c r="H75" s="328" t="s">
        <v>1320</v>
      </c>
      <c r="I75" s="329"/>
    </row>
    <row r="76" spans="1:9" ht="47.25">
      <c r="A76" s="325">
        <v>67</v>
      </c>
      <c r="B76" s="333" t="s">
        <v>1076</v>
      </c>
      <c r="C76" s="327">
        <f t="shared" si="1"/>
        <v>0.1</v>
      </c>
      <c r="D76" s="327">
        <v>0.1</v>
      </c>
      <c r="E76" s="327"/>
      <c r="F76" s="327"/>
      <c r="G76" s="21" t="s">
        <v>1106</v>
      </c>
      <c r="H76" s="328" t="s">
        <v>1321</v>
      </c>
      <c r="I76" s="329"/>
    </row>
    <row r="77" spans="1:9" ht="47.25">
      <c r="A77" s="325">
        <v>68</v>
      </c>
      <c r="B77" s="333" t="s">
        <v>1076</v>
      </c>
      <c r="C77" s="327">
        <f t="shared" si="1"/>
        <v>0.05</v>
      </c>
      <c r="D77" s="327">
        <v>0.05</v>
      </c>
      <c r="E77" s="325"/>
      <c r="F77" s="325"/>
      <c r="G77" s="21" t="s">
        <v>1250</v>
      </c>
      <c r="H77" s="328" t="s">
        <v>1321</v>
      </c>
      <c r="I77" s="329"/>
    </row>
    <row r="78" spans="1:9" ht="47.25">
      <c r="A78" s="325">
        <v>69</v>
      </c>
      <c r="B78" s="333" t="s">
        <v>1076</v>
      </c>
      <c r="C78" s="327">
        <f t="shared" si="1"/>
        <v>0.18</v>
      </c>
      <c r="D78" s="327">
        <v>0.18</v>
      </c>
      <c r="E78" s="325"/>
      <c r="F78" s="325"/>
      <c r="G78" s="21" t="s">
        <v>1249</v>
      </c>
      <c r="H78" s="328" t="s">
        <v>1321</v>
      </c>
      <c r="I78" s="329"/>
    </row>
    <row r="79" spans="1:9" ht="47.25">
      <c r="A79" s="325">
        <v>70</v>
      </c>
      <c r="B79" s="333" t="s">
        <v>1076</v>
      </c>
      <c r="C79" s="327">
        <f t="shared" si="1"/>
        <v>0.05</v>
      </c>
      <c r="D79" s="327">
        <v>0.05</v>
      </c>
      <c r="E79" s="325"/>
      <c r="F79" s="325"/>
      <c r="G79" s="21" t="s">
        <v>1247</v>
      </c>
      <c r="H79" s="328" t="s">
        <v>1322</v>
      </c>
      <c r="I79" s="329"/>
    </row>
    <row r="80" spans="1:9" ht="47.25">
      <c r="A80" s="325">
        <v>71</v>
      </c>
      <c r="B80" s="333" t="s">
        <v>1076</v>
      </c>
      <c r="C80" s="327">
        <f t="shared" si="1"/>
        <v>0.05</v>
      </c>
      <c r="D80" s="327">
        <v>0.05</v>
      </c>
      <c r="E80" s="325"/>
      <c r="F80" s="325"/>
      <c r="G80" s="21" t="s">
        <v>1246</v>
      </c>
      <c r="H80" s="328" t="s">
        <v>1322</v>
      </c>
      <c r="I80" s="329"/>
    </row>
    <row r="81" spans="1:9" ht="47.25">
      <c r="A81" s="325">
        <v>72</v>
      </c>
      <c r="B81" s="333" t="s">
        <v>1076</v>
      </c>
      <c r="C81" s="327">
        <f t="shared" si="1"/>
        <v>0.1</v>
      </c>
      <c r="D81" s="327">
        <v>0.1</v>
      </c>
      <c r="E81" s="325"/>
      <c r="F81" s="325"/>
      <c r="G81" s="21" t="s">
        <v>1213</v>
      </c>
      <c r="H81" s="328" t="s">
        <v>1322</v>
      </c>
      <c r="I81" s="329"/>
    </row>
    <row r="82" spans="1:9" ht="47.25">
      <c r="A82" s="325">
        <v>73</v>
      </c>
      <c r="B82" s="333" t="s">
        <v>1076</v>
      </c>
      <c r="C82" s="327">
        <f t="shared" si="1"/>
        <v>0.13</v>
      </c>
      <c r="D82" s="327">
        <v>0.13</v>
      </c>
      <c r="E82" s="325"/>
      <c r="F82" s="325"/>
      <c r="G82" s="21" t="s">
        <v>1245</v>
      </c>
      <c r="H82" s="328" t="s">
        <v>1322</v>
      </c>
      <c r="I82" s="329"/>
    </row>
    <row r="83" spans="1:9" ht="47.25">
      <c r="A83" s="325">
        <v>74</v>
      </c>
      <c r="B83" s="333" t="s">
        <v>1076</v>
      </c>
      <c r="C83" s="327">
        <f t="shared" si="1"/>
        <v>0.1</v>
      </c>
      <c r="D83" s="327">
        <v>0.1</v>
      </c>
      <c r="E83" s="327"/>
      <c r="F83" s="327"/>
      <c r="G83" s="21" t="s">
        <v>1104</v>
      </c>
      <c r="H83" s="328" t="s">
        <v>1322</v>
      </c>
      <c r="I83" s="329"/>
    </row>
    <row r="84" spans="1:9" ht="47.25">
      <c r="A84" s="325">
        <v>75</v>
      </c>
      <c r="B84" s="333" t="s">
        <v>1076</v>
      </c>
      <c r="C84" s="327">
        <f t="shared" si="1"/>
        <v>0.1</v>
      </c>
      <c r="D84" s="327">
        <v>0.1</v>
      </c>
      <c r="E84" s="327"/>
      <c r="F84" s="327"/>
      <c r="G84" s="21" t="s">
        <v>1103</v>
      </c>
      <c r="H84" s="328" t="s">
        <v>1322</v>
      </c>
      <c r="I84" s="329"/>
    </row>
    <row r="85" spans="1:9" ht="47.25">
      <c r="A85" s="325">
        <v>76</v>
      </c>
      <c r="B85" s="333" t="s">
        <v>1076</v>
      </c>
      <c r="C85" s="327">
        <f t="shared" si="1"/>
        <v>0.15</v>
      </c>
      <c r="D85" s="327">
        <v>0.15</v>
      </c>
      <c r="E85" s="327"/>
      <c r="F85" s="327"/>
      <c r="G85" s="21" t="s">
        <v>1102</v>
      </c>
      <c r="H85" s="328" t="s">
        <v>1322</v>
      </c>
      <c r="I85" s="332"/>
    </row>
    <row r="86" spans="1:9" ht="47.25">
      <c r="A86" s="325">
        <v>77</v>
      </c>
      <c r="B86" s="333" t="s">
        <v>1076</v>
      </c>
      <c r="C86" s="327">
        <f t="shared" si="1"/>
        <v>0.4</v>
      </c>
      <c r="D86" s="327">
        <v>0.4</v>
      </c>
      <c r="E86" s="325"/>
      <c r="F86" s="325"/>
      <c r="G86" s="21" t="s">
        <v>1244</v>
      </c>
      <c r="H86" s="328" t="s">
        <v>1323</v>
      </c>
      <c r="I86" s="329"/>
    </row>
    <row r="87" spans="1:9" ht="47.25">
      <c r="A87" s="325">
        <v>78</v>
      </c>
      <c r="B87" s="333" t="s">
        <v>1076</v>
      </c>
      <c r="C87" s="327">
        <f t="shared" si="1"/>
        <v>0.1</v>
      </c>
      <c r="D87" s="327">
        <v>0.1</v>
      </c>
      <c r="E87" s="327"/>
      <c r="F87" s="327"/>
      <c r="G87" s="21" t="s">
        <v>1098</v>
      </c>
      <c r="H87" s="328" t="s">
        <v>1324</v>
      </c>
      <c r="I87" s="329"/>
    </row>
    <row r="88" spans="1:9" ht="47.25">
      <c r="A88" s="325">
        <v>79</v>
      </c>
      <c r="B88" s="333" t="s">
        <v>1076</v>
      </c>
      <c r="C88" s="327">
        <f t="shared" si="1"/>
        <v>0.14000000000000001</v>
      </c>
      <c r="D88" s="327">
        <v>0.14000000000000001</v>
      </c>
      <c r="E88" s="327"/>
      <c r="F88" s="327"/>
      <c r="G88" s="21" t="s">
        <v>1097</v>
      </c>
      <c r="H88" s="328" t="s">
        <v>1324</v>
      </c>
      <c r="I88" s="329"/>
    </row>
    <row r="89" spans="1:9" ht="47.25">
      <c r="A89" s="325">
        <v>80</v>
      </c>
      <c r="B89" s="333" t="s">
        <v>1076</v>
      </c>
      <c r="C89" s="327">
        <f t="shared" si="1"/>
        <v>0.24</v>
      </c>
      <c r="D89" s="327">
        <v>0.24</v>
      </c>
      <c r="E89" s="327"/>
      <c r="F89" s="327"/>
      <c r="G89" s="21" t="s">
        <v>1096</v>
      </c>
      <c r="H89" s="328" t="s">
        <v>1324</v>
      </c>
      <c r="I89" s="329"/>
    </row>
    <row r="90" spans="1:9" ht="47.25">
      <c r="A90" s="325">
        <v>81</v>
      </c>
      <c r="B90" s="333" t="s">
        <v>1076</v>
      </c>
      <c r="C90" s="327">
        <f t="shared" si="1"/>
        <v>0.2</v>
      </c>
      <c r="D90" s="327">
        <v>0.2</v>
      </c>
      <c r="E90" s="325"/>
      <c r="F90" s="325"/>
      <c r="G90" s="21" t="s">
        <v>1243</v>
      </c>
      <c r="H90" s="328" t="s">
        <v>1325</v>
      </c>
      <c r="I90" s="329"/>
    </row>
    <row r="91" spans="1:9" ht="47.25">
      <c r="A91" s="325">
        <v>82</v>
      </c>
      <c r="B91" s="333" t="s">
        <v>1076</v>
      </c>
      <c r="C91" s="327">
        <f t="shared" si="1"/>
        <v>7.0000000000000007E-2</v>
      </c>
      <c r="D91" s="327">
        <v>7.0000000000000007E-2</v>
      </c>
      <c r="E91" s="325"/>
      <c r="F91" s="325"/>
      <c r="G91" s="21" t="s">
        <v>1024</v>
      </c>
      <c r="H91" s="328" t="s">
        <v>1325</v>
      </c>
      <c r="I91" s="329"/>
    </row>
    <row r="92" spans="1:9" ht="47.25">
      <c r="A92" s="325">
        <v>83</v>
      </c>
      <c r="B92" s="333" t="s">
        <v>1076</v>
      </c>
      <c r="C92" s="327">
        <f t="shared" si="1"/>
        <v>0.1</v>
      </c>
      <c r="D92" s="327">
        <v>0.1</v>
      </c>
      <c r="E92" s="325"/>
      <c r="F92" s="325"/>
      <c r="G92" s="21" t="s">
        <v>1242</v>
      </c>
      <c r="H92" s="328" t="s">
        <v>1325</v>
      </c>
      <c r="I92" s="329"/>
    </row>
    <row r="93" spans="1:9" ht="47.25">
      <c r="A93" s="325">
        <v>84</v>
      </c>
      <c r="B93" s="333" t="s">
        <v>1076</v>
      </c>
      <c r="C93" s="327">
        <f t="shared" si="1"/>
        <v>0.05</v>
      </c>
      <c r="D93" s="327">
        <v>0.05</v>
      </c>
      <c r="E93" s="325"/>
      <c r="F93" s="325"/>
      <c r="G93" s="21" t="s">
        <v>1326</v>
      </c>
      <c r="H93" s="328" t="s">
        <v>1325</v>
      </c>
      <c r="I93" s="332"/>
    </row>
    <row r="94" spans="1:9" ht="47.25">
      <c r="A94" s="325">
        <v>85</v>
      </c>
      <c r="B94" s="333" t="s">
        <v>1076</v>
      </c>
      <c r="C94" s="327">
        <f t="shared" si="1"/>
        <v>0.1</v>
      </c>
      <c r="D94" s="327">
        <v>0.1</v>
      </c>
      <c r="E94" s="325"/>
      <c r="F94" s="325"/>
      <c r="G94" s="21" t="s">
        <v>1239</v>
      </c>
      <c r="H94" s="328" t="s">
        <v>1325</v>
      </c>
      <c r="I94" s="329"/>
    </row>
    <row r="95" spans="1:9" ht="47.25">
      <c r="A95" s="325">
        <v>86</v>
      </c>
      <c r="B95" s="333" t="s">
        <v>1076</v>
      </c>
      <c r="C95" s="327">
        <f t="shared" si="1"/>
        <v>0.11</v>
      </c>
      <c r="D95" s="327">
        <v>0.11</v>
      </c>
      <c r="E95" s="327"/>
      <c r="F95" s="327"/>
      <c r="G95" s="21" t="s">
        <v>1094</v>
      </c>
      <c r="H95" s="328" t="s">
        <v>1327</v>
      </c>
      <c r="I95" s="329"/>
    </row>
    <row r="96" spans="1:9" ht="47.25">
      <c r="A96" s="325">
        <v>87</v>
      </c>
      <c r="B96" s="333" t="s">
        <v>1076</v>
      </c>
      <c r="C96" s="327">
        <f t="shared" si="1"/>
        <v>0.12</v>
      </c>
      <c r="D96" s="327">
        <v>0.12</v>
      </c>
      <c r="E96" s="327"/>
      <c r="F96" s="327"/>
      <c r="G96" s="21" t="s">
        <v>1093</v>
      </c>
      <c r="H96" s="328" t="s">
        <v>1327</v>
      </c>
      <c r="I96" s="329"/>
    </row>
    <row r="97" spans="1:9" ht="47.25">
      <c r="A97" s="325">
        <v>88</v>
      </c>
      <c r="B97" s="333" t="s">
        <v>1076</v>
      </c>
      <c r="C97" s="327">
        <f t="shared" si="1"/>
        <v>0.3</v>
      </c>
      <c r="D97" s="327">
        <v>0.3</v>
      </c>
      <c r="E97" s="325"/>
      <c r="F97" s="325"/>
      <c r="G97" s="21" t="s">
        <v>1222</v>
      </c>
      <c r="H97" s="328" t="s">
        <v>1327</v>
      </c>
      <c r="I97" s="329"/>
    </row>
    <row r="98" spans="1:9" ht="47.25">
      <c r="A98" s="325">
        <v>89</v>
      </c>
      <c r="B98" s="333" t="s">
        <v>1076</v>
      </c>
      <c r="C98" s="327">
        <f t="shared" si="1"/>
        <v>0.03</v>
      </c>
      <c r="D98" s="327">
        <v>0.03</v>
      </c>
      <c r="E98" s="325"/>
      <c r="F98" s="325"/>
      <c r="G98" s="21" t="s">
        <v>1237</v>
      </c>
      <c r="H98" s="328" t="s">
        <v>1327</v>
      </c>
      <c r="I98" s="329"/>
    </row>
    <row r="99" spans="1:9" ht="47.25">
      <c r="A99" s="325">
        <v>90</v>
      </c>
      <c r="B99" s="333" t="s">
        <v>1076</v>
      </c>
      <c r="C99" s="327">
        <f t="shared" si="1"/>
        <v>0.03</v>
      </c>
      <c r="D99" s="327">
        <v>0.03</v>
      </c>
      <c r="E99" s="327"/>
      <c r="F99" s="327"/>
      <c r="G99" s="21" t="s">
        <v>1090</v>
      </c>
      <c r="H99" s="328" t="s">
        <v>1328</v>
      </c>
      <c r="I99" s="332"/>
    </row>
    <row r="100" spans="1:9" ht="47.25">
      <c r="A100" s="325">
        <v>91</v>
      </c>
      <c r="B100" s="333" t="s">
        <v>1076</v>
      </c>
      <c r="C100" s="327">
        <f t="shared" si="1"/>
        <v>0.64</v>
      </c>
      <c r="D100" s="327">
        <v>0.64</v>
      </c>
      <c r="E100" s="325"/>
      <c r="F100" s="325"/>
      <c r="G100" s="21" t="s">
        <v>1235</v>
      </c>
      <c r="H100" s="328" t="s">
        <v>1329</v>
      </c>
      <c r="I100" s="329"/>
    </row>
    <row r="101" spans="1:9" ht="47.25">
      <c r="A101" s="325">
        <v>92</v>
      </c>
      <c r="B101" s="333" t="s">
        <v>1076</v>
      </c>
      <c r="C101" s="327">
        <f t="shared" si="1"/>
        <v>0.1</v>
      </c>
      <c r="D101" s="327">
        <v>0.1</v>
      </c>
      <c r="E101" s="327"/>
      <c r="F101" s="327"/>
      <c r="G101" s="21" t="s">
        <v>1085</v>
      </c>
      <c r="H101" s="328" t="s">
        <v>1330</v>
      </c>
      <c r="I101" s="329"/>
    </row>
    <row r="102" spans="1:9" ht="47.25">
      <c r="A102" s="325">
        <v>93</v>
      </c>
      <c r="B102" s="333" t="s">
        <v>1076</v>
      </c>
      <c r="C102" s="327">
        <f t="shared" si="1"/>
        <v>0.1</v>
      </c>
      <c r="D102" s="327">
        <v>0.1</v>
      </c>
      <c r="E102" s="327"/>
      <c r="F102" s="327"/>
      <c r="G102" s="21" t="s">
        <v>1084</v>
      </c>
      <c r="H102" s="328" t="s">
        <v>1330</v>
      </c>
      <c r="I102" s="329"/>
    </row>
    <row r="103" spans="1:9" ht="47.25">
      <c r="A103" s="325">
        <v>94</v>
      </c>
      <c r="B103" s="333" t="s">
        <v>1076</v>
      </c>
      <c r="C103" s="327">
        <f t="shared" si="1"/>
        <v>0.15</v>
      </c>
      <c r="D103" s="327">
        <v>0.15</v>
      </c>
      <c r="E103" s="327"/>
      <c r="F103" s="327"/>
      <c r="G103" s="21" t="s">
        <v>1083</v>
      </c>
      <c r="H103" s="328" t="s">
        <v>1330</v>
      </c>
      <c r="I103" s="329"/>
    </row>
    <row r="104" spans="1:9" ht="47.25">
      <c r="A104" s="325">
        <v>95</v>
      </c>
      <c r="B104" s="333" t="s">
        <v>1076</v>
      </c>
      <c r="C104" s="327">
        <f t="shared" si="1"/>
        <v>0.15</v>
      </c>
      <c r="D104" s="327">
        <v>0.15</v>
      </c>
      <c r="E104" s="327"/>
      <c r="F104" s="327"/>
      <c r="G104" s="21" t="s">
        <v>1082</v>
      </c>
      <c r="H104" s="328" t="s">
        <v>1330</v>
      </c>
      <c r="I104" s="329"/>
    </row>
    <row r="105" spans="1:9" ht="47.25">
      <c r="A105" s="325">
        <v>96</v>
      </c>
      <c r="B105" s="333" t="s">
        <v>1076</v>
      </c>
      <c r="C105" s="327">
        <f t="shared" si="1"/>
        <v>0.1</v>
      </c>
      <c r="D105" s="327">
        <v>0.1</v>
      </c>
      <c r="E105" s="327"/>
      <c r="F105" s="327"/>
      <c r="G105" s="21" t="s">
        <v>1079</v>
      </c>
      <c r="H105" s="328" t="s">
        <v>1331</v>
      </c>
      <c r="I105" s="329"/>
    </row>
    <row r="106" spans="1:9" ht="47.25">
      <c r="A106" s="325">
        <v>97</v>
      </c>
      <c r="B106" s="333" t="s">
        <v>1076</v>
      </c>
      <c r="C106" s="327">
        <f t="shared" si="1"/>
        <v>0.1</v>
      </c>
      <c r="D106" s="327">
        <v>0.1</v>
      </c>
      <c r="E106" s="327"/>
      <c r="F106" s="327"/>
      <c r="G106" s="21" t="s">
        <v>1078</v>
      </c>
      <c r="H106" s="328" t="s">
        <v>1331</v>
      </c>
      <c r="I106" s="329"/>
    </row>
    <row r="107" spans="1:9" ht="47.25">
      <c r="A107" s="325">
        <v>98</v>
      </c>
      <c r="B107" s="333" t="s">
        <v>1076</v>
      </c>
      <c r="C107" s="327">
        <f t="shared" si="1"/>
        <v>0.1</v>
      </c>
      <c r="D107" s="327">
        <v>0.1</v>
      </c>
      <c r="E107" s="325"/>
      <c r="F107" s="325"/>
      <c r="G107" s="21" t="s">
        <v>1231</v>
      </c>
      <c r="H107" s="328" t="s">
        <v>1332</v>
      </c>
      <c r="I107" s="329"/>
    </row>
    <row r="108" spans="1:9" ht="47.25">
      <c r="A108" s="325">
        <v>99</v>
      </c>
      <c r="B108" s="333" t="s">
        <v>1076</v>
      </c>
      <c r="C108" s="327">
        <f t="shared" si="1"/>
        <v>0.15</v>
      </c>
      <c r="D108" s="327">
        <v>0.15</v>
      </c>
      <c r="E108" s="325"/>
      <c r="F108" s="325"/>
      <c r="G108" s="21" t="s">
        <v>1232</v>
      </c>
      <c r="H108" s="328" t="s">
        <v>1333</v>
      </c>
      <c r="I108" s="329"/>
    </row>
    <row r="109" spans="1:9" ht="47.25">
      <c r="A109" s="325">
        <v>100</v>
      </c>
      <c r="B109" s="333" t="s">
        <v>1076</v>
      </c>
      <c r="C109" s="327">
        <f t="shared" si="1"/>
        <v>0.2</v>
      </c>
      <c r="D109" s="327">
        <v>0.2</v>
      </c>
      <c r="E109" s="325"/>
      <c r="F109" s="325"/>
      <c r="G109" s="21" t="s">
        <v>1231</v>
      </c>
      <c r="H109" s="328" t="s">
        <v>1333</v>
      </c>
      <c r="I109" s="329"/>
    </row>
    <row r="110" spans="1:9" ht="47.25">
      <c r="A110" s="325">
        <v>101</v>
      </c>
      <c r="B110" s="333" t="s">
        <v>1076</v>
      </c>
      <c r="C110" s="327">
        <f t="shared" si="1"/>
        <v>0.06</v>
      </c>
      <c r="D110" s="327">
        <v>0.06</v>
      </c>
      <c r="E110" s="325"/>
      <c r="F110" s="325"/>
      <c r="G110" s="21" t="s">
        <v>1231</v>
      </c>
      <c r="H110" s="328" t="s">
        <v>1333</v>
      </c>
      <c r="I110" s="329"/>
    </row>
    <row r="111" spans="1:9" ht="47.25">
      <c r="A111" s="325">
        <v>102</v>
      </c>
      <c r="B111" s="333" t="s">
        <v>1076</v>
      </c>
      <c r="C111" s="327">
        <f t="shared" si="1"/>
        <v>0.1</v>
      </c>
      <c r="D111" s="327">
        <v>0.1</v>
      </c>
      <c r="E111" s="325"/>
      <c r="F111" s="325"/>
      <c r="G111" s="21" t="s">
        <v>1229</v>
      </c>
      <c r="H111" s="328" t="s">
        <v>1333</v>
      </c>
      <c r="I111" s="329"/>
    </row>
    <row r="112" spans="1:9" ht="47.25">
      <c r="A112" s="325">
        <v>103</v>
      </c>
      <c r="B112" s="333" t="s">
        <v>1076</v>
      </c>
      <c r="C112" s="327">
        <f t="shared" si="1"/>
        <v>0.1</v>
      </c>
      <c r="D112" s="327">
        <v>0.1</v>
      </c>
      <c r="E112" s="325"/>
      <c r="F112" s="325"/>
      <c r="G112" s="21" t="s">
        <v>1226</v>
      </c>
      <c r="H112" s="328" t="s">
        <v>1334</v>
      </c>
      <c r="I112" s="329"/>
    </row>
    <row r="113" spans="1:9">
      <c r="A113" s="321" t="s">
        <v>1067</v>
      </c>
      <c r="B113" s="330" t="s">
        <v>1069</v>
      </c>
      <c r="C113" s="324">
        <f t="shared" si="1"/>
        <v>4</v>
      </c>
      <c r="D113" s="324">
        <v>4</v>
      </c>
      <c r="E113" s="324">
        <v>0</v>
      </c>
      <c r="F113" s="324">
        <v>0</v>
      </c>
      <c r="G113" s="2"/>
      <c r="H113" s="331"/>
      <c r="I113" s="332"/>
    </row>
    <row r="114" spans="1:9" ht="47.25">
      <c r="A114" s="325">
        <v>104</v>
      </c>
      <c r="B114" s="333" t="s">
        <v>1069</v>
      </c>
      <c r="C114" s="327">
        <f t="shared" si="1"/>
        <v>1.7</v>
      </c>
      <c r="D114" s="327">
        <v>1.7</v>
      </c>
      <c r="E114" s="327"/>
      <c r="F114" s="327"/>
      <c r="G114" s="21" t="s">
        <v>1072</v>
      </c>
      <c r="H114" s="328"/>
      <c r="I114" s="329"/>
    </row>
    <row r="115" spans="1:9" ht="31.5">
      <c r="A115" s="325">
        <v>105</v>
      </c>
      <c r="B115" s="333" t="s">
        <v>1069</v>
      </c>
      <c r="C115" s="327">
        <f t="shared" si="1"/>
        <v>0.1</v>
      </c>
      <c r="D115" s="327">
        <v>0.1</v>
      </c>
      <c r="E115" s="327"/>
      <c r="F115" s="327"/>
      <c r="G115" s="21" t="s">
        <v>1071</v>
      </c>
      <c r="H115" s="328"/>
      <c r="I115" s="329"/>
    </row>
    <row r="116" spans="1:9" ht="31.5">
      <c r="A116" s="325">
        <v>106</v>
      </c>
      <c r="B116" s="333" t="s">
        <v>1069</v>
      </c>
      <c r="C116" s="327">
        <f t="shared" si="1"/>
        <v>0.2</v>
      </c>
      <c r="D116" s="327">
        <v>0.2</v>
      </c>
      <c r="E116" s="327"/>
      <c r="F116" s="327"/>
      <c r="G116" s="21" t="s">
        <v>1070</v>
      </c>
      <c r="H116" s="328"/>
      <c r="I116" s="329"/>
    </row>
    <row r="117" spans="1:9" ht="31.5">
      <c r="A117" s="325">
        <v>107</v>
      </c>
      <c r="B117" s="333" t="s">
        <v>1069</v>
      </c>
      <c r="C117" s="327">
        <f t="shared" si="1"/>
        <v>1.5</v>
      </c>
      <c r="D117" s="327">
        <v>1.5</v>
      </c>
      <c r="E117" s="327"/>
      <c r="F117" s="327"/>
      <c r="G117" s="21" t="s">
        <v>1068</v>
      </c>
      <c r="H117" s="328"/>
      <c r="I117" s="329"/>
    </row>
    <row r="118" spans="1:9" ht="78.75">
      <c r="A118" s="325">
        <v>108</v>
      </c>
      <c r="B118" s="232" t="s">
        <v>1069</v>
      </c>
      <c r="C118" s="327">
        <f t="shared" si="1"/>
        <v>0.5</v>
      </c>
      <c r="D118" s="327">
        <v>0.5</v>
      </c>
      <c r="E118" s="325"/>
      <c r="F118" s="325"/>
      <c r="G118" s="21" t="s">
        <v>1219</v>
      </c>
      <c r="H118" s="328"/>
      <c r="I118" s="329"/>
    </row>
    <row r="119" spans="1:9">
      <c r="A119" s="321" t="s">
        <v>1063</v>
      </c>
      <c r="B119" s="231" t="s">
        <v>1066</v>
      </c>
      <c r="C119" s="324">
        <f t="shared" si="1"/>
        <v>1.2</v>
      </c>
      <c r="D119" s="324">
        <v>1.2</v>
      </c>
      <c r="E119" s="324">
        <v>0</v>
      </c>
      <c r="F119" s="324">
        <v>0</v>
      </c>
      <c r="G119" s="2"/>
      <c r="H119" s="331"/>
      <c r="I119" s="332"/>
    </row>
    <row r="120" spans="1:9" ht="47.25">
      <c r="A120" s="325">
        <v>109</v>
      </c>
      <c r="B120" s="334" t="s">
        <v>1064</v>
      </c>
      <c r="C120" s="327">
        <f t="shared" si="1"/>
        <v>1.2</v>
      </c>
      <c r="D120" s="327">
        <v>1.2</v>
      </c>
      <c r="E120" s="327"/>
      <c r="F120" s="327"/>
      <c r="G120" s="21" t="s">
        <v>1028</v>
      </c>
      <c r="H120" s="335" t="s">
        <v>1335</v>
      </c>
      <c r="I120" s="329"/>
    </row>
    <row r="121" spans="1:9">
      <c r="A121" s="321" t="s">
        <v>1059</v>
      </c>
      <c r="B121" s="336" t="s">
        <v>1336</v>
      </c>
      <c r="C121" s="324">
        <f t="shared" si="1"/>
        <v>9.6300000000000008</v>
      </c>
      <c r="D121" s="324">
        <v>9.6300000000000008</v>
      </c>
      <c r="E121" s="324">
        <v>0</v>
      </c>
      <c r="F121" s="324">
        <v>0</v>
      </c>
      <c r="G121" s="2"/>
      <c r="H121" s="331"/>
      <c r="I121" s="332"/>
    </row>
    <row r="122" spans="1:9" ht="47.25">
      <c r="A122" s="325">
        <v>110</v>
      </c>
      <c r="B122" s="232" t="s">
        <v>1337</v>
      </c>
      <c r="C122" s="327">
        <f t="shared" si="1"/>
        <v>0.19</v>
      </c>
      <c r="D122" s="327">
        <v>0.19</v>
      </c>
      <c r="E122" s="325"/>
      <c r="F122" s="325"/>
      <c r="G122" s="21" t="s">
        <v>1338</v>
      </c>
      <c r="H122" s="328" t="s">
        <v>1339</v>
      </c>
      <c r="I122" s="329"/>
    </row>
    <row r="123" spans="1:9" ht="110.25">
      <c r="A123" s="325">
        <v>111</v>
      </c>
      <c r="B123" s="326" t="s">
        <v>1340</v>
      </c>
      <c r="C123" s="327">
        <f t="shared" si="1"/>
        <v>0.6</v>
      </c>
      <c r="D123" s="327">
        <v>0.6</v>
      </c>
      <c r="E123" s="325"/>
      <c r="F123" s="325"/>
      <c r="G123" s="21" t="s">
        <v>1341</v>
      </c>
      <c r="H123" s="328" t="s">
        <v>1342</v>
      </c>
      <c r="I123" s="329"/>
    </row>
    <row r="124" spans="1:9" ht="47.25">
      <c r="A124" s="325">
        <v>112</v>
      </c>
      <c r="B124" s="333" t="s">
        <v>1343</v>
      </c>
      <c r="C124" s="327">
        <f t="shared" si="1"/>
        <v>0.7</v>
      </c>
      <c r="D124" s="327">
        <v>0.7</v>
      </c>
      <c r="E124" s="327"/>
      <c r="F124" s="327"/>
      <c r="G124" s="21" t="s">
        <v>1344</v>
      </c>
      <c r="H124" s="328" t="s">
        <v>1345</v>
      </c>
      <c r="I124" s="329"/>
    </row>
    <row r="125" spans="1:9" ht="78.75">
      <c r="A125" s="325">
        <v>113</v>
      </c>
      <c r="B125" s="333" t="s">
        <v>1346</v>
      </c>
      <c r="C125" s="327">
        <f t="shared" si="1"/>
        <v>0.21</v>
      </c>
      <c r="D125" s="327">
        <v>0.21</v>
      </c>
      <c r="E125" s="325"/>
      <c r="F125" s="325"/>
      <c r="G125" s="21" t="s">
        <v>1010</v>
      </c>
      <c r="H125" s="328" t="s">
        <v>1347</v>
      </c>
      <c r="I125" s="329"/>
    </row>
    <row r="126" spans="1:9" ht="63">
      <c r="A126" s="325">
        <v>114</v>
      </c>
      <c r="B126" s="333" t="s">
        <v>1348</v>
      </c>
      <c r="C126" s="327">
        <f t="shared" si="1"/>
        <v>0.12</v>
      </c>
      <c r="D126" s="327">
        <v>0.12</v>
      </c>
      <c r="E126" s="325"/>
      <c r="F126" s="325"/>
      <c r="G126" s="21" t="s">
        <v>1349</v>
      </c>
      <c r="H126" s="328" t="s">
        <v>1350</v>
      </c>
      <c r="I126" s="329"/>
    </row>
    <row r="127" spans="1:9" ht="78.75">
      <c r="A127" s="325">
        <v>115</v>
      </c>
      <c r="B127" s="333" t="s">
        <v>1351</v>
      </c>
      <c r="C127" s="327">
        <f t="shared" si="1"/>
        <v>4.63</v>
      </c>
      <c r="D127" s="327">
        <v>4.63</v>
      </c>
      <c r="E127" s="325"/>
      <c r="F127" s="325"/>
      <c r="G127" s="21" t="s">
        <v>1352</v>
      </c>
      <c r="H127" s="328" t="s">
        <v>1353</v>
      </c>
      <c r="I127" s="329"/>
    </row>
    <row r="128" spans="1:9" ht="78.75">
      <c r="A128" s="325">
        <v>116</v>
      </c>
      <c r="B128" s="333" t="s">
        <v>1354</v>
      </c>
      <c r="C128" s="327">
        <f t="shared" si="1"/>
        <v>0.33</v>
      </c>
      <c r="D128" s="327">
        <v>0.33</v>
      </c>
      <c r="E128" s="325"/>
      <c r="F128" s="325"/>
      <c r="G128" s="21" t="s">
        <v>1114</v>
      </c>
      <c r="H128" s="328" t="s">
        <v>1355</v>
      </c>
      <c r="I128" s="329"/>
    </row>
    <row r="129" spans="1:9" ht="78.75">
      <c r="A129" s="325">
        <v>117</v>
      </c>
      <c r="B129" s="232" t="s">
        <v>1356</v>
      </c>
      <c r="C129" s="327">
        <f t="shared" si="1"/>
        <v>2.4900000000000002</v>
      </c>
      <c r="D129" s="327">
        <v>2.4900000000000002</v>
      </c>
      <c r="E129" s="325"/>
      <c r="F129" s="325"/>
      <c r="G129" s="21" t="s">
        <v>1251</v>
      </c>
      <c r="H129" s="328" t="s">
        <v>1357</v>
      </c>
      <c r="I129" s="329"/>
    </row>
    <row r="130" spans="1:9" ht="94.5">
      <c r="A130" s="325">
        <v>118</v>
      </c>
      <c r="B130" s="337" t="s">
        <v>1358</v>
      </c>
      <c r="C130" s="327">
        <f t="shared" si="1"/>
        <v>0.1</v>
      </c>
      <c r="D130" s="327">
        <v>0.1</v>
      </c>
      <c r="E130" s="325"/>
      <c r="F130" s="325"/>
      <c r="G130" s="21" t="s">
        <v>1359</v>
      </c>
      <c r="H130" s="328" t="s">
        <v>1360</v>
      </c>
      <c r="I130" s="329"/>
    </row>
    <row r="131" spans="1:9" ht="78.75">
      <c r="A131" s="325">
        <v>119</v>
      </c>
      <c r="B131" s="333" t="s">
        <v>1361</v>
      </c>
      <c r="C131" s="327">
        <f t="shared" si="1"/>
        <v>0.13</v>
      </c>
      <c r="D131" s="327">
        <v>0.13</v>
      </c>
      <c r="E131" s="325"/>
      <c r="F131" s="325"/>
      <c r="G131" s="21" t="s">
        <v>1362</v>
      </c>
      <c r="H131" s="328" t="s">
        <v>1363</v>
      </c>
      <c r="I131" s="329"/>
    </row>
    <row r="132" spans="1:9" ht="94.5">
      <c r="A132" s="325">
        <v>120</v>
      </c>
      <c r="B132" s="326" t="s">
        <v>1364</v>
      </c>
      <c r="C132" s="327">
        <f t="shared" si="1"/>
        <v>0.13</v>
      </c>
      <c r="D132" s="327">
        <v>0.13</v>
      </c>
      <c r="E132" s="325"/>
      <c r="F132" s="325"/>
      <c r="G132" s="21" t="s">
        <v>1222</v>
      </c>
      <c r="H132" s="328" t="s">
        <v>1360</v>
      </c>
      <c r="I132" s="329"/>
    </row>
    <row r="133" spans="1:9">
      <c r="A133" s="321" t="s">
        <v>1053</v>
      </c>
      <c r="B133" s="330" t="s">
        <v>1365</v>
      </c>
      <c r="C133" s="324">
        <f t="shared" si="1"/>
        <v>1.05</v>
      </c>
      <c r="D133" s="324">
        <v>1.05</v>
      </c>
      <c r="E133" s="324">
        <v>0</v>
      </c>
      <c r="F133" s="324">
        <v>0</v>
      </c>
      <c r="G133" s="2"/>
      <c r="H133" s="331"/>
      <c r="I133" s="332"/>
    </row>
    <row r="134" spans="1:9" ht="126">
      <c r="A134" s="325">
        <v>121</v>
      </c>
      <c r="B134" s="337" t="s">
        <v>1366</v>
      </c>
      <c r="C134" s="327">
        <f t="shared" si="1"/>
        <v>1.05</v>
      </c>
      <c r="D134" s="327">
        <v>1.05</v>
      </c>
      <c r="E134" s="325"/>
      <c r="F134" s="325"/>
      <c r="G134" s="21" t="s">
        <v>1367</v>
      </c>
      <c r="H134" s="335" t="s">
        <v>1368</v>
      </c>
      <c r="I134" s="329"/>
    </row>
    <row r="135" spans="1:9">
      <c r="A135" s="321" t="s">
        <v>1050</v>
      </c>
      <c r="B135" s="338" t="s">
        <v>1369</v>
      </c>
      <c r="C135" s="327">
        <f t="shared" si="1"/>
        <v>0.44</v>
      </c>
      <c r="D135" s="324">
        <v>0.44</v>
      </c>
      <c r="E135" s="324">
        <v>0</v>
      </c>
      <c r="F135" s="324">
        <v>0</v>
      </c>
      <c r="G135" s="2"/>
      <c r="H135" s="331"/>
      <c r="I135" s="332"/>
    </row>
    <row r="136" spans="1:9" ht="94.5">
      <c r="A136" s="325">
        <v>122</v>
      </c>
      <c r="B136" s="337" t="s">
        <v>1370</v>
      </c>
      <c r="C136" s="327">
        <f t="shared" si="1"/>
        <v>0.44</v>
      </c>
      <c r="D136" s="327">
        <v>0.44</v>
      </c>
      <c r="E136" s="325"/>
      <c r="F136" s="325"/>
      <c r="G136" s="21" t="s">
        <v>1112</v>
      </c>
      <c r="H136" s="328" t="s">
        <v>1371</v>
      </c>
      <c r="I136" s="329"/>
    </row>
    <row r="137" spans="1:9">
      <c r="A137" s="321" t="s">
        <v>1037</v>
      </c>
      <c r="B137" s="323" t="s">
        <v>1049</v>
      </c>
      <c r="C137" s="324">
        <f>D137+E137+F137</f>
        <v>1.21</v>
      </c>
      <c r="D137" s="324">
        <v>1.21</v>
      </c>
      <c r="E137" s="324">
        <v>0</v>
      </c>
      <c r="F137" s="324">
        <v>0</v>
      </c>
      <c r="G137" s="2"/>
      <c r="H137" s="331"/>
      <c r="I137" s="332"/>
    </row>
    <row r="138" spans="1:9" ht="78.75">
      <c r="A138" s="325">
        <v>123</v>
      </c>
      <c r="B138" s="326" t="s">
        <v>261</v>
      </c>
      <c r="C138" s="327">
        <f>D138+E138+F138</f>
        <v>1.21</v>
      </c>
      <c r="D138" s="327">
        <v>1.21</v>
      </c>
      <c r="E138" s="327"/>
      <c r="F138" s="327"/>
      <c r="G138" s="21" t="s">
        <v>1048</v>
      </c>
      <c r="H138" s="328" t="s">
        <v>1372</v>
      </c>
      <c r="I138" s="329"/>
    </row>
    <row r="139" spans="1:9">
      <c r="A139" s="321">
        <v>123</v>
      </c>
      <c r="B139" s="323" t="s">
        <v>1373</v>
      </c>
      <c r="C139" s="324">
        <f>C137+C135+C133+C121+C119+C113+C11+C8</f>
        <v>55.929999999999993</v>
      </c>
      <c r="D139" s="324">
        <f>D137+D135+D133+D121+D119+D113+D11+D8</f>
        <v>55.929999999999993</v>
      </c>
      <c r="E139" s="324">
        <f>E137+E135+E133+E121+E119+E113+E11+E8</f>
        <v>0</v>
      </c>
      <c r="F139" s="324">
        <f>F137+F135+F133+F121+F119+F113+F11+F8</f>
        <v>0</v>
      </c>
      <c r="G139" s="2"/>
      <c r="H139" s="331"/>
      <c r="I139" s="332"/>
    </row>
    <row r="140" spans="1:9" ht="30.75" customHeight="1">
      <c r="A140" s="680" t="s">
        <v>1374</v>
      </c>
      <c r="B140" s="681"/>
      <c r="C140" s="681"/>
      <c r="D140" s="681"/>
      <c r="E140" s="681"/>
      <c r="F140" s="681"/>
      <c r="G140" s="681"/>
      <c r="H140" s="681"/>
      <c r="I140" s="681"/>
    </row>
    <row r="141" spans="1:9" ht="18.75" customHeight="1">
      <c r="A141" s="339" t="s">
        <v>1173</v>
      </c>
      <c r="B141" s="339" t="s">
        <v>1336</v>
      </c>
      <c r="C141" s="339">
        <f>D141+E141+F141</f>
        <v>1.9</v>
      </c>
      <c r="D141" s="341">
        <f>SUM(D142:D146)</f>
        <v>1.9</v>
      </c>
      <c r="E141" s="341">
        <f>SUM(E142:E146)</f>
        <v>0</v>
      </c>
      <c r="F141" s="341">
        <f>SUM(F142:F146)</f>
        <v>0</v>
      </c>
      <c r="G141" s="340"/>
      <c r="H141" s="340"/>
      <c r="I141" s="340"/>
    </row>
    <row r="142" spans="1:9" ht="63">
      <c r="A142" s="342">
        <v>1</v>
      </c>
      <c r="B142" s="326" t="s">
        <v>1375</v>
      </c>
      <c r="C142" s="340">
        <f t="shared" ref="C142:C147" si="2">D142+E142+F142</f>
        <v>0.38</v>
      </c>
      <c r="D142" s="327">
        <v>0.38</v>
      </c>
      <c r="E142" s="325"/>
      <c r="F142" s="325"/>
      <c r="G142" s="333" t="s">
        <v>1376</v>
      </c>
      <c r="H142" s="342"/>
      <c r="I142" s="343"/>
    </row>
    <row r="143" spans="1:9" ht="47.25">
      <c r="A143" s="342">
        <v>2</v>
      </c>
      <c r="B143" s="326" t="s">
        <v>1377</v>
      </c>
      <c r="C143" s="340">
        <f t="shared" si="2"/>
        <v>0.38</v>
      </c>
      <c r="D143" s="327">
        <v>0.38</v>
      </c>
      <c r="E143" s="325"/>
      <c r="F143" s="325"/>
      <c r="G143" s="333" t="s">
        <v>1378</v>
      </c>
      <c r="H143" s="342"/>
      <c r="I143" s="343"/>
    </row>
    <row r="144" spans="1:9" ht="63">
      <c r="A144" s="342">
        <v>3</v>
      </c>
      <c r="B144" s="326" t="s">
        <v>1379</v>
      </c>
      <c r="C144" s="340">
        <f t="shared" si="2"/>
        <v>0.38</v>
      </c>
      <c r="D144" s="327">
        <v>0.38</v>
      </c>
      <c r="E144" s="325"/>
      <c r="F144" s="325"/>
      <c r="G144" s="333" t="s">
        <v>1378</v>
      </c>
      <c r="H144" s="342"/>
      <c r="I144" s="343"/>
    </row>
    <row r="145" spans="1:9" ht="78.75">
      <c r="A145" s="342">
        <v>4</v>
      </c>
      <c r="B145" s="326" t="s">
        <v>1380</v>
      </c>
      <c r="C145" s="340">
        <f t="shared" si="2"/>
        <v>0.38</v>
      </c>
      <c r="D145" s="327">
        <v>0.38</v>
      </c>
      <c r="E145" s="325"/>
      <c r="F145" s="325"/>
      <c r="G145" s="333" t="s">
        <v>1381</v>
      </c>
      <c r="H145" s="328" t="s">
        <v>1382</v>
      </c>
      <c r="I145" s="343"/>
    </row>
    <row r="146" spans="1:9" ht="31.5">
      <c r="A146" s="342">
        <v>5</v>
      </c>
      <c r="B146" s="326" t="s">
        <v>1383</v>
      </c>
      <c r="C146" s="340">
        <f t="shared" si="2"/>
        <v>0.38</v>
      </c>
      <c r="D146" s="327">
        <v>0.38</v>
      </c>
      <c r="E146" s="325"/>
      <c r="F146" s="325"/>
      <c r="G146" s="344" t="s">
        <v>1384</v>
      </c>
      <c r="H146" s="337" t="s">
        <v>1385</v>
      </c>
      <c r="I146" s="343"/>
    </row>
    <row r="147" spans="1:9">
      <c r="A147" s="345">
        <v>5</v>
      </c>
      <c r="B147" s="323" t="s">
        <v>1386</v>
      </c>
      <c r="C147" s="339">
        <f t="shared" si="2"/>
        <v>1.9</v>
      </c>
      <c r="D147" s="324">
        <f>D141</f>
        <v>1.9</v>
      </c>
      <c r="E147" s="324">
        <f>E141</f>
        <v>0</v>
      </c>
      <c r="F147" s="324">
        <f>F141</f>
        <v>0</v>
      </c>
      <c r="G147" s="320"/>
      <c r="H147" s="236"/>
      <c r="I147" s="346"/>
    </row>
    <row r="148" spans="1:9" ht="18.75" customHeight="1">
      <c r="A148" s="685" t="s">
        <v>1387</v>
      </c>
      <c r="B148" s="685"/>
      <c r="C148" s="685"/>
      <c r="D148" s="685"/>
      <c r="E148" s="685"/>
      <c r="F148" s="685"/>
      <c r="G148" s="685"/>
      <c r="H148" s="685"/>
      <c r="I148" s="685"/>
    </row>
    <row r="149" spans="1:9">
      <c r="A149" s="345" t="s">
        <v>1173</v>
      </c>
      <c r="B149" s="347" t="s">
        <v>57</v>
      </c>
      <c r="C149" s="348">
        <f>D149+E149+F149</f>
        <v>3.5</v>
      </c>
      <c r="D149" s="348">
        <v>3.5</v>
      </c>
      <c r="E149" s="348">
        <v>0</v>
      </c>
      <c r="F149" s="348">
        <v>0</v>
      </c>
      <c r="G149" s="324"/>
      <c r="H149" s="324"/>
      <c r="I149" s="324"/>
    </row>
    <row r="150" spans="1:9" ht="31.5">
      <c r="A150" s="325">
        <v>1</v>
      </c>
      <c r="B150" s="326" t="s">
        <v>1298</v>
      </c>
      <c r="C150" s="349">
        <f t="shared" ref="C150:C163" si="3">D150+E150+F150</f>
        <v>3.5</v>
      </c>
      <c r="D150" s="327">
        <v>3.5</v>
      </c>
      <c r="E150" s="327"/>
      <c r="F150" s="327"/>
      <c r="G150" s="21" t="s">
        <v>1028</v>
      </c>
      <c r="H150" s="329" t="s">
        <v>1388</v>
      </c>
      <c r="I150" s="329" t="s">
        <v>1007</v>
      </c>
    </row>
    <row r="151" spans="1:9">
      <c r="A151" s="321" t="s">
        <v>1073</v>
      </c>
      <c r="B151" s="323" t="s">
        <v>1076</v>
      </c>
      <c r="C151" s="348">
        <f t="shared" si="3"/>
        <v>1.5</v>
      </c>
      <c r="D151" s="324">
        <v>1.5</v>
      </c>
      <c r="E151" s="324">
        <v>0</v>
      </c>
      <c r="F151" s="324">
        <v>0</v>
      </c>
      <c r="G151" s="2"/>
      <c r="H151" s="332"/>
      <c r="I151" s="332"/>
    </row>
    <row r="152" spans="1:9" ht="47.25">
      <c r="A152" s="325">
        <v>2</v>
      </c>
      <c r="B152" s="326" t="s">
        <v>1131</v>
      </c>
      <c r="C152" s="349">
        <f t="shared" si="3"/>
        <v>1.5</v>
      </c>
      <c r="D152" s="327">
        <v>1.5</v>
      </c>
      <c r="E152" s="325"/>
      <c r="F152" s="325"/>
      <c r="G152" s="21" t="s">
        <v>1026</v>
      </c>
      <c r="H152" s="329" t="s">
        <v>1130</v>
      </c>
      <c r="I152" s="329" t="s">
        <v>1007</v>
      </c>
    </row>
    <row r="153" spans="1:9">
      <c r="A153" s="321" t="s">
        <v>1067</v>
      </c>
      <c r="B153" s="336" t="s">
        <v>1336</v>
      </c>
      <c r="C153" s="348">
        <f t="shared" si="3"/>
        <v>5.15</v>
      </c>
      <c r="D153" s="324">
        <v>5.15</v>
      </c>
      <c r="E153" s="324">
        <v>0</v>
      </c>
      <c r="F153" s="324">
        <v>0</v>
      </c>
      <c r="G153" s="2"/>
      <c r="H153" s="331"/>
      <c r="I153" s="332"/>
    </row>
    <row r="154" spans="1:9" ht="110.25">
      <c r="A154" s="325">
        <v>3</v>
      </c>
      <c r="B154" s="337" t="s">
        <v>1389</v>
      </c>
      <c r="C154" s="349">
        <f t="shared" si="3"/>
        <v>4.76</v>
      </c>
      <c r="D154" s="327">
        <v>4.76</v>
      </c>
      <c r="E154" s="325"/>
      <c r="F154" s="325"/>
      <c r="G154" s="21" t="s">
        <v>1390</v>
      </c>
      <c r="H154" s="328" t="s">
        <v>1391</v>
      </c>
      <c r="I154" s="329" t="s">
        <v>1392</v>
      </c>
    </row>
    <row r="155" spans="1:9" ht="47.25">
      <c r="A155" s="325">
        <v>4</v>
      </c>
      <c r="B155" s="337" t="s">
        <v>1393</v>
      </c>
      <c r="C155" s="349">
        <f t="shared" si="3"/>
        <v>0.11</v>
      </c>
      <c r="D155" s="327">
        <v>0.11</v>
      </c>
      <c r="E155" s="325"/>
      <c r="F155" s="325"/>
      <c r="G155" s="21" t="s">
        <v>1150</v>
      </c>
      <c r="H155" s="329" t="s">
        <v>1394</v>
      </c>
      <c r="I155" s="329" t="s">
        <v>1392</v>
      </c>
    </row>
    <row r="156" spans="1:9" ht="31.5">
      <c r="A156" s="325">
        <v>5</v>
      </c>
      <c r="B156" s="326" t="s">
        <v>953</v>
      </c>
      <c r="C156" s="349">
        <f t="shared" si="3"/>
        <v>0.28000000000000003</v>
      </c>
      <c r="D156" s="327">
        <v>0.28000000000000003</v>
      </c>
      <c r="E156" s="327"/>
      <c r="F156" s="327"/>
      <c r="G156" s="21" t="s">
        <v>1055</v>
      </c>
      <c r="H156" s="328" t="s">
        <v>1395</v>
      </c>
      <c r="I156" s="329" t="s">
        <v>1007</v>
      </c>
    </row>
    <row r="157" spans="1:9">
      <c r="A157" s="321" t="s">
        <v>1063</v>
      </c>
      <c r="B157" s="323" t="s">
        <v>1049</v>
      </c>
      <c r="C157" s="348">
        <f t="shared" si="3"/>
        <v>1.2000000000000002</v>
      </c>
      <c r="D157" s="324">
        <v>1.2000000000000002</v>
      </c>
      <c r="E157" s="324">
        <v>0</v>
      </c>
      <c r="F157" s="324">
        <v>0</v>
      </c>
      <c r="G157" s="2"/>
      <c r="H157" s="331"/>
      <c r="I157" s="332"/>
    </row>
    <row r="158" spans="1:9" ht="31.5">
      <c r="A158" s="325">
        <v>6</v>
      </c>
      <c r="B158" s="326" t="s">
        <v>1202</v>
      </c>
      <c r="C158" s="349">
        <f t="shared" si="3"/>
        <v>0</v>
      </c>
      <c r="D158" s="327">
        <v>0</v>
      </c>
      <c r="E158" s="325"/>
      <c r="F158" s="325"/>
      <c r="G158" s="21" t="s">
        <v>1055</v>
      </c>
      <c r="H158" s="329" t="s">
        <v>1396</v>
      </c>
      <c r="I158" s="329" t="s">
        <v>1007</v>
      </c>
    </row>
    <row r="159" spans="1:9" ht="31.5">
      <c r="A159" s="325">
        <v>7</v>
      </c>
      <c r="B159" s="333" t="s">
        <v>649</v>
      </c>
      <c r="C159" s="349">
        <f t="shared" si="3"/>
        <v>0.55000000000000004</v>
      </c>
      <c r="D159" s="327">
        <v>0.55000000000000004</v>
      </c>
      <c r="E159" s="327"/>
      <c r="F159" s="327"/>
      <c r="G159" s="21" t="s">
        <v>1041</v>
      </c>
      <c r="H159" s="329" t="s">
        <v>1397</v>
      </c>
      <c r="I159" s="329" t="s">
        <v>1007</v>
      </c>
    </row>
    <row r="160" spans="1:9" ht="31.5">
      <c r="A160" s="325">
        <v>8</v>
      </c>
      <c r="B160" s="326" t="s">
        <v>777</v>
      </c>
      <c r="C160" s="349">
        <f t="shared" si="3"/>
        <v>0.65</v>
      </c>
      <c r="D160" s="327">
        <v>0.65</v>
      </c>
      <c r="E160" s="327"/>
      <c r="F160" s="327"/>
      <c r="G160" s="21" t="s">
        <v>1038</v>
      </c>
      <c r="H160" s="329" t="s">
        <v>1398</v>
      </c>
      <c r="I160" s="329" t="s">
        <v>1007</v>
      </c>
    </row>
    <row r="161" spans="1:10">
      <c r="A161" s="350" t="s">
        <v>1059</v>
      </c>
      <c r="B161" s="351" t="s">
        <v>1036</v>
      </c>
      <c r="C161" s="352">
        <f>D161+E161+F161</f>
        <v>14.709999999999999</v>
      </c>
      <c r="D161" s="353">
        <f>D162+D163</f>
        <v>14.709999999999999</v>
      </c>
      <c r="E161" s="353">
        <f>E162+E163</f>
        <v>0</v>
      </c>
      <c r="F161" s="353">
        <f>F162+F163</f>
        <v>0</v>
      </c>
      <c r="G161" s="354"/>
      <c r="H161" s="355"/>
      <c r="I161" s="356"/>
      <c r="J161" s="357"/>
    </row>
    <row r="162" spans="1:10" ht="31.5">
      <c r="A162" s="358">
        <v>9</v>
      </c>
      <c r="B162" s="359" t="s">
        <v>287</v>
      </c>
      <c r="C162" s="360">
        <f t="shared" si="3"/>
        <v>11.11</v>
      </c>
      <c r="D162" s="361">
        <v>11.11</v>
      </c>
      <c r="E162" s="358"/>
      <c r="F162" s="358"/>
      <c r="G162" s="362" t="s">
        <v>1399</v>
      </c>
      <c r="H162" s="363" t="s">
        <v>1130</v>
      </c>
      <c r="I162" s="364" t="s">
        <v>1007</v>
      </c>
      <c r="J162" s="357"/>
    </row>
    <row r="163" spans="1:10" ht="47.25">
      <c r="A163" s="358">
        <v>10</v>
      </c>
      <c r="B163" s="365" t="s">
        <v>488</v>
      </c>
      <c r="C163" s="360">
        <f t="shared" si="3"/>
        <v>3.6</v>
      </c>
      <c r="D163" s="361">
        <v>3.6</v>
      </c>
      <c r="E163" s="361"/>
      <c r="F163" s="361"/>
      <c r="G163" s="362" t="s">
        <v>1400</v>
      </c>
      <c r="H163" s="366" t="s">
        <v>1401</v>
      </c>
      <c r="I163" s="364" t="s">
        <v>1007</v>
      </c>
      <c r="J163" s="357"/>
    </row>
    <row r="164" spans="1:10">
      <c r="A164" s="356">
        <v>10</v>
      </c>
      <c r="B164" s="351" t="s">
        <v>1402</v>
      </c>
      <c r="C164" s="352">
        <f>C161+C157+C153+C151+C149</f>
        <v>26.060000000000002</v>
      </c>
      <c r="D164" s="352">
        <f>D161+D157+D153+D151+D149</f>
        <v>26.060000000000002</v>
      </c>
      <c r="E164" s="352">
        <f>E161+E157+E153+E151+E149</f>
        <v>0</v>
      </c>
      <c r="F164" s="352">
        <f>F161+F157+F153+F151+F149</f>
        <v>0</v>
      </c>
      <c r="G164" s="354"/>
      <c r="H164" s="367"/>
      <c r="I164" s="356"/>
      <c r="J164" s="357"/>
    </row>
    <row r="165" spans="1:10">
      <c r="A165" s="368">
        <v>139</v>
      </c>
      <c r="B165" s="351" t="s">
        <v>1403</v>
      </c>
      <c r="C165" s="352">
        <f>C164+C147+C139</f>
        <v>83.889999999999986</v>
      </c>
      <c r="D165" s="352">
        <f>D164+D147+D139</f>
        <v>83.889999999999986</v>
      </c>
      <c r="E165" s="352">
        <f>E164+E147+E139</f>
        <v>0</v>
      </c>
      <c r="F165" s="352">
        <f>F164+F147+F139</f>
        <v>0</v>
      </c>
      <c r="G165" s="368"/>
      <c r="H165" s="356"/>
      <c r="I165" s="356"/>
      <c r="J165" s="357"/>
    </row>
    <row r="167" spans="1:10">
      <c r="G167" s="686"/>
      <c r="H167" s="686"/>
      <c r="I167" s="686"/>
    </row>
  </sheetData>
  <autoFilter ref="A6:I165"/>
  <mergeCells count="15">
    <mergeCell ref="A1:I1"/>
    <mergeCell ref="A148:I148"/>
    <mergeCell ref="G167:I167"/>
    <mergeCell ref="I3:I5"/>
    <mergeCell ref="D4:D5"/>
    <mergeCell ref="E4:E5"/>
    <mergeCell ref="F4:F5"/>
    <mergeCell ref="A7:I7"/>
    <mergeCell ref="A140:I140"/>
    <mergeCell ref="A3:A5"/>
    <mergeCell ref="B3:B5"/>
    <mergeCell ref="C3:C5"/>
    <mergeCell ref="D3:F3"/>
    <mergeCell ref="G3:G5"/>
    <mergeCell ref="H3:H5"/>
  </mergeCells>
  <pageMargins left="0.62" right="0.44" top="0.48" bottom="0.52" header="0.3" footer="0.3"/>
  <pageSetup paperSize="9" orientation="landscape" r:id="rId1"/>
  <headerFooter>
    <oddFooter>&amp;R&amp;P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9"/>
  <sheetViews>
    <sheetView topLeftCell="A234" zoomScale="85" zoomScaleNormal="85" workbookViewId="0">
      <selection activeCell="K81" sqref="K81"/>
    </sheetView>
  </sheetViews>
  <sheetFormatPr defaultRowHeight="15.75"/>
  <cols>
    <col min="1" max="1" width="5.42578125" style="281" customWidth="1"/>
    <col min="2" max="2" width="23.42578125" style="280" customWidth="1"/>
    <col min="3" max="3" width="6.85546875" style="283" customWidth="1"/>
    <col min="4" max="4" width="6.85546875" style="282" customWidth="1"/>
    <col min="5" max="7" width="5.7109375" style="282" customWidth="1"/>
    <col min="8" max="8" width="11.140625" style="281" customWidth="1"/>
    <col min="9" max="9" width="10" style="280" customWidth="1"/>
    <col min="10" max="10" width="5.42578125" style="280" customWidth="1"/>
    <col min="11" max="11" width="6.42578125" style="280" customWidth="1"/>
    <col min="12" max="12" width="6.85546875" style="280" customWidth="1"/>
    <col min="13" max="13" width="5.42578125" style="280" customWidth="1"/>
    <col min="14" max="14" width="6.85546875" style="280" customWidth="1"/>
    <col min="15" max="15" width="27.85546875" style="279" customWidth="1"/>
    <col min="16" max="16" width="7" style="279" customWidth="1"/>
    <col min="17" max="17" width="9.140625" style="279"/>
    <col min="18" max="16384" width="9.140625" style="278"/>
  </cols>
  <sheetData>
    <row r="1" spans="1:17">
      <c r="A1" s="652" t="s">
        <v>1405</v>
      </c>
      <c r="B1" s="694"/>
      <c r="C1" s="694"/>
      <c r="D1" s="694"/>
      <c r="E1" s="694"/>
      <c r="F1" s="694"/>
      <c r="G1" s="694"/>
      <c r="H1" s="694"/>
      <c r="I1" s="694"/>
      <c r="J1" s="694"/>
      <c r="K1" s="694"/>
      <c r="L1" s="694"/>
      <c r="M1" s="694"/>
      <c r="N1" s="694"/>
      <c r="O1" s="694"/>
      <c r="P1" s="317"/>
      <c r="Q1" s="317"/>
    </row>
    <row r="2" spans="1:17">
      <c r="A2" s="652" t="s">
        <v>1291</v>
      </c>
      <c r="B2" s="652"/>
      <c r="C2" s="652"/>
      <c r="D2" s="652"/>
      <c r="E2" s="652"/>
      <c r="F2" s="652"/>
      <c r="G2" s="652"/>
      <c r="H2" s="652"/>
      <c r="I2" s="652"/>
      <c r="J2" s="652"/>
      <c r="K2" s="652"/>
      <c r="L2" s="652"/>
      <c r="M2" s="652"/>
      <c r="N2" s="652"/>
      <c r="O2" s="652"/>
      <c r="P2" s="317"/>
      <c r="Q2" s="317"/>
    </row>
    <row r="3" spans="1:17" s="284" customFormat="1" ht="29.25" customHeight="1">
      <c r="A3" s="695"/>
      <c r="B3" s="695"/>
      <c r="C3" s="695"/>
      <c r="D3" s="695"/>
      <c r="E3" s="695"/>
      <c r="F3" s="695"/>
      <c r="G3" s="695"/>
      <c r="H3" s="695"/>
      <c r="I3" s="695"/>
      <c r="J3" s="695"/>
      <c r="K3" s="695"/>
      <c r="L3" s="695"/>
      <c r="M3" s="695"/>
      <c r="N3" s="695"/>
      <c r="O3" s="695"/>
      <c r="P3" s="695"/>
    </row>
    <row r="4" spans="1:17" ht="26.25" customHeight="1">
      <c r="A4" s="690" t="s">
        <v>25</v>
      </c>
      <c r="B4" s="689" t="s">
        <v>1290</v>
      </c>
      <c r="C4" s="689" t="s">
        <v>1289</v>
      </c>
      <c r="D4" s="689" t="s">
        <v>862</v>
      </c>
      <c r="E4" s="689"/>
      <c r="F4" s="689"/>
      <c r="G4" s="689"/>
      <c r="H4" s="689" t="s">
        <v>1288</v>
      </c>
      <c r="I4" s="689" t="s">
        <v>1287</v>
      </c>
      <c r="J4" s="689" t="s">
        <v>1286</v>
      </c>
      <c r="K4" s="689"/>
      <c r="L4" s="689"/>
      <c r="M4" s="689"/>
      <c r="N4" s="689"/>
      <c r="O4" s="689" t="s">
        <v>1285</v>
      </c>
      <c r="P4" s="689" t="s">
        <v>864</v>
      </c>
    </row>
    <row r="5" spans="1:17">
      <c r="A5" s="690"/>
      <c r="B5" s="689"/>
      <c r="C5" s="689"/>
      <c r="D5" s="689" t="s">
        <v>82</v>
      </c>
      <c r="E5" s="689" t="s">
        <v>31</v>
      </c>
      <c r="F5" s="689" t="s">
        <v>32</v>
      </c>
      <c r="G5" s="689" t="s">
        <v>876</v>
      </c>
      <c r="H5" s="689"/>
      <c r="I5" s="689"/>
      <c r="J5" s="689" t="s">
        <v>1284</v>
      </c>
      <c r="K5" s="689" t="s">
        <v>882</v>
      </c>
      <c r="L5" s="689" t="s">
        <v>1283</v>
      </c>
      <c r="M5" s="689" t="s">
        <v>1282</v>
      </c>
      <c r="N5" s="689" t="s">
        <v>885</v>
      </c>
      <c r="O5" s="689"/>
      <c r="P5" s="689"/>
    </row>
    <row r="6" spans="1:17" ht="42.75" customHeight="1">
      <c r="A6" s="690"/>
      <c r="B6" s="689"/>
      <c r="C6" s="689"/>
      <c r="D6" s="689"/>
      <c r="E6" s="689"/>
      <c r="F6" s="689"/>
      <c r="G6" s="689"/>
      <c r="H6" s="689"/>
      <c r="I6" s="689"/>
      <c r="J6" s="689"/>
      <c r="K6" s="689"/>
      <c r="L6" s="689"/>
      <c r="M6" s="689"/>
      <c r="N6" s="689"/>
      <c r="O6" s="689"/>
      <c r="P6" s="689"/>
    </row>
    <row r="7" spans="1:17">
      <c r="A7" s="316">
        <v>-1</v>
      </c>
      <c r="B7" s="316">
        <v>-2</v>
      </c>
      <c r="C7" s="316">
        <v>-3</v>
      </c>
      <c r="D7" s="316">
        <v>-4</v>
      </c>
      <c r="E7" s="316">
        <v>-5</v>
      </c>
      <c r="F7" s="316">
        <v>-6</v>
      </c>
      <c r="G7" s="316">
        <v>-7</v>
      </c>
      <c r="H7" s="316">
        <v>-8</v>
      </c>
      <c r="I7" s="316">
        <v>-9</v>
      </c>
      <c r="J7" s="316">
        <v>-10</v>
      </c>
      <c r="K7" s="316">
        <v>-11</v>
      </c>
      <c r="L7" s="316">
        <v>-12</v>
      </c>
      <c r="M7" s="316">
        <v>-13</v>
      </c>
      <c r="N7" s="316">
        <v>-14</v>
      </c>
      <c r="O7" s="316">
        <v>-15</v>
      </c>
      <c r="P7" s="316">
        <v>-16</v>
      </c>
      <c r="Q7" s="315"/>
    </row>
    <row r="8" spans="1:17" s="287" customFormat="1" ht="12.75">
      <c r="A8" s="314" t="s">
        <v>1281</v>
      </c>
      <c r="B8" s="691" t="s">
        <v>1280</v>
      </c>
      <c r="C8" s="692"/>
      <c r="D8" s="692"/>
      <c r="E8" s="692"/>
      <c r="F8" s="692"/>
      <c r="G8" s="692"/>
      <c r="H8" s="692"/>
      <c r="I8" s="692"/>
      <c r="J8" s="692"/>
      <c r="K8" s="692"/>
      <c r="L8" s="692"/>
      <c r="M8" s="692"/>
      <c r="N8" s="692"/>
      <c r="O8" s="692"/>
      <c r="P8" s="693"/>
    </row>
    <row r="9" spans="1:17" s="287" customFormat="1">
      <c r="A9" s="292" t="s">
        <v>1173</v>
      </c>
      <c r="B9" s="291" t="s">
        <v>1076</v>
      </c>
      <c r="C9" s="290">
        <v>11.370000000000001</v>
      </c>
      <c r="D9" s="290">
        <v>5.9899999999999984</v>
      </c>
      <c r="E9" s="290">
        <v>0</v>
      </c>
      <c r="F9" s="290">
        <v>0</v>
      </c>
      <c r="G9" s="290">
        <v>5.38</v>
      </c>
      <c r="H9" s="290"/>
      <c r="I9" s="290">
        <v>11.865287999999994</v>
      </c>
      <c r="J9" s="290">
        <v>0</v>
      </c>
      <c r="K9" s="290">
        <v>0</v>
      </c>
      <c r="L9" s="290">
        <v>0</v>
      </c>
      <c r="M9" s="290">
        <v>11.865287999999994</v>
      </c>
      <c r="N9" s="290">
        <v>0</v>
      </c>
      <c r="O9" s="290"/>
      <c r="P9" s="290"/>
      <c r="Q9" s="288"/>
    </row>
    <row r="10" spans="1:17" s="287" customFormat="1" ht="51">
      <c r="A10" s="295">
        <v>1</v>
      </c>
      <c r="B10" s="296" t="s">
        <v>1076</v>
      </c>
      <c r="C10" s="294">
        <v>0.08</v>
      </c>
      <c r="D10" s="294">
        <v>0</v>
      </c>
      <c r="E10" s="295"/>
      <c r="F10" s="295"/>
      <c r="G10" s="294">
        <v>0.08</v>
      </c>
      <c r="H10" s="295" t="s">
        <v>1279</v>
      </c>
      <c r="I10" s="294">
        <v>9.5423999999999995E-2</v>
      </c>
      <c r="J10" s="296"/>
      <c r="K10" s="296"/>
      <c r="L10" s="296"/>
      <c r="M10" s="294">
        <v>9.5423999999999995E-2</v>
      </c>
      <c r="N10" s="296"/>
      <c r="O10" s="293" t="s">
        <v>1170</v>
      </c>
      <c r="P10" s="293"/>
      <c r="Q10" s="288"/>
    </row>
    <row r="11" spans="1:17" s="287" customFormat="1" ht="51">
      <c r="A11" s="295">
        <v>2</v>
      </c>
      <c r="B11" s="296" t="s">
        <v>1076</v>
      </c>
      <c r="C11" s="294">
        <v>7.0000000000000007E-2</v>
      </c>
      <c r="D11" s="294">
        <v>7.0000000000000007E-2</v>
      </c>
      <c r="E11" s="295"/>
      <c r="F11" s="295"/>
      <c r="G11" s="294">
        <v>0</v>
      </c>
      <c r="H11" s="295" t="s">
        <v>1278</v>
      </c>
      <c r="I11" s="294">
        <v>8.3496000000000001E-2</v>
      </c>
      <c r="J11" s="296"/>
      <c r="K11" s="296"/>
      <c r="L11" s="296"/>
      <c r="M11" s="294">
        <v>8.3496000000000001E-2</v>
      </c>
      <c r="N11" s="296"/>
      <c r="O11" s="293" t="s">
        <v>1170</v>
      </c>
      <c r="P11" s="293"/>
      <c r="Q11" s="288"/>
    </row>
    <row r="12" spans="1:17" s="287" customFormat="1" ht="51">
      <c r="A12" s="295">
        <v>3</v>
      </c>
      <c r="B12" s="296" t="s">
        <v>1076</v>
      </c>
      <c r="C12" s="294">
        <v>0.03</v>
      </c>
      <c r="D12" s="294">
        <v>0</v>
      </c>
      <c r="E12" s="295"/>
      <c r="F12" s="295"/>
      <c r="G12" s="294">
        <v>0.03</v>
      </c>
      <c r="H12" s="295" t="s">
        <v>1277</v>
      </c>
      <c r="I12" s="294">
        <v>4.4999999999999998E-2</v>
      </c>
      <c r="J12" s="296"/>
      <c r="K12" s="296"/>
      <c r="L12" s="296"/>
      <c r="M12" s="294">
        <v>4.4999999999999998E-2</v>
      </c>
      <c r="N12" s="296"/>
      <c r="O12" s="293" t="s">
        <v>1170</v>
      </c>
      <c r="P12" s="293"/>
      <c r="Q12" s="288"/>
    </row>
    <row r="13" spans="1:17" s="287" customFormat="1" ht="51">
      <c r="A13" s="295">
        <v>4</v>
      </c>
      <c r="B13" s="296" t="s">
        <v>1076</v>
      </c>
      <c r="C13" s="294">
        <v>0.04</v>
      </c>
      <c r="D13" s="294">
        <v>0.04</v>
      </c>
      <c r="E13" s="294"/>
      <c r="F13" s="294"/>
      <c r="G13" s="294">
        <v>0</v>
      </c>
      <c r="H13" s="295" t="s">
        <v>1193</v>
      </c>
      <c r="I13" s="294">
        <v>4.7711999999999997E-2</v>
      </c>
      <c r="J13" s="295"/>
      <c r="K13" s="295"/>
      <c r="L13" s="295"/>
      <c r="M13" s="294">
        <v>4.7711999999999997E-2</v>
      </c>
      <c r="N13" s="295"/>
      <c r="O13" s="293" t="s">
        <v>1164</v>
      </c>
      <c r="P13" s="289"/>
      <c r="Q13" s="288"/>
    </row>
    <row r="14" spans="1:17" s="287" customFormat="1" ht="89.25">
      <c r="A14" s="295">
        <v>5</v>
      </c>
      <c r="B14" s="296" t="s">
        <v>1076</v>
      </c>
      <c r="C14" s="294">
        <v>0.27</v>
      </c>
      <c r="D14" s="294">
        <v>0.06</v>
      </c>
      <c r="E14" s="295"/>
      <c r="F14" s="295"/>
      <c r="G14" s="294">
        <v>0.21000000000000002</v>
      </c>
      <c r="H14" s="295" t="s">
        <v>1276</v>
      </c>
      <c r="I14" s="294">
        <v>0.15506400000000001</v>
      </c>
      <c r="J14" s="296"/>
      <c r="K14" s="296"/>
      <c r="L14" s="296"/>
      <c r="M14" s="294">
        <v>0.15506400000000001</v>
      </c>
      <c r="N14" s="296"/>
      <c r="O14" s="293" t="s">
        <v>1275</v>
      </c>
      <c r="P14" s="293"/>
      <c r="Q14" s="288"/>
    </row>
    <row r="15" spans="1:17" s="287" customFormat="1" ht="51">
      <c r="A15" s="295">
        <v>6</v>
      </c>
      <c r="B15" s="296" t="s">
        <v>1076</v>
      </c>
      <c r="C15" s="294">
        <v>0.1</v>
      </c>
      <c r="D15" s="294">
        <v>0.1</v>
      </c>
      <c r="E15" s="295"/>
      <c r="F15" s="295"/>
      <c r="G15" s="294">
        <v>0</v>
      </c>
      <c r="H15" s="295" t="s">
        <v>1274</v>
      </c>
      <c r="I15" s="294">
        <v>0.11928</v>
      </c>
      <c r="J15" s="296"/>
      <c r="K15" s="296"/>
      <c r="L15" s="296"/>
      <c r="M15" s="294">
        <v>0.11928</v>
      </c>
      <c r="N15" s="296"/>
      <c r="O15" s="293" t="s">
        <v>1156</v>
      </c>
      <c r="P15" s="293"/>
      <c r="Q15" s="288"/>
    </row>
    <row r="16" spans="1:17" s="287" customFormat="1" ht="51">
      <c r="A16" s="295">
        <v>7</v>
      </c>
      <c r="B16" s="296" t="s">
        <v>1076</v>
      </c>
      <c r="C16" s="294">
        <v>0.1</v>
      </c>
      <c r="D16" s="294">
        <v>0.1</v>
      </c>
      <c r="E16" s="294"/>
      <c r="F16" s="294"/>
      <c r="G16" s="294">
        <v>0</v>
      </c>
      <c r="H16" s="295" t="s">
        <v>1273</v>
      </c>
      <c r="I16" s="294">
        <v>0.11928</v>
      </c>
      <c r="J16" s="295"/>
      <c r="K16" s="295"/>
      <c r="L16" s="295"/>
      <c r="M16" s="294">
        <v>0.11928</v>
      </c>
      <c r="N16" s="295"/>
      <c r="O16" s="293" t="s">
        <v>1132</v>
      </c>
      <c r="P16" s="293"/>
      <c r="Q16" s="288"/>
    </row>
    <row r="17" spans="1:17" s="287" customFormat="1" ht="51">
      <c r="A17" s="295">
        <v>8</v>
      </c>
      <c r="B17" s="296" t="s">
        <v>1076</v>
      </c>
      <c r="C17" s="294">
        <v>0.15</v>
      </c>
      <c r="D17" s="294">
        <v>0</v>
      </c>
      <c r="E17" s="294"/>
      <c r="F17" s="294"/>
      <c r="G17" s="294">
        <v>0.15</v>
      </c>
      <c r="H17" s="295" t="s">
        <v>1272</v>
      </c>
      <c r="I17" s="294">
        <v>0.22500000000000001</v>
      </c>
      <c r="J17" s="295"/>
      <c r="K17" s="295"/>
      <c r="L17" s="295"/>
      <c r="M17" s="294">
        <v>0.22500000000000001</v>
      </c>
      <c r="N17" s="295"/>
      <c r="O17" s="293" t="s">
        <v>1132</v>
      </c>
      <c r="P17" s="293"/>
      <c r="Q17" s="288"/>
    </row>
    <row r="18" spans="1:17" s="287" customFormat="1" ht="51">
      <c r="A18" s="295">
        <v>9</v>
      </c>
      <c r="B18" s="296" t="s">
        <v>1076</v>
      </c>
      <c r="C18" s="294">
        <v>0.33999999999999997</v>
      </c>
      <c r="D18" s="294">
        <v>0.09</v>
      </c>
      <c r="E18" s="295"/>
      <c r="F18" s="295"/>
      <c r="G18" s="294">
        <v>0.25</v>
      </c>
      <c r="H18" s="295" t="s">
        <v>1271</v>
      </c>
      <c r="I18" s="294">
        <v>0.40555199999999986</v>
      </c>
      <c r="J18" s="296"/>
      <c r="K18" s="296"/>
      <c r="L18" s="296"/>
      <c r="M18" s="294">
        <v>0.40555199999999986</v>
      </c>
      <c r="N18" s="296"/>
      <c r="O18" s="293" t="s">
        <v>1128</v>
      </c>
      <c r="P18" s="293"/>
      <c r="Q18" s="288"/>
    </row>
    <row r="19" spans="1:17" s="287" customFormat="1" ht="51">
      <c r="A19" s="295">
        <v>10</v>
      </c>
      <c r="B19" s="296" t="s">
        <v>1076</v>
      </c>
      <c r="C19" s="294">
        <v>0.1</v>
      </c>
      <c r="D19" s="294">
        <v>0</v>
      </c>
      <c r="E19" s="295"/>
      <c r="F19" s="295"/>
      <c r="G19" s="294">
        <v>0.1</v>
      </c>
      <c r="H19" s="295" t="s">
        <v>1270</v>
      </c>
      <c r="I19" s="294">
        <v>0.11928</v>
      </c>
      <c r="J19" s="296"/>
      <c r="K19" s="296"/>
      <c r="L19" s="296"/>
      <c r="M19" s="294">
        <v>0.11928</v>
      </c>
      <c r="N19" s="296"/>
      <c r="O19" s="293" t="s">
        <v>1128</v>
      </c>
      <c r="P19" s="293"/>
      <c r="Q19" s="288"/>
    </row>
    <row r="20" spans="1:17" s="287" customFormat="1" ht="51">
      <c r="A20" s="295">
        <v>11</v>
      </c>
      <c r="B20" s="296" t="s">
        <v>1076</v>
      </c>
      <c r="C20" s="294">
        <v>0.3</v>
      </c>
      <c r="D20" s="294">
        <v>0.3</v>
      </c>
      <c r="E20" s="295"/>
      <c r="F20" s="295"/>
      <c r="G20" s="294">
        <v>0</v>
      </c>
      <c r="H20" s="295" t="s">
        <v>1269</v>
      </c>
      <c r="I20" s="294">
        <v>0.35783999999999999</v>
      </c>
      <c r="J20" s="296"/>
      <c r="K20" s="296"/>
      <c r="L20" s="296"/>
      <c r="M20" s="294">
        <v>0.35783999999999999</v>
      </c>
      <c r="N20" s="296"/>
      <c r="O20" s="293" t="s">
        <v>1268</v>
      </c>
      <c r="P20" s="293"/>
      <c r="Q20" s="288"/>
    </row>
    <row r="21" spans="1:17" s="287" customFormat="1" ht="51">
      <c r="A21" s="295">
        <v>12</v>
      </c>
      <c r="B21" s="296" t="s">
        <v>1076</v>
      </c>
      <c r="C21" s="294">
        <v>0.17</v>
      </c>
      <c r="D21" s="294">
        <v>0.17</v>
      </c>
      <c r="E21" s="295"/>
      <c r="F21" s="295"/>
      <c r="G21" s="294">
        <v>0</v>
      </c>
      <c r="H21" s="295" t="s">
        <v>1267</v>
      </c>
      <c r="I21" s="294">
        <v>0.20277600000000004</v>
      </c>
      <c r="J21" s="296"/>
      <c r="K21" s="296"/>
      <c r="L21" s="296"/>
      <c r="M21" s="294">
        <v>0.20277600000000004</v>
      </c>
      <c r="N21" s="296"/>
      <c r="O21" s="293" t="s">
        <v>1126</v>
      </c>
      <c r="P21" s="293"/>
      <c r="Q21" s="288"/>
    </row>
    <row r="22" spans="1:17" s="287" customFormat="1" ht="51">
      <c r="A22" s="295">
        <v>13</v>
      </c>
      <c r="B22" s="296" t="s">
        <v>1076</v>
      </c>
      <c r="C22" s="294">
        <v>0.12</v>
      </c>
      <c r="D22" s="294">
        <v>0.12</v>
      </c>
      <c r="E22" s="295"/>
      <c r="F22" s="295"/>
      <c r="G22" s="294">
        <v>0</v>
      </c>
      <c r="H22" s="295" t="s">
        <v>1266</v>
      </c>
      <c r="I22" s="294">
        <v>0.14313600000000001</v>
      </c>
      <c r="J22" s="296"/>
      <c r="K22" s="296"/>
      <c r="L22" s="296"/>
      <c r="M22" s="294">
        <v>0.14313600000000001</v>
      </c>
      <c r="N22" s="296"/>
      <c r="O22" s="293" t="s">
        <v>1126</v>
      </c>
      <c r="P22" s="293"/>
      <c r="Q22" s="288"/>
    </row>
    <row r="23" spans="1:17" s="287" customFormat="1" ht="51">
      <c r="A23" s="295">
        <v>14</v>
      </c>
      <c r="B23" s="296" t="s">
        <v>1076</v>
      </c>
      <c r="C23" s="294">
        <v>0.14000000000000001</v>
      </c>
      <c r="D23" s="294">
        <v>0.14000000000000001</v>
      </c>
      <c r="E23" s="295"/>
      <c r="F23" s="295"/>
      <c r="G23" s="294">
        <v>0</v>
      </c>
      <c r="H23" s="295" t="s">
        <v>1265</v>
      </c>
      <c r="I23" s="294">
        <v>0.166992</v>
      </c>
      <c r="J23" s="296"/>
      <c r="K23" s="296"/>
      <c r="L23" s="296"/>
      <c r="M23" s="294">
        <v>0.166992</v>
      </c>
      <c r="N23" s="296"/>
      <c r="O23" s="293" t="s">
        <v>1126</v>
      </c>
      <c r="P23" s="293"/>
      <c r="Q23" s="288"/>
    </row>
    <row r="24" spans="1:17" s="287" customFormat="1" ht="51">
      <c r="A24" s="295">
        <v>15</v>
      </c>
      <c r="B24" s="296" t="s">
        <v>1076</v>
      </c>
      <c r="C24" s="294">
        <v>0.02</v>
      </c>
      <c r="D24" s="294">
        <v>0.02</v>
      </c>
      <c r="E24" s="295"/>
      <c r="F24" s="295"/>
      <c r="G24" s="294">
        <v>0</v>
      </c>
      <c r="H24" s="295" t="s">
        <v>1264</v>
      </c>
      <c r="I24" s="294">
        <v>2.3855999999999999E-2</v>
      </c>
      <c r="J24" s="296"/>
      <c r="K24" s="296"/>
      <c r="L24" s="296"/>
      <c r="M24" s="294">
        <v>2.3855999999999999E-2</v>
      </c>
      <c r="N24" s="296"/>
      <c r="O24" s="293" t="s">
        <v>1126</v>
      </c>
      <c r="P24" s="293"/>
      <c r="Q24" s="288"/>
    </row>
    <row r="25" spans="1:17" s="287" customFormat="1" ht="51">
      <c r="A25" s="295">
        <v>16</v>
      </c>
      <c r="B25" s="296" t="s">
        <v>1076</v>
      </c>
      <c r="C25" s="294">
        <v>0.1</v>
      </c>
      <c r="D25" s="294">
        <v>0.1</v>
      </c>
      <c r="E25" s="295"/>
      <c r="F25" s="295"/>
      <c r="G25" s="294">
        <v>0</v>
      </c>
      <c r="H25" s="295" t="s">
        <v>1263</v>
      </c>
      <c r="I25" s="294">
        <v>0.11928</v>
      </c>
      <c r="J25" s="296"/>
      <c r="K25" s="296"/>
      <c r="L25" s="296"/>
      <c r="M25" s="294">
        <v>0.11928</v>
      </c>
      <c r="N25" s="296"/>
      <c r="O25" s="293" t="s">
        <v>1126</v>
      </c>
      <c r="P25" s="293"/>
      <c r="Q25" s="288"/>
    </row>
    <row r="26" spans="1:17" s="287" customFormat="1" ht="51">
      <c r="A26" s="295">
        <v>17</v>
      </c>
      <c r="B26" s="296" t="s">
        <v>1076</v>
      </c>
      <c r="C26" s="294">
        <v>0.1</v>
      </c>
      <c r="D26" s="294">
        <v>0</v>
      </c>
      <c r="E26" s="295"/>
      <c r="F26" s="295"/>
      <c r="G26" s="294">
        <v>0.1</v>
      </c>
      <c r="H26" s="295" t="s">
        <v>1262</v>
      </c>
      <c r="I26" s="294">
        <v>0.11928</v>
      </c>
      <c r="J26" s="296"/>
      <c r="K26" s="296"/>
      <c r="L26" s="296"/>
      <c r="M26" s="294">
        <v>0.11928</v>
      </c>
      <c r="N26" s="296"/>
      <c r="O26" s="293" t="s">
        <v>1126</v>
      </c>
      <c r="P26" s="293"/>
      <c r="Q26" s="288"/>
    </row>
    <row r="27" spans="1:17" s="287" customFormat="1" ht="51">
      <c r="A27" s="295">
        <v>18</v>
      </c>
      <c r="B27" s="296" t="s">
        <v>1076</v>
      </c>
      <c r="C27" s="294">
        <v>1</v>
      </c>
      <c r="D27" s="294">
        <v>0.25</v>
      </c>
      <c r="E27" s="295"/>
      <c r="F27" s="295"/>
      <c r="G27" s="294">
        <v>0.75</v>
      </c>
      <c r="H27" s="295" t="s">
        <v>1191</v>
      </c>
      <c r="I27" s="294">
        <v>0.3357</v>
      </c>
      <c r="J27" s="296"/>
      <c r="K27" s="296"/>
      <c r="L27" s="296"/>
      <c r="M27" s="294">
        <v>0.3357</v>
      </c>
      <c r="N27" s="296"/>
      <c r="O27" s="293" t="s">
        <v>1258</v>
      </c>
      <c r="P27" s="293"/>
      <c r="Q27" s="288"/>
    </row>
    <row r="28" spans="1:17" s="287" customFormat="1" ht="51">
      <c r="A28" s="295">
        <v>19</v>
      </c>
      <c r="B28" s="296" t="s">
        <v>1076</v>
      </c>
      <c r="C28" s="294">
        <v>0.1</v>
      </c>
      <c r="D28" s="294">
        <v>0.1</v>
      </c>
      <c r="E28" s="295"/>
      <c r="F28" s="295"/>
      <c r="G28" s="294">
        <v>0</v>
      </c>
      <c r="H28" s="295" t="s">
        <v>1261</v>
      </c>
      <c r="I28" s="294">
        <v>0.11928</v>
      </c>
      <c r="J28" s="296"/>
      <c r="K28" s="296"/>
      <c r="L28" s="296"/>
      <c r="M28" s="294">
        <v>0.11928</v>
      </c>
      <c r="N28" s="296"/>
      <c r="O28" s="293" t="s">
        <v>1258</v>
      </c>
      <c r="P28" s="293"/>
      <c r="Q28" s="288"/>
    </row>
    <row r="29" spans="1:17" s="287" customFormat="1" ht="51">
      <c r="A29" s="295">
        <v>20</v>
      </c>
      <c r="B29" s="296" t="s">
        <v>1076</v>
      </c>
      <c r="C29" s="294">
        <v>0.1</v>
      </c>
      <c r="D29" s="294">
        <v>0.1</v>
      </c>
      <c r="E29" s="295"/>
      <c r="F29" s="295"/>
      <c r="G29" s="294">
        <v>0</v>
      </c>
      <c r="H29" s="295" t="s">
        <v>1260</v>
      </c>
      <c r="I29" s="294">
        <v>0.11928</v>
      </c>
      <c r="J29" s="296"/>
      <c r="K29" s="296"/>
      <c r="L29" s="296"/>
      <c r="M29" s="294">
        <v>0.11928</v>
      </c>
      <c r="N29" s="296"/>
      <c r="O29" s="293" t="s">
        <v>1258</v>
      </c>
      <c r="P29" s="293"/>
      <c r="Q29" s="288"/>
    </row>
    <row r="30" spans="1:17" s="287" customFormat="1" ht="51">
      <c r="A30" s="295">
        <v>21</v>
      </c>
      <c r="B30" s="296" t="s">
        <v>1076</v>
      </c>
      <c r="C30" s="294">
        <v>0.06</v>
      </c>
      <c r="D30" s="294">
        <v>0.06</v>
      </c>
      <c r="E30" s="295"/>
      <c r="F30" s="295"/>
      <c r="G30" s="294">
        <v>0</v>
      </c>
      <c r="H30" s="295" t="s">
        <v>1259</v>
      </c>
      <c r="I30" s="294">
        <v>7.1568000000000007E-2</v>
      </c>
      <c r="J30" s="296"/>
      <c r="K30" s="296"/>
      <c r="L30" s="296"/>
      <c r="M30" s="294">
        <v>7.1568000000000007E-2</v>
      </c>
      <c r="N30" s="296"/>
      <c r="O30" s="293" t="s">
        <v>1258</v>
      </c>
      <c r="P30" s="293"/>
      <c r="Q30" s="288"/>
    </row>
    <row r="31" spans="1:17" s="287" customFormat="1" ht="51">
      <c r="A31" s="295">
        <v>22</v>
      </c>
      <c r="B31" s="296" t="s">
        <v>1076</v>
      </c>
      <c r="C31" s="294">
        <v>0.2</v>
      </c>
      <c r="D31" s="294">
        <v>0</v>
      </c>
      <c r="E31" s="295"/>
      <c r="F31" s="295"/>
      <c r="G31" s="294">
        <v>0.2</v>
      </c>
      <c r="H31" s="295" t="s">
        <v>1257</v>
      </c>
      <c r="I31" s="294">
        <v>0.23855999999999999</v>
      </c>
      <c r="J31" s="296"/>
      <c r="K31" s="296"/>
      <c r="L31" s="296"/>
      <c r="M31" s="294">
        <v>0.23855999999999999</v>
      </c>
      <c r="N31" s="296"/>
      <c r="O31" s="293" t="s">
        <v>1255</v>
      </c>
      <c r="P31" s="293"/>
      <c r="Q31" s="288"/>
    </row>
    <row r="32" spans="1:17" s="287" customFormat="1" ht="51">
      <c r="A32" s="295">
        <v>23</v>
      </c>
      <c r="B32" s="296" t="s">
        <v>1076</v>
      </c>
      <c r="C32" s="294">
        <v>0.2</v>
      </c>
      <c r="D32" s="294">
        <v>0</v>
      </c>
      <c r="E32" s="295"/>
      <c r="F32" s="295"/>
      <c r="G32" s="294">
        <v>0.2</v>
      </c>
      <c r="H32" s="295" t="s">
        <v>1256</v>
      </c>
      <c r="I32" s="294">
        <v>0.3</v>
      </c>
      <c r="J32" s="296"/>
      <c r="K32" s="296"/>
      <c r="L32" s="296"/>
      <c r="M32" s="294">
        <v>0.3</v>
      </c>
      <c r="N32" s="296"/>
      <c r="O32" s="293" t="s">
        <v>1255</v>
      </c>
      <c r="P32" s="293"/>
      <c r="Q32" s="288"/>
    </row>
    <row r="33" spans="1:17" s="287" customFormat="1" ht="51">
      <c r="A33" s="295">
        <v>24</v>
      </c>
      <c r="B33" s="296" t="s">
        <v>1076</v>
      </c>
      <c r="C33" s="294">
        <v>0.05</v>
      </c>
      <c r="D33" s="294">
        <v>0.05</v>
      </c>
      <c r="E33" s="295"/>
      <c r="F33" s="295"/>
      <c r="G33" s="294">
        <v>0</v>
      </c>
      <c r="H33" s="295" t="s">
        <v>1254</v>
      </c>
      <c r="I33" s="294">
        <v>5.9639999999999999E-2</v>
      </c>
      <c r="J33" s="293"/>
      <c r="K33" s="293"/>
      <c r="L33" s="293"/>
      <c r="M33" s="294">
        <v>5.9639999999999999E-2</v>
      </c>
      <c r="N33" s="293"/>
      <c r="O33" s="293" t="s">
        <v>1110</v>
      </c>
      <c r="P33" s="293"/>
      <c r="Q33" s="288"/>
    </row>
    <row r="34" spans="1:17" s="287" customFormat="1" ht="51">
      <c r="A34" s="295">
        <v>25</v>
      </c>
      <c r="B34" s="296" t="s">
        <v>1076</v>
      </c>
      <c r="C34" s="294">
        <v>0.1</v>
      </c>
      <c r="D34" s="294">
        <v>0.1</v>
      </c>
      <c r="E34" s="295"/>
      <c r="F34" s="295"/>
      <c r="G34" s="294">
        <v>0</v>
      </c>
      <c r="H34" s="295" t="s">
        <v>1253</v>
      </c>
      <c r="I34" s="294">
        <v>0.11928</v>
      </c>
      <c r="J34" s="296"/>
      <c r="K34" s="296"/>
      <c r="L34" s="296"/>
      <c r="M34" s="294">
        <v>0.11928</v>
      </c>
      <c r="N34" s="296"/>
      <c r="O34" s="293" t="s">
        <v>1110</v>
      </c>
      <c r="P34" s="293"/>
      <c r="Q34" s="288"/>
    </row>
    <row r="35" spans="1:17" s="287" customFormat="1" ht="51">
      <c r="A35" s="295">
        <v>26</v>
      </c>
      <c r="B35" s="296" t="s">
        <v>1076</v>
      </c>
      <c r="C35" s="294">
        <v>0.28000000000000003</v>
      </c>
      <c r="D35" s="294">
        <v>0.28000000000000003</v>
      </c>
      <c r="E35" s="295"/>
      <c r="F35" s="295"/>
      <c r="G35" s="294">
        <v>0</v>
      </c>
      <c r="H35" s="295" t="s">
        <v>1252</v>
      </c>
      <c r="I35" s="294">
        <v>0.333984</v>
      </c>
      <c r="J35" s="296"/>
      <c r="K35" s="296"/>
      <c r="L35" s="296"/>
      <c r="M35" s="294">
        <v>0.333984</v>
      </c>
      <c r="N35" s="296"/>
      <c r="O35" s="293" t="s">
        <v>1110</v>
      </c>
      <c r="P35" s="293"/>
      <c r="Q35" s="288"/>
    </row>
    <row r="36" spans="1:17" s="287" customFormat="1" ht="51">
      <c r="A36" s="295">
        <v>27</v>
      </c>
      <c r="B36" s="296" t="s">
        <v>1076</v>
      </c>
      <c r="C36" s="294">
        <v>0.3</v>
      </c>
      <c r="D36" s="294">
        <v>0</v>
      </c>
      <c r="E36" s="295"/>
      <c r="F36" s="295"/>
      <c r="G36" s="294">
        <v>0.3</v>
      </c>
      <c r="H36" s="295" t="s">
        <v>1251</v>
      </c>
      <c r="I36" s="294">
        <v>0.35783999999999999</v>
      </c>
      <c r="J36" s="296"/>
      <c r="K36" s="296"/>
      <c r="L36" s="296"/>
      <c r="M36" s="294">
        <v>0.35783999999999999</v>
      </c>
      <c r="N36" s="296"/>
      <c r="O36" s="293" t="s">
        <v>1107</v>
      </c>
      <c r="P36" s="293"/>
      <c r="Q36" s="288"/>
    </row>
    <row r="37" spans="1:17" s="287" customFormat="1" ht="51">
      <c r="A37" s="295">
        <v>28</v>
      </c>
      <c r="B37" s="296" t="s">
        <v>1076</v>
      </c>
      <c r="C37" s="294">
        <v>0.15000000000000002</v>
      </c>
      <c r="D37" s="294">
        <v>0.05</v>
      </c>
      <c r="E37" s="295"/>
      <c r="F37" s="295"/>
      <c r="G37" s="294">
        <v>0.1</v>
      </c>
      <c r="H37" s="295" t="s">
        <v>1250</v>
      </c>
      <c r="I37" s="294">
        <v>5.9639999999999999E-2</v>
      </c>
      <c r="J37" s="296"/>
      <c r="K37" s="296"/>
      <c r="L37" s="296"/>
      <c r="M37" s="294">
        <v>5.9639999999999999E-2</v>
      </c>
      <c r="N37" s="296"/>
      <c r="O37" s="293" t="s">
        <v>1105</v>
      </c>
      <c r="P37" s="293"/>
      <c r="Q37" s="288"/>
    </row>
    <row r="38" spans="1:17" s="287" customFormat="1" ht="51">
      <c r="A38" s="295">
        <v>29</v>
      </c>
      <c r="B38" s="296" t="s">
        <v>1076</v>
      </c>
      <c r="C38" s="294">
        <v>0.18</v>
      </c>
      <c r="D38" s="294">
        <v>0.18</v>
      </c>
      <c r="E38" s="295"/>
      <c r="F38" s="295"/>
      <c r="G38" s="294">
        <v>0</v>
      </c>
      <c r="H38" s="295" t="s">
        <v>1249</v>
      </c>
      <c r="I38" s="294">
        <v>0.21470399999999998</v>
      </c>
      <c r="J38" s="296"/>
      <c r="K38" s="296"/>
      <c r="L38" s="296"/>
      <c r="M38" s="294">
        <v>0.21470399999999998</v>
      </c>
      <c r="N38" s="296"/>
      <c r="O38" s="293" t="s">
        <v>1105</v>
      </c>
      <c r="P38" s="293"/>
      <c r="Q38" s="288"/>
    </row>
    <row r="39" spans="1:17" s="287" customFormat="1" ht="51">
      <c r="A39" s="295">
        <v>30</v>
      </c>
      <c r="B39" s="296" t="s">
        <v>1076</v>
      </c>
      <c r="C39" s="294">
        <v>0.2</v>
      </c>
      <c r="D39" s="294">
        <v>0</v>
      </c>
      <c r="E39" s="295"/>
      <c r="F39" s="295"/>
      <c r="G39" s="294">
        <v>0.2</v>
      </c>
      <c r="H39" s="295" t="s">
        <v>1248</v>
      </c>
      <c r="I39" s="294">
        <v>0.3</v>
      </c>
      <c r="J39" s="296"/>
      <c r="K39" s="296"/>
      <c r="L39" s="296"/>
      <c r="M39" s="294">
        <v>0.3</v>
      </c>
      <c r="N39" s="296"/>
      <c r="O39" s="293" t="s">
        <v>1105</v>
      </c>
      <c r="P39" s="293"/>
      <c r="Q39" s="288"/>
    </row>
    <row r="40" spans="1:17" s="287" customFormat="1" ht="51">
      <c r="A40" s="295">
        <v>31</v>
      </c>
      <c r="B40" s="296" t="s">
        <v>1076</v>
      </c>
      <c r="C40" s="294">
        <v>0.05</v>
      </c>
      <c r="D40" s="294">
        <v>0.05</v>
      </c>
      <c r="E40" s="295"/>
      <c r="F40" s="295"/>
      <c r="G40" s="294">
        <v>0</v>
      </c>
      <c r="H40" s="295" t="s">
        <v>1247</v>
      </c>
      <c r="I40" s="294">
        <v>5.9639999999999999E-2</v>
      </c>
      <c r="J40" s="296"/>
      <c r="K40" s="296"/>
      <c r="L40" s="296"/>
      <c r="M40" s="294">
        <v>5.9639999999999999E-2</v>
      </c>
      <c r="N40" s="296"/>
      <c r="O40" s="293" t="s">
        <v>1101</v>
      </c>
      <c r="P40" s="293"/>
      <c r="Q40" s="288"/>
    </row>
    <row r="41" spans="1:17" s="287" customFormat="1" ht="51">
      <c r="A41" s="295">
        <v>32</v>
      </c>
      <c r="B41" s="296" t="s">
        <v>1076</v>
      </c>
      <c r="C41" s="294">
        <v>0.15000000000000002</v>
      </c>
      <c r="D41" s="294">
        <v>0.05</v>
      </c>
      <c r="E41" s="295"/>
      <c r="F41" s="295"/>
      <c r="G41" s="294">
        <v>0.1</v>
      </c>
      <c r="H41" s="295" t="s">
        <v>1246</v>
      </c>
      <c r="I41" s="294">
        <v>0.17892</v>
      </c>
      <c r="J41" s="296"/>
      <c r="K41" s="296"/>
      <c r="L41" s="296"/>
      <c r="M41" s="294">
        <v>0.17892</v>
      </c>
      <c r="N41" s="296"/>
      <c r="O41" s="293" t="s">
        <v>1101</v>
      </c>
      <c r="P41" s="293"/>
      <c r="Q41" s="288"/>
    </row>
    <row r="42" spans="1:17" s="287" customFormat="1" ht="51">
      <c r="A42" s="295">
        <v>33</v>
      </c>
      <c r="B42" s="296" t="s">
        <v>1076</v>
      </c>
      <c r="C42" s="294">
        <v>0.18</v>
      </c>
      <c r="D42" s="294">
        <v>0.1</v>
      </c>
      <c r="E42" s="295"/>
      <c r="F42" s="295"/>
      <c r="G42" s="294">
        <v>0.08</v>
      </c>
      <c r="H42" s="295" t="s">
        <v>1213</v>
      </c>
      <c r="I42" s="294">
        <v>0.23927999999999999</v>
      </c>
      <c r="J42" s="296"/>
      <c r="K42" s="296"/>
      <c r="L42" s="296"/>
      <c r="M42" s="294">
        <v>0.23927999999999999</v>
      </c>
      <c r="N42" s="296"/>
      <c r="O42" s="293" t="s">
        <v>1101</v>
      </c>
      <c r="P42" s="293"/>
      <c r="Q42" s="288"/>
    </row>
    <row r="43" spans="1:17" s="287" customFormat="1" ht="51">
      <c r="A43" s="295">
        <v>34</v>
      </c>
      <c r="B43" s="296" t="s">
        <v>1076</v>
      </c>
      <c r="C43" s="294">
        <v>0.13</v>
      </c>
      <c r="D43" s="294">
        <v>0.13</v>
      </c>
      <c r="E43" s="295"/>
      <c r="F43" s="295"/>
      <c r="G43" s="294">
        <v>0</v>
      </c>
      <c r="H43" s="295" t="s">
        <v>1245</v>
      </c>
      <c r="I43" s="294">
        <v>0.15506400000000001</v>
      </c>
      <c r="J43" s="296"/>
      <c r="K43" s="296"/>
      <c r="L43" s="296"/>
      <c r="M43" s="294">
        <v>0.15506400000000001</v>
      </c>
      <c r="N43" s="296"/>
      <c r="O43" s="293" t="s">
        <v>1101</v>
      </c>
      <c r="P43" s="293"/>
      <c r="Q43" s="288"/>
    </row>
    <row r="44" spans="1:17" s="287" customFormat="1" ht="51">
      <c r="A44" s="295">
        <v>35</v>
      </c>
      <c r="B44" s="296" t="s">
        <v>1076</v>
      </c>
      <c r="C44" s="294">
        <v>0.60000000000000009</v>
      </c>
      <c r="D44" s="294">
        <v>0.4</v>
      </c>
      <c r="E44" s="295"/>
      <c r="F44" s="295"/>
      <c r="G44" s="294">
        <v>0.2</v>
      </c>
      <c r="H44" s="295" t="s">
        <v>1244</v>
      </c>
      <c r="I44" s="294">
        <v>0.71567999999999998</v>
      </c>
      <c r="J44" s="296"/>
      <c r="K44" s="296"/>
      <c r="L44" s="296"/>
      <c r="M44" s="294">
        <v>0.71567999999999998</v>
      </c>
      <c r="N44" s="296"/>
      <c r="O44" s="293" t="s">
        <v>1099</v>
      </c>
      <c r="P44" s="293"/>
      <c r="Q44" s="288"/>
    </row>
    <row r="45" spans="1:17" s="287" customFormat="1" ht="51">
      <c r="A45" s="295">
        <v>36</v>
      </c>
      <c r="B45" s="296" t="s">
        <v>1076</v>
      </c>
      <c r="C45" s="294">
        <v>0.35000000000000003</v>
      </c>
      <c r="D45" s="294">
        <v>0.2</v>
      </c>
      <c r="E45" s="295"/>
      <c r="F45" s="295"/>
      <c r="G45" s="294">
        <v>0.15000000000000002</v>
      </c>
      <c r="H45" s="295" t="s">
        <v>1243</v>
      </c>
      <c r="I45" s="294">
        <v>0.30989999999999995</v>
      </c>
      <c r="J45" s="296"/>
      <c r="K45" s="296"/>
      <c r="L45" s="296"/>
      <c r="M45" s="294">
        <v>0.30989999999999995</v>
      </c>
      <c r="N45" s="296"/>
      <c r="O45" s="293" t="s">
        <v>1238</v>
      </c>
      <c r="P45" s="293"/>
      <c r="Q45" s="288"/>
    </row>
    <row r="46" spans="1:17" s="287" customFormat="1" ht="51">
      <c r="A46" s="295">
        <v>37</v>
      </c>
      <c r="B46" s="296" t="s">
        <v>1076</v>
      </c>
      <c r="C46" s="294">
        <v>0.22000000000000003</v>
      </c>
      <c r="D46" s="294">
        <v>7.0000000000000007E-2</v>
      </c>
      <c r="E46" s="295"/>
      <c r="F46" s="295"/>
      <c r="G46" s="294">
        <v>0.15000000000000002</v>
      </c>
      <c r="H46" s="295" t="s">
        <v>1024</v>
      </c>
      <c r="I46" s="294">
        <v>0.106896</v>
      </c>
      <c r="J46" s="296"/>
      <c r="K46" s="296"/>
      <c r="L46" s="296"/>
      <c r="M46" s="294">
        <v>0.106896</v>
      </c>
      <c r="N46" s="296"/>
      <c r="O46" s="293" t="s">
        <v>1238</v>
      </c>
      <c r="P46" s="293"/>
      <c r="Q46" s="288"/>
    </row>
    <row r="47" spans="1:17" s="287" customFormat="1" ht="51">
      <c r="A47" s="295">
        <v>38</v>
      </c>
      <c r="B47" s="296" t="s">
        <v>1076</v>
      </c>
      <c r="C47" s="294">
        <v>0.2</v>
      </c>
      <c r="D47" s="294">
        <v>0.1</v>
      </c>
      <c r="E47" s="295"/>
      <c r="F47" s="295"/>
      <c r="G47" s="294">
        <v>0.1</v>
      </c>
      <c r="H47" s="295" t="s">
        <v>1242</v>
      </c>
      <c r="I47" s="294">
        <v>0.17892</v>
      </c>
      <c r="J47" s="296"/>
      <c r="K47" s="296"/>
      <c r="L47" s="296"/>
      <c r="M47" s="294">
        <v>0.17892</v>
      </c>
      <c r="N47" s="296"/>
      <c r="O47" s="293" t="s">
        <v>1238</v>
      </c>
      <c r="P47" s="293"/>
      <c r="Q47" s="288"/>
    </row>
    <row r="48" spans="1:17" s="287" customFormat="1" ht="51">
      <c r="A48" s="295">
        <v>39</v>
      </c>
      <c r="B48" s="296" t="s">
        <v>1076</v>
      </c>
      <c r="C48" s="294">
        <v>0.1</v>
      </c>
      <c r="D48" s="294">
        <v>0</v>
      </c>
      <c r="E48" s="295"/>
      <c r="F48" s="295"/>
      <c r="G48" s="294">
        <v>0.1</v>
      </c>
      <c r="H48" s="295" t="s">
        <v>1241</v>
      </c>
      <c r="I48" s="294">
        <v>5.9639999999999999E-2</v>
      </c>
      <c r="J48" s="296"/>
      <c r="K48" s="296"/>
      <c r="L48" s="296"/>
      <c r="M48" s="294">
        <v>5.9639999999999999E-2</v>
      </c>
      <c r="N48" s="296"/>
      <c r="O48" s="293" t="s">
        <v>1238</v>
      </c>
      <c r="P48" s="289"/>
      <c r="Q48" s="288"/>
    </row>
    <row r="49" spans="1:17" s="287" customFormat="1" ht="51">
      <c r="A49" s="295">
        <v>41</v>
      </c>
      <c r="B49" s="296" t="s">
        <v>1076</v>
      </c>
      <c r="C49" s="294">
        <v>0.1</v>
      </c>
      <c r="D49" s="294">
        <v>0</v>
      </c>
      <c r="E49" s="295"/>
      <c r="F49" s="295"/>
      <c r="G49" s="294">
        <v>0.1</v>
      </c>
      <c r="H49" s="295" t="s">
        <v>1240</v>
      </c>
      <c r="I49" s="294">
        <v>5.9639999999999999E-2</v>
      </c>
      <c r="J49" s="296"/>
      <c r="K49" s="296"/>
      <c r="L49" s="296"/>
      <c r="M49" s="294">
        <v>5.9639999999999999E-2</v>
      </c>
      <c r="N49" s="296"/>
      <c r="O49" s="293" t="s">
        <v>1238</v>
      </c>
      <c r="P49" s="293"/>
      <c r="Q49" s="288"/>
    </row>
    <row r="50" spans="1:17" s="287" customFormat="1" ht="51">
      <c r="A50" s="295">
        <v>42</v>
      </c>
      <c r="B50" s="296" t="s">
        <v>1076</v>
      </c>
      <c r="C50" s="294">
        <v>0.15000000000000002</v>
      </c>
      <c r="D50" s="294">
        <v>0.1</v>
      </c>
      <c r="E50" s="295"/>
      <c r="F50" s="295"/>
      <c r="G50" s="294">
        <v>0.05</v>
      </c>
      <c r="H50" s="295" t="s">
        <v>1239</v>
      </c>
      <c r="I50" s="294">
        <v>0.17892</v>
      </c>
      <c r="J50" s="296"/>
      <c r="K50" s="296"/>
      <c r="L50" s="296"/>
      <c r="M50" s="294">
        <v>0.17892</v>
      </c>
      <c r="N50" s="296"/>
      <c r="O50" s="293" t="s">
        <v>1238</v>
      </c>
      <c r="P50" s="293"/>
      <c r="Q50" s="288"/>
    </row>
    <row r="51" spans="1:17" s="287" customFormat="1" ht="51">
      <c r="A51" s="295">
        <v>43</v>
      </c>
      <c r="B51" s="296" t="s">
        <v>1076</v>
      </c>
      <c r="C51" s="294">
        <v>0.03</v>
      </c>
      <c r="D51" s="294">
        <v>0.03</v>
      </c>
      <c r="E51" s="295"/>
      <c r="F51" s="295"/>
      <c r="G51" s="294">
        <v>0</v>
      </c>
      <c r="H51" s="295" t="s">
        <v>1237</v>
      </c>
      <c r="I51" s="294">
        <v>3.5784000000000003E-2</v>
      </c>
      <c r="J51" s="296"/>
      <c r="K51" s="296"/>
      <c r="L51" s="296"/>
      <c r="M51" s="294">
        <v>3.5784000000000003E-2</v>
      </c>
      <c r="N51" s="296"/>
      <c r="O51" s="293" t="s">
        <v>1091</v>
      </c>
      <c r="P51" s="293"/>
      <c r="Q51" s="288"/>
    </row>
    <row r="52" spans="1:17" s="287" customFormat="1" ht="51">
      <c r="A52" s="295">
        <v>44</v>
      </c>
      <c r="B52" s="296" t="s">
        <v>1076</v>
      </c>
      <c r="C52" s="294">
        <v>0.2</v>
      </c>
      <c r="D52" s="294">
        <v>0</v>
      </c>
      <c r="E52" s="295"/>
      <c r="F52" s="295"/>
      <c r="G52" s="294">
        <v>0.2</v>
      </c>
      <c r="H52" s="295" t="s">
        <v>1236</v>
      </c>
      <c r="I52" s="294">
        <v>0.23855999999999999</v>
      </c>
      <c r="J52" s="296"/>
      <c r="K52" s="296"/>
      <c r="L52" s="296"/>
      <c r="M52" s="294">
        <v>0.23855999999999999</v>
      </c>
      <c r="N52" s="296"/>
      <c r="O52" s="293" t="s">
        <v>1086</v>
      </c>
      <c r="P52" s="293"/>
      <c r="Q52" s="288"/>
    </row>
    <row r="53" spans="1:17" s="287" customFormat="1" ht="51">
      <c r="A53" s="295">
        <v>45</v>
      </c>
      <c r="B53" s="296" t="s">
        <v>1076</v>
      </c>
      <c r="C53" s="294">
        <v>0.64</v>
      </c>
      <c r="D53" s="294">
        <v>0.64</v>
      </c>
      <c r="E53" s="295"/>
      <c r="F53" s="295"/>
      <c r="G53" s="294">
        <v>0</v>
      </c>
      <c r="H53" s="295" t="s">
        <v>1235</v>
      </c>
      <c r="I53" s="294">
        <v>0.76339199999999996</v>
      </c>
      <c r="J53" s="296"/>
      <c r="K53" s="296"/>
      <c r="L53" s="296"/>
      <c r="M53" s="294">
        <v>0.76339199999999996</v>
      </c>
      <c r="N53" s="296"/>
      <c r="O53" s="293" t="s">
        <v>1086</v>
      </c>
      <c r="P53" s="293"/>
      <c r="Q53" s="288"/>
    </row>
    <row r="54" spans="1:17" s="287" customFormat="1" ht="51">
      <c r="A54" s="295">
        <v>46</v>
      </c>
      <c r="B54" s="296" t="s">
        <v>1076</v>
      </c>
      <c r="C54" s="294">
        <v>0.06</v>
      </c>
      <c r="D54" s="294">
        <v>0</v>
      </c>
      <c r="E54" s="295"/>
      <c r="F54" s="295"/>
      <c r="G54" s="294">
        <v>0.06</v>
      </c>
      <c r="H54" s="295" t="s">
        <v>1234</v>
      </c>
      <c r="I54" s="294">
        <v>7.1568000000000007E-2</v>
      </c>
      <c r="J54" s="296"/>
      <c r="K54" s="296"/>
      <c r="L54" s="296"/>
      <c r="M54" s="294">
        <v>7.1568000000000007E-2</v>
      </c>
      <c r="N54" s="296"/>
      <c r="O54" s="293" t="s">
        <v>1233</v>
      </c>
      <c r="P54" s="293"/>
      <c r="Q54" s="288"/>
    </row>
    <row r="55" spans="1:17" s="287" customFormat="1" ht="51">
      <c r="A55" s="295">
        <v>47</v>
      </c>
      <c r="B55" s="296" t="s">
        <v>1076</v>
      </c>
      <c r="C55" s="294">
        <v>0.2</v>
      </c>
      <c r="D55" s="294">
        <v>0.1</v>
      </c>
      <c r="E55" s="295"/>
      <c r="F55" s="295"/>
      <c r="G55" s="294">
        <v>0.1</v>
      </c>
      <c r="H55" s="295" t="s">
        <v>1231</v>
      </c>
      <c r="I55" s="294">
        <v>0.23855999999999999</v>
      </c>
      <c r="J55" s="296"/>
      <c r="K55" s="296"/>
      <c r="L55" s="296"/>
      <c r="M55" s="294">
        <v>0.23855999999999999</v>
      </c>
      <c r="N55" s="296"/>
      <c r="O55" s="293" t="s">
        <v>1228</v>
      </c>
      <c r="P55" s="293"/>
      <c r="Q55" s="288"/>
    </row>
    <row r="56" spans="1:17" s="287" customFormat="1" ht="51">
      <c r="A56" s="295">
        <v>48</v>
      </c>
      <c r="B56" s="296" t="s">
        <v>1076</v>
      </c>
      <c r="C56" s="294">
        <v>0.15</v>
      </c>
      <c r="D56" s="294">
        <v>0.15</v>
      </c>
      <c r="E56" s="295"/>
      <c r="F56" s="295"/>
      <c r="G56" s="294">
        <v>0</v>
      </c>
      <c r="H56" s="295" t="s">
        <v>1232</v>
      </c>
      <c r="I56" s="294">
        <v>0.17892</v>
      </c>
      <c r="J56" s="296"/>
      <c r="K56" s="296"/>
      <c r="L56" s="296"/>
      <c r="M56" s="294">
        <v>0.17892</v>
      </c>
      <c r="N56" s="296"/>
      <c r="O56" s="293" t="s">
        <v>1228</v>
      </c>
      <c r="P56" s="293"/>
      <c r="Q56" s="288"/>
    </row>
    <row r="57" spans="1:17" s="287" customFormat="1" ht="51">
      <c r="A57" s="295">
        <v>49</v>
      </c>
      <c r="B57" s="296" t="s">
        <v>1076</v>
      </c>
      <c r="C57" s="294">
        <v>0.2</v>
      </c>
      <c r="D57" s="294">
        <v>0.2</v>
      </c>
      <c r="E57" s="295"/>
      <c r="F57" s="295"/>
      <c r="G57" s="294">
        <v>0</v>
      </c>
      <c r="H57" s="295" t="s">
        <v>1231</v>
      </c>
      <c r="I57" s="294">
        <v>0.23855999999999999</v>
      </c>
      <c r="J57" s="296"/>
      <c r="K57" s="296"/>
      <c r="L57" s="296"/>
      <c r="M57" s="294">
        <v>0.23855999999999999</v>
      </c>
      <c r="N57" s="296"/>
      <c r="O57" s="293" t="s">
        <v>1228</v>
      </c>
      <c r="P57" s="293"/>
      <c r="Q57" s="288"/>
    </row>
    <row r="58" spans="1:17" s="287" customFormat="1" ht="51">
      <c r="A58" s="295">
        <v>50</v>
      </c>
      <c r="B58" s="296" t="s">
        <v>1076</v>
      </c>
      <c r="C58" s="294">
        <v>0.06</v>
      </c>
      <c r="D58" s="294">
        <v>0.06</v>
      </c>
      <c r="E58" s="295"/>
      <c r="F58" s="295"/>
      <c r="G58" s="294">
        <v>0</v>
      </c>
      <c r="H58" s="295" t="s">
        <v>1231</v>
      </c>
      <c r="I58" s="294">
        <v>7.1568000000000007E-2</v>
      </c>
      <c r="J58" s="296"/>
      <c r="K58" s="296"/>
      <c r="L58" s="296"/>
      <c r="M58" s="294">
        <v>7.1568000000000007E-2</v>
      </c>
      <c r="N58" s="296"/>
      <c r="O58" s="293" t="s">
        <v>1228</v>
      </c>
      <c r="P58" s="293"/>
      <c r="Q58" s="288"/>
    </row>
    <row r="59" spans="1:17" s="287" customFormat="1" ht="51">
      <c r="A59" s="295">
        <v>51</v>
      </c>
      <c r="B59" s="296" t="s">
        <v>1076</v>
      </c>
      <c r="C59" s="294">
        <v>0.15</v>
      </c>
      <c r="D59" s="294">
        <v>0</v>
      </c>
      <c r="E59" s="295"/>
      <c r="F59" s="295"/>
      <c r="G59" s="294">
        <v>0.15</v>
      </c>
      <c r="H59" s="295" t="s">
        <v>1230</v>
      </c>
      <c r="I59" s="294">
        <v>0.17892</v>
      </c>
      <c r="J59" s="296"/>
      <c r="K59" s="296"/>
      <c r="L59" s="296"/>
      <c r="M59" s="294">
        <v>0.17892</v>
      </c>
      <c r="N59" s="296"/>
      <c r="O59" s="293" t="s">
        <v>1228</v>
      </c>
      <c r="P59" s="293"/>
      <c r="Q59" s="288"/>
    </row>
    <row r="60" spans="1:17" s="287" customFormat="1" ht="51">
      <c r="A60" s="295">
        <v>52</v>
      </c>
      <c r="B60" s="296" t="s">
        <v>1076</v>
      </c>
      <c r="C60" s="294">
        <v>0.1</v>
      </c>
      <c r="D60" s="294">
        <v>0.1</v>
      </c>
      <c r="E60" s="295"/>
      <c r="F60" s="295"/>
      <c r="G60" s="294">
        <v>0</v>
      </c>
      <c r="H60" s="295" t="s">
        <v>1229</v>
      </c>
      <c r="I60" s="294">
        <v>0.11928</v>
      </c>
      <c r="J60" s="296"/>
      <c r="K60" s="296"/>
      <c r="L60" s="296"/>
      <c r="M60" s="294">
        <v>0.11928</v>
      </c>
      <c r="N60" s="296"/>
      <c r="O60" s="293" t="s">
        <v>1228</v>
      </c>
      <c r="P60" s="293"/>
      <c r="Q60" s="288"/>
    </row>
    <row r="61" spans="1:17" s="287" customFormat="1" ht="51">
      <c r="A61" s="295">
        <v>53</v>
      </c>
      <c r="B61" s="296" t="s">
        <v>1076</v>
      </c>
      <c r="C61" s="294">
        <v>0.2</v>
      </c>
      <c r="D61" s="294">
        <v>0</v>
      </c>
      <c r="E61" s="295"/>
      <c r="F61" s="295"/>
      <c r="G61" s="294">
        <v>0.2</v>
      </c>
      <c r="H61" s="295" t="s">
        <v>1227</v>
      </c>
      <c r="I61" s="294">
        <v>2.3400000000000001E-2</v>
      </c>
      <c r="J61" s="296"/>
      <c r="K61" s="296"/>
      <c r="L61" s="296"/>
      <c r="M61" s="294">
        <v>2.3400000000000001E-2</v>
      </c>
      <c r="N61" s="296"/>
      <c r="O61" s="293" t="s">
        <v>1074</v>
      </c>
      <c r="P61" s="293"/>
      <c r="Q61" s="288"/>
    </row>
    <row r="62" spans="1:17" s="287" customFormat="1" ht="51">
      <c r="A62" s="295">
        <v>54</v>
      </c>
      <c r="B62" s="296" t="s">
        <v>1076</v>
      </c>
      <c r="C62" s="294">
        <v>0.1</v>
      </c>
      <c r="D62" s="294">
        <v>0.1</v>
      </c>
      <c r="E62" s="295"/>
      <c r="F62" s="295"/>
      <c r="G62" s="294">
        <v>0</v>
      </c>
      <c r="H62" s="295" t="s">
        <v>1226</v>
      </c>
      <c r="I62" s="294">
        <v>0.11928</v>
      </c>
      <c r="J62" s="296"/>
      <c r="K62" s="296"/>
      <c r="L62" s="296"/>
      <c r="M62" s="294">
        <v>0.11928</v>
      </c>
      <c r="N62" s="296"/>
      <c r="O62" s="293" t="s">
        <v>1074</v>
      </c>
      <c r="P62" s="293"/>
      <c r="Q62" s="288"/>
    </row>
    <row r="63" spans="1:17" s="287" customFormat="1" ht="51">
      <c r="A63" s="295">
        <v>55</v>
      </c>
      <c r="B63" s="296" t="s">
        <v>1076</v>
      </c>
      <c r="C63" s="294">
        <v>0.18</v>
      </c>
      <c r="D63" s="294">
        <v>0.08</v>
      </c>
      <c r="E63" s="295"/>
      <c r="F63" s="295"/>
      <c r="G63" s="294">
        <v>0.1</v>
      </c>
      <c r="H63" s="295" t="s">
        <v>1225</v>
      </c>
      <c r="I63" s="294">
        <v>9.5423999999999995E-2</v>
      </c>
      <c r="J63" s="296"/>
      <c r="K63" s="296"/>
      <c r="L63" s="296"/>
      <c r="M63" s="294">
        <v>9.5423999999999995E-2</v>
      </c>
      <c r="N63" s="296"/>
      <c r="O63" s="293" t="s">
        <v>1156</v>
      </c>
      <c r="P63" s="293"/>
      <c r="Q63" s="288"/>
    </row>
    <row r="64" spans="1:17" s="287" customFormat="1" ht="51">
      <c r="A64" s="295">
        <v>56</v>
      </c>
      <c r="B64" s="296" t="s">
        <v>1076</v>
      </c>
      <c r="C64" s="294">
        <v>0.4</v>
      </c>
      <c r="D64" s="294">
        <v>0</v>
      </c>
      <c r="E64" s="295"/>
      <c r="F64" s="295"/>
      <c r="G64" s="294">
        <v>0.4</v>
      </c>
      <c r="H64" s="295" t="s">
        <v>1224</v>
      </c>
      <c r="I64" s="294">
        <v>0.47711999999999999</v>
      </c>
      <c r="J64" s="296"/>
      <c r="K64" s="296"/>
      <c r="L64" s="296"/>
      <c r="M64" s="294">
        <v>0.47711999999999999</v>
      </c>
      <c r="N64" s="296"/>
      <c r="O64" s="293" t="s">
        <v>1107</v>
      </c>
      <c r="P64" s="293"/>
      <c r="Q64" s="288"/>
    </row>
    <row r="65" spans="1:17" s="287" customFormat="1" ht="51">
      <c r="A65" s="295">
        <v>57</v>
      </c>
      <c r="B65" s="296" t="s">
        <v>1076</v>
      </c>
      <c r="C65" s="294">
        <v>0.26</v>
      </c>
      <c r="D65" s="294">
        <v>0</v>
      </c>
      <c r="E65" s="295"/>
      <c r="F65" s="295"/>
      <c r="G65" s="294">
        <v>0.26</v>
      </c>
      <c r="H65" s="295" t="s">
        <v>1223</v>
      </c>
      <c r="I65" s="294">
        <v>0.39</v>
      </c>
      <c r="J65" s="296"/>
      <c r="K65" s="296"/>
      <c r="L65" s="296"/>
      <c r="M65" s="294">
        <v>0.39</v>
      </c>
      <c r="N65" s="296"/>
      <c r="O65" s="293" t="s">
        <v>1107</v>
      </c>
      <c r="P65" s="293"/>
      <c r="Q65" s="288"/>
    </row>
    <row r="66" spans="1:17" s="287" customFormat="1" ht="51">
      <c r="A66" s="295">
        <v>58</v>
      </c>
      <c r="B66" s="296" t="s">
        <v>1076</v>
      </c>
      <c r="C66" s="294">
        <v>0.3</v>
      </c>
      <c r="D66" s="294">
        <v>0.3</v>
      </c>
      <c r="E66" s="295"/>
      <c r="F66" s="295"/>
      <c r="G66" s="294">
        <v>0</v>
      </c>
      <c r="H66" s="295" t="s">
        <v>1222</v>
      </c>
      <c r="I66" s="294">
        <v>0.35783999999999999</v>
      </c>
      <c r="J66" s="296"/>
      <c r="K66" s="296"/>
      <c r="L66" s="296"/>
      <c r="M66" s="294">
        <v>0.35783999999999999</v>
      </c>
      <c r="N66" s="296"/>
      <c r="O66" s="293" t="s">
        <v>1091</v>
      </c>
      <c r="P66" s="293"/>
      <c r="Q66" s="288"/>
    </row>
    <row r="67" spans="1:17" s="287" customFormat="1" ht="51">
      <c r="A67" s="295">
        <v>59</v>
      </c>
      <c r="B67" s="296" t="s">
        <v>1076</v>
      </c>
      <c r="C67" s="294">
        <v>0.04</v>
      </c>
      <c r="D67" s="294">
        <v>0</v>
      </c>
      <c r="E67" s="295"/>
      <c r="F67" s="295"/>
      <c r="G67" s="294">
        <v>0.04</v>
      </c>
      <c r="H67" s="295" t="s">
        <v>1221</v>
      </c>
      <c r="I67" s="294">
        <v>4.7711999999999997E-2</v>
      </c>
      <c r="J67" s="296"/>
      <c r="K67" s="296"/>
      <c r="L67" s="296"/>
      <c r="M67" s="294">
        <v>4.7711999999999997E-2</v>
      </c>
      <c r="N67" s="296"/>
      <c r="O67" s="293" t="s">
        <v>1091</v>
      </c>
      <c r="P67" s="293"/>
      <c r="Q67" s="288"/>
    </row>
    <row r="68" spans="1:17" s="287" customFormat="1" ht="51">
      <c r="A68" s="295">
        <v>60</v>
      </c>
      <c r="B68" s="296" t="s">
        <v>1076</v>
      </c>
      <c r="C68" s="294">
        <v>7.0000000000000007E-2</v>
      </c>
      <c r="D68" s="294">
        <v>0</v>
      </c>
      <c r="E68" s="295"/>
      <c r="F68" s="295"/>
      <c r="G68" s="294">
        <v>7.0000000000000007E-2</v>
      </c>
      <c r="H68" s="295" t="s">
        <v>1220</v>
      </c>
      <c r="I68" s="294">
        <v>8.3496000000000001E-2</v>
      </c>
      <c r="J68" s="296"/>
      <c r="K68" s="296"/>
      <c r="L68" s="296"/>
      <c r="M68" s="294">
        <v>8.3496000000000001E-2</v>
      </c>
      <c r="N68" s="296"/>
      <c r="O68" s="293" t="s">
        <v>1091</v>
      </c>
      <c r="P68" s="293"/>
      <c r="Q68" s="288"/>
    </row>
    <row r="69" spans="1:17" s="287" customFormat="1" ht="76.5">
      <c r="A69" s="295">
        <v>61</v>
      </c>
      <c r="B69" s="296" t="s">
        <v>1069</v>
      </c>
      <c r="C69" s="294">
        <v>0.5</v>
      </c>
      <c r="D69" s="294">
        <v>0.5</v>
      </c>
      <c r="E69" s="295"/>
      <c r="F69" s="295"/>
      <c r="G69" s="294">
        <v>0</v>
      </c>
      <c r="H69" s="295" t="s">
        <v>1219</v>
      </c>
      <c r="I69" s="294">
        <v>0.59639999999999993</v>
      </c>
      <c r="J69" s="296"/>
      <c r="K69" s="296"/>
      <c r="L69" s="296"/>
      <c r="M69" s="294">
        <v>0.59639999999999993</v>
      </c>
      <c r="N69" s="296"/>
      <c r="O69" s="293"/>
      <c r="P69" s="293"/>
      <c r="Q69" s="288"/>
    </row>
    <row r="70" spans="1:17" s="298" customFormat="1">
      <c r="A70" s="292" t="s">
        <v>1073</v>
      </c>
      <c r="B70" s="291" t="s">
        <v>1066</v>
      </c>
      <c r="C70" s="290">
        <v>0.7</v>
      </c>
      <c r="D70" s="290">
        <v>0</v>
      </c>
      <c r="E70" s="290">
        <v>0</v>
      </c>
      <c r="F70" s="290">
        <v>0</v>
      </c>
      <c r="G70" s="290">
        <v>0.7</v>
      </c>
      <c r="H70" s="290"/>
      <c r="I70" s="290">
        <v>0.83495999999999992</v>
      </c>
      <c r="J70" s="290">
        <v>0</v>
      </c>
      <c r="K70" s="290">
        <v>0</v>
      </c>
      <c r="L70" s="290">
        <v>0.83495999999999992</v>
      </c>
      <c r="M70" s="290">
        <v>0</v>
      </c>
      <c r="N70" s="290">
        <v>0</v>
      </c>
      <c r="O70" s="289"/>
      <c r="P70" s="289"/>
      <c r="Q70" s="299"/>
    </row>
    <row r="71" spans="1:17" s="287" customFormat="1" ht="25.5">
      <c r="A71" s="295">
        <v>62</v>
      </c>
      <c r="B71" s="300" t="s">
        <v>1218</v>
      </c>
      <c r="C71" s="294">
        <v>0.7</v>
      </c>
      <c r="D71" s="294">
        <v>0</v>
      </c>
      <c r="E71" s="295"/>
      <c r="F71" s="295"/>
      <c r="G71" s="294">
        <v>0.7</v>
      </c>
      <c r="H71" s="295" t="s">
        <v>1217</v>
      </c>
      <c r="I71" s="294">
        <v>0.83495999999999992</v>
      </c>
      <c r="J71" s="296"/>
      <c r="K71" s="296"/>
      <c r="L71" s="297">
        <v>0.83495999999999992</v>
      </c>
      <c r="M71" s="296"/>
      <c r="N71" s="296"/>
      <c r="O71" s="289"/>
      <c r="P71" s="293"/>
      <c r="Q71" s="288"/>
    </row>
    <row r="72" spans="1:17" s="298" customFormat="1">
      <c r="A72" s="292" t="s">
        <v>1067</v>
      </c>
      <c r="B72" s="291" t="s">
        <v>1058</v>
      </c>
      <c r="C72" s="290">
        <v>0.57999999999999996</v>
      </c>
      <c r="D72" s="290">
        <v>0</v>
      </c>
      <c r="E72" s="290">
        <v>0</v>
      </c>
      <c r="F72" s="290">
        <v>0</v>
      </c>
      <c r="G72" s="290">
        <v>0.57999999999999996</v>
      </c>
      <c r="H72" s="290"/>
      <c r="I72" s="290">
        <v>0.65267999999999993</v>
      </c>
      <c r="J72" s="290">
        <v>0</v>
      </c>
      <c r="K72" s="290">
        <v>0</v>
      </c>
      <c r="L72" s="290">
        <v>0.65267999999999993</v>
      </c>
      <c r="M72" s="290">
        <v>0</v>
      </c>
      <c r="N72" s="290">
        <v>0</v>
      </c>
      <c r="O72" s="289"/>
      <c r="P72" s="289"/>
      <c r="Q72" s="299"/>
    </row>
    <row r="73" spans="1:17" s="287" customFormat="1" ht="39" customHeight="1">
      <c r="A73" s="295">
        <v>63</v>
      </c>
      <c r="B73" s="300" t="s">
        <v>334</v>
      </c>
      <c r="C73" s="294">
        <v>0.5</v>
      </c>
      <c r="D73" s="294">
        <v>0</v>
      </c>
      <c r="E73" s="295"/>
      <c r="F73" s="295"/>
      <c r="G73" s="294">
        <v>0.5</v>
      </c>
      <c r="H73" s="295" t="s">
        <v>1201</v>
      </c>
      <c r="I73" s="294">
        <v>0.59639999999999993</v>
      </c>
      <c r="J73" s="296"/>
      <c r="K73" s="296"/>
      <c r="L73" s="297">
        <v>0.59639999999999993</v>
      </c>
      <c r="M73" s="296"/>
      <c r="N73" s="296"/>
      <c r="O73" s="293"/>
      <c r="P73" s="293"/>
      <c r="Q73" s="288"/>
    </row>
    <row r="74" spans="1:17" s="287" customFormat="1" ht="38.25">
      <c r="A74" s="295">
        <v>64</v>
      </c>
      <c r="B74" s="297" t="s">
        <v>1216</v>
      </c>
      <c r="C74" s="294">
        <v>0.08</v>
      </c>
      <c r="D74" s="294">
        <v>0</v>
      </c>
      <c r="E74" s="295"/>
      <c r="F74" s="295"/>
      <c r="G74" s="294">
        <v>0.08</v>
      </c>
      <c r="H74" s="295" t="s">
        <v>1168</v>
      </c>
      <c r="I74" s="294">
        <v>5.6279999999999997E-2</v>
      </c>
      <c r="J74" s="296"/>
      <c r="K74" s="296"/>
      <c r="L74" s="297">
        <v>5.6279999999999997E-2</v>
      </c>
      <c r="M74" s="296"/>
      <c r="N74" s="296"/>
      <c r="O74" s="293"/>
      <c r="P74" s="293"/>
      <c r="Q74" s="288"/>
    </row>
    <row r="75" spans="1:17" s="287" customFormat="1">
      <c r="A75" s="292" t="s">
        <v>1063</v>
      </c>
      <c r="B75" s="291" t="s">
        <v>1052</v>
      </c>
      <c r="C75" s="290">
        <v>4.2699999999999996</v>
      </c>
      <c r="D75" s="290">
        <v>3.9899999999999998</v>
      </c>
      <c r="E75" s="290">
        <v>0</v>
      </c>
      <c r="F75" s="290">
        <v>0</v>
      </c>
      <c r="G75" s="290">
        <v>0.28000000000000003</v>
      </c>
      <c r="H75" s="290"/>
      <c r="I75" s="290">
        <v>4.8492719999999991</v>
      </c>
      <c r="J75" s="290">
        <v>0</v>
      </c>
      <c r="K75" s="290">
        <v>0</v>
      </c>
      <c r="L75" s="290">
        <v>0</v>
      </c>
      <c r="M75" s="290">
        <v>4.8492719999999991</v>
      </c>
      <c r="N75" s="290">
        <v>0</v>
      </c>
      <c r="O75" s="293"/>
      <c r="P75" s="293"/>
      <c r="Q75" s="288"/>
    </row>
    <row r="76" spans="1:17" s="287" customFormat="1" ht="38.25">
      <c r="A76" s="295">
        <v>65</v>
      </c>
      <c r="B76" s="300" t="s">
        <v>1051</v>
      </c>
      <c r="C76" s="294">
        <v>1</v>
      </c>
      <c r="D76" s="294">
        <v>1</v>
      </c>
      <c r="E76" s="295"/>
      <c r="F76" s="295"/>
      <c r="G76" s="294">
        <v>0</v>
      </c>
      <c r="H76" s="295" t="s">
        <v>1215</v>
      </c>
      <c r="I76" s="294">
        <v>1.1927999999999999</v>
      </c>
      <c r="J76" s="296"/>
      <c r="K76" s="296"/>
      <c r="L76" s="296"/>
      <c r="M76" s="297">
        <v>1.1927999999999999</v>
      </c>
      <c r="N76" s="296"/>
      <c r="O76" s="293"/>
      <c r="P76" s="289"/>
      <c r="Q76" s="288"/>
    </row>
    <row r="77" spans="1:17" s="287" customFormat="1" ht="38.25">
      <c r="A77" s="295">
        <v>66</v>
      </c>
      <c r="B77" s="300" t="s">
        <v>1051</v>
      </c>
      <c r="C77" s="294">
        <v>0.5</v>
      </c>
      <c r="D77" s="294">
        <v>0.5</v>
      </c>
      <c r="E77" s="295"/>
      <c r="F77" s="295"/>
      <c r="G77" s="294">
        <v>0</v>
      </c>
      <c r="H77" s="295" t="s">
        <v>1214</v>
      </c>
      <c r="I77" s="294">
        <v>0.59639999999999993</v>
      </c>
      <c r="J77" s="296"/>
      <c r="K77" s="296"/>
      <c r="L77" s="296"/>
      <c r="M77" s="297">
        <v>0.59639999999999993</v>
      </c>
      <c r="N77" s="296"/>
      <c r="O77" s="293"/>
      <c r="P77" s="293"/>
      <c r="Q77" s="288"/>
    </row>
    <row r="78" spans="1:17" s="287" customFormat="1" ht="38.25">
      <c r="A78" s="295">
        <v>67</v>
      </c>
      <c r="B78" s="300" t="s">
        <v>1051</v>
      </c>
      <c r="C78" s="294">
        <v>0.8</v>
      </c>
      <c r="D78" s="294">
        <v>0.55000000000000004</v>
      </c>
      <c r="E78" s="295"/>
      <c r="F78" s="295"/>
      <c r="G78" s="294">
        <v>0.25</v>
      </c>
      <c r="H78" s="295" t="s">
        <v>1213</v>
      </c>
      <c r="I78" s="294">
        <v>0.65603999999999996</v>
      </c>
      <c r="J78" s="296"/>
      <c r="K78" s="296"/>
      <c r="L78" s="296"/>
      <c r="M78" s="297">
        <v>0.65603999999999996</v>
      </c>
      <c r="N78" s="296"/>
      <c r="O78" s="293"/>
      <c r="P78" s="293"/>
      <c r="Q78" s="288"/>
    </row>
    <row r="79" spans="1:17" s="287" customFormat="1" ht="51">
      <c r="A79" s="295">
        <v>68</v>
      </c>
      <c r="B79" s="300" t="s">
        <v>1209</v>
      </c>
      <c r="C79" s="294">
        <v>0.03</v>
      </c>
      <c r="D79" s="294">
        <v>0</v>
      </c>
      <c r="E79" s="295"/>
      <c r="F79" s="295"/>
      <c r="G79" s="294">
        <v>0.03</v>
      </c>
      <c r="H79" s="295" t="s">
        <v>1212</v>
      </c>
      <c r="I79" s="294">
        <v>0.09</v>
      </c>
      <c r="J79" s="296"/>
      <c r="K79" s="296"/>
      <c r="L79" s="296"/>
      <c r="M79" s="297">
        <v>0.09</v>
      </c>
      <c r="N79" s="296"/>
      <c r="O79" s="293"/>
      <c r="P79" s="293"/>
      <c r="Q79" s="288"/>
    </row>
    <row r="80" spans="1:17" s="287" customFormat="1" ht="51">
      <c r="A80" s="295">
        <v>69</v>
      </c>
      <c r="B80" s="300" t="s">
        <v>1051</v>
      </c>
      <c r="C80" s="294">
        <v>1.08</v>
      </c>
      <c r="D80" s="294">
        <v>1.08</v>
      </c>
      <c r="E80" s="295"/>
      <c r="F80" s="295"/>
      <c r="G80" s="294">
        <v>0</v>
      </c>
      <c r="H80" s="295" t="s">
        <v>1211</v>
      </c>
      <c r="I80" s="294">
        <v>1.288224</v>
      </c>
      <c r="J80" s="296"/>
      <c r="K80" s="296"/>
      <c r="L80" s="296"/>
      <c r="M80" s="297">
        <v>1.288224</v>
      </c>
      <c r="N80" s="296"/>
      <c r="O80" s="293"/>
      <c r="P80" s="293"/>
      <c r="Q80" s="288"/>
    </row>
    <row r="81" spans="1:17" s="287" customFormat="1" ht="38.25">
      <c r="A81" s="295">
        <v>70</v>
      </c>
      <c r="B81" s="297" t="s">
        <v>1210</v>
      </c>
      <c r="C81" s="294">
        <v>0.5</v>
      </c>
      <c r="D81" s="294">
        <v>0.5</v>
      </c>
      <c r="E81" s="295"/>
      <c r="F81" s="295"/>
      <c r="G81" s="294">
        <v>0</v>
      </c>
      <c r="H81" s="295" t="s">
        <v>1123</v>
      </c>
      <c r="I81" s="294">
        <v>0.59639999999999993</v>
      </c>
      <c r="J81" s="296"/>
      <c r="K81" s="296"/>
      <c r="L81" s="296"/>
      <c r="M81" s="297">
        <v>0.59639999999999993</v>
      </c>
      <c r="N81" s="296"/>
      <c r="O81" s="293"/>
      <c r="P81" s="293"/>
      <c r="Q81" s="288"/>
    </row>
    <row r="82" spans="1:17" s="287" customFormat="1" ht="25.5">
      <c r="A82" s="295">
        <v>71</v>
      </c>
      <c r="B82" s="300" t="s">
        <v>1209</v>
      </c>
      <c r="C82" s="294">
        <v>0.36</v>
      </c>
      <c r="D82" s="294">
        <v>0.36</v>
      </c>
      <c r="E82" s="295"/>
      <c r="F82" s="295"/>
      <c r="G82" s="294">
        <v>0</v>
      </c>
      <c r="H82" s="295" t="s">
        <v>1208</v>
      </c>
      <c r="I82" s="294">
        <v>0.42940799999999996</v>
      </c>
      <c r="J82" s="296"/>
      <c r="K82" s="296"/>
      <c r="L82" s="296"/>
      <c r="M82" s="297">
        <v>0.42940799999999996</v>
      </c>
      <c r="N82" s="296"/>
      <c r="O82" s="293"/>
      <c r="P82" s="293"/>
      <c r="Q82" s="288"/>
    </row>
    <row r="83" spans="1:17" s="287" customFormat="1">
      <c r="A83" s="292" t="s">
        <v>1059</v>
      </c>
      <c r="B83" s="301" t="s">
        <v>1049</v>
      </c>
      <c r="C83" s="290">
        <v>2.9</v>
      </c>
      <c r="D83" s="290">
        <v>0</v>
      </c>
      <c r="E83" s="290">
        <v>0</v>
      </c>
      <c r="F83" s="290">
        <v>0</v>
      </c>
      <c r="G83" s="290">
        <v>2.9</v>
      </c>
      <c r="H83" s="290"/>
      <c r="I83" s="290">
        <v>2.0771199999999999</v>
      </c>
      <c r="J83" s="290">
        <v>0</v>
      </c>
      <c r="K83" s="290">
        <v>0.7</v>
      </c>
      <c r="L83" s="290">
        <v>0</v>
      </c>
      <c r="M83" s="290">
        <v>1.3771200000000001</v>
      </c>
      <c r="N83" s="290">
        <v>0</v>
      </c>
      <c r="O83" s="290"/>
      <c r="P83" s="290"/>
      <c r="Q83" s="288"/>
    </row>
    <row r="84" spans="1:17" s="287" customFormat="1" ht="51">
      <c r="A84" s="295">
        <v>72</v>
      </c>
      <c r="B84" s="296" t="s">
        <v>1207</v>
      </c>
      <c r="C84" s="294">
        <v>2</v>
      </c>
      <c r="D84" s="294">
        <v>0</v>
      </c>
      <c r="E84" s="295"/>
      <c r="F84" s="295"/>
      <c r="G84" s="294">
        <v>2</v>
      </c>
      <c r="H84" s="295" t="s">
        <v>1206</v>
      </c>
      <c r="I84" s="294">
        <v>0.1</v>
      </c>
      <c r="J84" s="296"/>
      <c r="K84" s="294">
        <v>0.1</v>
      </c>
      <c r="L84" s="296"/>
      <c r="M84" s="296"/>
      <c r="N84" s="296"/>
      <c r="O84" s="293" t="s">
        <v>1205</v>
      </c>
      <c r="P84" s="293"/>
      <c r="Q84" s="288"/>
    </row>
    <row r="85" spans="1:17" s="287" customFormat="1" ht="38.25">
      <c r="A85" s="295">
        <v>73</v>
      </c>
      <c r="B85" s="296" t="s">
        <v>1204</v>
      </c>
      <c r="C85" s="294">
        <v>0.4</v>
      </c>
      <c r="D85" s="294">
        <v>0</v>
      </c>
      <c r="E85" s="295"/>
      <c r="F85" s="295"/>
      <c r="G85" s="294">
        <v>0.4</v>
      </c>
      <c r="H85" s="295" t="s">
        <v>1203</v>
      </c>
      <c r="I85" s="294">
        <v>0.47711999999999999</v>
      </c>
      <c r="J85" s="296"/>
      <c r="K85" s="296"/>
      <c r="L85" s="296"/>
      <c r="M85" s="297">
        <v>0.47711999999999999</v>
      </c>
      <c r="N85" s="296"/>
      <c r="O85" s="293"/>
      <c r="P85" s="293"/>
      <c r="Q85" s="288"/>
    </row>
    <row r="86" spans="1:17" s="287" customFormat="1" ht="76.5">
      <c r="A86" s="295">
        <v>74</v>
      </c>
      <c r="B86" s="300" t="s">
        <v>1202</v>
      </c>
      <c r="C86" s="294">
        <v>0.2</v>
      </c>
      <c r="D86" s="294">
        <v>0</v>
      </c>
      <c r="E86" s="295"/>
      <c r="F86" s="295"/>
      <c r="G86" s="294">
        <v>0.2</v>
      </c>
      <c r="H86" s="295" t="s">
        <v>1201</v>
      </c>
      <c r="I86" s="294">
        <v>0.6</v>
      </c>
      <c r="J86" s="296"/>
      <c r="K86" s="294">
        <v>0.6</v>
      </c>
      <c r="L86" s="296"/>
      <c r="M86" s="296"/>
      <c r="N86" s="296"/>
      <c r="O86" s="293" t="s">
        <v>1200</v>
      </c>
      <c r="P86" s="293"/>
      <c r="Q86" s="288"/>
    </row>
    <row r="87" spans="1:17" s="287" customFormat="1" ht="51">
      <c r="A87" s="295">
        <v>75</v>
      </c>
      <c r="B87" s="296" t="s">
        <v>1199</v>
      </c>
      <c r="C87" s="294">
        <v>0.3</v>
      </c>
      <c r="D87" s="294">
        <v>0</v>
      </c>
      <c r="E87" s="295"/>
      <c r="F87" s="295"/>
      <c r="G87" s="294">
        <v>0.3</v>
      </c>
      <c r="H87" s="295" t="s">
        <v>1198</v>
      </c>
      <c r="I87" s="294">
        <v>0.9</v>
      </c>
      <c r="J87" s="296"/>
      <c r="K87" s="296"/>
      <c r="L87" s="296"/>
      <c r="M87" s="297">
        <v>0.9</v>
      </c>
      <c r="N87" s="296"/>
      <c r="O87" s="293"/>
      <c r="P87" s="293"/>
      <c r="Q87" s="288"/>
    </row>
    <row r="88" spans="1:17" s="287" customFormat="1">
      <c r="A88" s="292" t="s">
        <v>1053</v>
      </c>
      <c r="B88" s="291" t="s">
        <v>1036</v>
      </c>
      <c r="C88" s="290">
        <f>SUM(C89:C93)</f>
        <v>17.87</v>
      </c>
      <c r="D88" s="290">
        <f>SUM(D89:D93)</f>
        <v>1.8</v>
      </c>
      <c r="E88" s="290">
        <f>SUM(E89:E93)</f>
        <v>0.05</v>
      </c>
      <c r="F88" s="290">
        <f>SUM(F89:F93)</f>
        <v>0</v>
      </c>
      <c r="G88" s="290">
        <f>SUM(G89:G93)</f>
        <v>16.02</v>
      </c>
      <c r="H88" s="290"/>
      <c r="I88" s="290">
        <f t="shared" ref="I88:N88" si="0">SUM(I89:I93)</f>
        <v>13.2613</v>
      </c>
      <c r="J88" s="290">
        <f t="shared" si="0"/>
        <v>0</v>
      </c>
      <c r="K88" s="290">
        <f t="shared" si="0"/>
        <v>10.957800000000001</v>
      </c>
      <c r="L88" s="290">
        <f t="shared" si="0"/>
        <v>1.0999999999999999E-2</v>
      </c>
      <c r="M88" s="290">
        <f t="shared" si="0"/>
        <v>2.2524999999999999</v>
      </c>
      <c r="N88" s="290">
        <f t="shared" si="0"/>
        <v>0.04</v>
      </c>
      <c r="O88" s="290"/>
      <c r="P88" s="290"/>
      <c r="Q88" s="288"/>
    </row>
    <row r="89" spans="1:17" s="287" customFormat="1" ht="25.5">
      <c r="A89" s="295">
        <v>76</v>
      </c>
      <c r="B89" s="296" t="s">
        <v>1197</v>
      </c>
      <c r="C89" s="294">
        <v>0.05</v>
      </c>
      <c r="D89" s="294">
        <v>0</v>
      </c>
      <c r="E89" s="295">
        <v>0.05</v>
      </c>
      <c r="F89" s="295"/>
      <c r="G89" s="294">
        <v>0</v>
      </c>
      <c r="H89" s="295" t="s">
        <v>1057</v>
      </c>
      <c r="I89" s="294">
        <v>2.5000000000000001E-3</v>
      </c>
      <c r="J89" s="296"/>
      <c r="K89" s="296"/>
      <c r="L89" s="296"/>
      <c r="M89" s="297">
        <v>2.5000000000000001E-3</v>
      </c>
      <c r="N89" s="296"/>
      <c r="O89" s="293"/>
      <c r="P89" s="293"/>
      <c r="Q89" s="288"/>
    </row>
    <row r="90" spans="1:17" s="287" customFormat="1" ht="25.5">
      <c r="A90" s="295">
        <v>77</v>
      </c>
      <c r="B90" s="296" t="s">
        <v>414</v>
      </c>
      <c r="C90" s="294">
        <v>0.8</v>
      </c>
      <c r="D90" s="294">
        <v>0</v>
      </c>
      <c r="E90" s="294"/>
      <c r="F90" s="294"/>
      <c r="G90" s="294">
        <v>0.8</v>
      </c>
      <c r="H90" s="295" t="s">
        <v>1026</v>
      </c>
      <c r="I90" s="294">
        <v>0.04</v>
      </c>
      <c r="J90" s="295"/>
      <c r="K90" s="294"/>
      <c r="L90" s="295"/>
      <c r="M90" s="295"/>
      <c r="N90" s="294">
        <v>0.04</v>
      </c>
      <c r="O90" s="293"/>
      <c r="P90" s="293"/>
      <c r="Q90" s="288"/>
    </row>
    <row r="91" spans="1:17" s="287" customFormat="1" ht="25.5">
      <c r="A91" s="295">
        <v>78</v>
      </c>
      <c r="B91" s="300" t="s">
        <v>1196</v>
      </c>
      <c r="C91" s="294">
        <v>1.5</v>
      </c>
      <c r="D91" s="294">
        <v>0</v>
      </c>
      <c r="E91" s="295"/>
      <c r="F91" s="295"/>
      <c r="G91" s="294">
        <v>1.5</v>
      </c>
      <c r="H91" s="295" t="s">
        <v>1195</v>
      </c>
      <c r="I91" s="294">
        <v>2.25</v>
      </c>
      <c r="J91" s="296"/>
      <c r="K91" s="296"/>
      <c r="L91" s="296"/>
      <c r="M91" s="297">
        <v>2.25</v>
      </c>
      <c r="N91" s="296"/>
      <c r="O91" s="293"/>
      <c r="P91" s="293"/>
      <c r="Q91" s="288"/>
    </row>
    <row r="92" spans="1:17" s="287" customFormat="1" ht="25.5">
      <c r="A92" s="295">
        <v>79</v>
      </c>
      <c r="B92" s="296" t="s">
        <v>488</v>
      </c>
      <c r="C92" s="294">
        <v>15.3</v>
      </c>
      <c r="D92" s="294">
        <v>1.8</v>
      </c>
      <c r="E92" s="295"/>
      <c r="F92" s="295"/>
      <c r="G92" s="294">
        <v>13.5</v>
      </c>
      <c r="H92" s="295" t="s">
        <v>1041</v>
      </c>
      <c r="I92" s="294">
        <v>10.957800000000001</v>
      </c>
      <c r="J92" s="296"/>
      <c r="K92" s="297">
        <v>10.957800000000001</v>
      </c>
      <c r="L92" s="296"/>
      <c r="M92" s="296"/>
      <c r="N92" s="296"/>
      <c r="O92" s="293"/>
      <c r="P92" s="293"/>
      <c r="Q92" s="288"/>
    </row>
    <row r="93" spans="1:17" s="287" customFormat="1" ht="38.25">
      <c r="A93" s="295">
        <v>80</v>
      </c>
      <c r="B93" s="300" t="s">
        <v>1194</v>
      </c>
      <c r="C93" s="294">
        <v>0.22</v>
      </c>
      <c r="D93" s="294">
        <v>0</v>
      </c>
      <c r="E93" s="295"/>
      <c r="F93" s="295"/>
      <c r="G93" s="294">
        <v>0.22</v>
      </c>
      <c r="H93" s="295" t="s">
        <v>1168</v>
      </c>
      <c r="I93" s="294">
        <v>1.0999999999999999E-2</v>
      </c>
      <c r="J93" s="296"/>
      <c r="K93" s="296"/>
      <c r="L93" s="297">
        <v>1.0999999999999999E-2</v>
      </c>
      <c r="M93" s="296"/>
      <c r="N93" s="296"/>
      <c r="O93" s="293"/>
      <c r="P93" s="293"/>
      <c r="Q93" s="288"/>
    </row>
    <row r="94" spans="1:17" s="287" customFormat="1">
      <c r="A94" s="292" t="s">
        <v>1050</v>
      </c>
      <c r="B94" s="291" t="s">
        <v>162</v>
      </c>
      <c r="C94" s="290">
        <v>0.87000000000000011</v>
      </c>
      <c r="D94" s="290">
        <v>0.5</v>
      </c>
      <c r="E94" s="290">
        <v>0</v>
      </c>
      <c r="F94" s="290">
        <v>0</v>
      </c>
      <c r="G94" s="290">
        <v>0.37</v>
      </c>
      <c r="H94" s="290"/>
      <c r="I94" s="290">
        <v>1.1385359999999998</v>
      </c>
      <c r="J94" s="290">
        <v>0</v>
      </c>
      <c r="K94" s="290">
        <v>0</v>
      </c>
      <c r="L94" s="290">
        <v>0</v>
      </c>
      <c r="M94" s="290">
        <v>1.1385359999999998</v>
      </c>
      <c r="N94" s="290">
        <v>0</v>
      </c>
      <c r="O94" s="290"/>
      <c r="P94" s="290"/>
      <c r="Q94" s="288"/>
    </row>
    <row r="95" spans="1:17" s="287" customFormat="1" ht="38.25">
      <c r="A95" s="295">
        <v>81</v>
      </c>
      <c r="B95" s="296" t="s">
        <v>1021</v>
      </c>
      <c r="C95" s="294">
        <v>0.2</v>
      </c>
      <c r="D95" s="294">
        <v>0.2</v>
      </c>
      <c r="E95" s="295"/>
      <c r="F95" s="295"/>
      <c r="G95" s="294">
        <v>0</v>
      </c>
      <c r="H95" s="295" t="s">
        <v>1168</v>
      </c>
      <c r="I95" s="294">
        <v>0.23855999999999999</v>
      </c>
      <c r="J95" s="296"/>
      <c r="K95" s="296"/>
      <c r="L95" s="296"/>
      <c r="M95" s="297">
        <v>0.23855999999999999</v>
      </c>
      <c r="N95" s="296"/>
      <c r="O95" s="293"/>
      <c r="P95" s="293"/>
      <c r="Q95" s="288"/>
    </row>
    <row r="96" spans="1:17" s="287" customFormat="1" ht="38.25">
      <c r="A96" s="295">
        <v>82</v>
      </c>
      <c r="B96" s="296" t="s">
        <v>1021</v>
      </c>
      <c r="C96" s="294">
        <v>0.2</v>
      </c>
      <c r="D96" s="294">
        <v>0.2</v>
      </c>
      <c r="E96" s="295"/>
      <c r="F96" s="295"/>
      <c r="G96" s="294">
        <v>0</v>
      </c>
      <c r="H96" s="295" t="s">
        <v>1193</v>
      </c>
      <c r="I96" s="294">
        <v>0.23855999999999999</v>
      </c>
      <c r="J96" s="296"/>
      <c r="K96" s="296"/>
      <c r="L96" s="296"/>
      <c r="M96" s="297">
        <v>0.23855999999999999</v>
      </c>
      <c r="N96" s="296"/>
      <c r="O96" s="293"/>
      <c r="P96" s="293"/>
      <c r="Q96" s="288"/>
    </row>
    <row r="97" spans="1:17" s="287" customFormat="1" ht="51">
      <c r="A97" s="295">
        <v>83</v>
      </c>
      <c r="B97" s="296" t="s">
        <v>1021</v>
      </c>
      <c r="C97" s="294">
        <v>0.1</v>
      </c>
      <c r="D97" s="294">
        <v>0</v>
      </c>
      <c r="E97" s="295"/>
      <c r="F97" s="295"/>
      <c r="G97" s="294">
        <v>0.1</v>
      </c>
      <c r="H97" s="295" t="s">
        <v>1192</v>
      </c>
      <c r="I97" s="294">
        <v>0.18936</v>
      </c>
      <c r="J97" s="296"/>
      <c r="K97" s="296"/>
      <c r="L97" s="296"/>
      <c r="M97" s="297">
        <v>0.18936</v>
      </c>
      <c r="N97" s="296"/>
      <c r="O97" s="293"/>
      <c r="P97" s="293"/>
      <c r="Q97" s="288"/>
    </row>
    <row r="98" spans="1:17" s="287" customFormat="1" ht="38.25">
      <c r="A98" s="295">
        <v>84</v>
      </c>
      <c r="B98" s="296" t="s">
        <v>1021</v>
      </c>
      <c r="C98" s="294">
        <v>0.17</v>
      </c>
      <c r="D98" s="294">
        <v>0</v>
      </c>
      <c r="E98" s="295"/>
      <c r="F98" s="295"/>
      <c r="G98" s="294">
        <v>0.17</v>
      </c>
      <c r="H98" s="295" t="s">
        <v>1191</v>
      </c>
      <c r="I98" s="294">
        <v>0.20277600000000004</v>
      </c>
      <c r="J98" s="296"/>
      <c r="K98" s="296"/>
      <c r="L98" s="296"/>
      <c r="M98" s="297">
        <v>0.20277600000000004</v>
      </c>
      <c r="N98" s="296"/>
      <c r="O98" s="293"/>
      <c r="P98" s="293"/>
      <c r="Q98" s="288"/>
    </row>
    <row r="99" spans="1:17" s="287" customFormat="1" ht="38.25">
      <c r="A99" s="295">
        <v>85</v>
      </c>
      <c r="B99" s="296" t="s">
        <v>1021</v>
      </c>
      <c r="C99" s="294">
        <v>0.1</v>
      </c>
      <c r="D99" s="294">
        <v>0</v>
      </c>
      <c r="E99" s="295"/>
      <c r="F99" s="295"/>
      <c r="G99" s="294">
        <v>0.1</v>
      </c>
      <c r="H99" s="295" t="s">
        <v>1190</v>
      </c>
      <c r="I99" s="294">
        <v>0.15</v>
      </c>
      <c r="J99" s="296"/>
      <c r="K99" s="296"/>
      <c r="L99" s="296"/>
      <c r="M99" s="297">
        <v>0.15</v>
      </c>
      <c r="N99" s="296"/>
      <c r="O99" s="293"/>
      <c r="P99" s="293"/>
      <c r="Q99" s="288"/>
    </row>
    <row r="100" spans="1:17" s="287" customFormat="1" ht="51">
      <c r="A100" s="295">
        <v>86</v>
      </c>
      <c r="B100" s="296" t="s">
        <v>1021</v>
      </c>
      <c r="C100" s="294">
        <v>0.05</v>
      </c>
      <c r="D100" s="294">
        <v>0.05</v>
      </c>
      <c r="E100" s="295"/>
      <c r="F100" s="295"/>
      <c r="G100" s="294">
        <v>0</v>
      </c>
      <c r="H100" s="295" t="s">
        <v>1189</v>
      </c>
      <c r="I100" s="294">
        <v>5.9639999999999999E-2</v>
      </c>
      <c r="J100" s="296"/>
      <c r="K100" s="296"/>
      <c r="L100" s="296"/>
      <c r="M100" s="297">
        <v>5.9639999999999999E-2</v>
      </c>
      <c r="N100" s="296"/>
      <c r="O100" s="293"/>
      <c r="P100" s="293"/>
      <c r="Q100" s="288"/>
    </row>
    <row r="101" spans="1:17" s="287" customFormat="1" ht="51">
      <c r="A101" s="295">
        <v>87</v>
      </c>
      <c r="B101" s="296" t="s">
        <v>1021</v>
      </c>
      <c r="C101" s="294">
        <v>0.05</v>
      </c>
      <c r="D101" s="294">
        <v>0.05</v>
      </c>
      <c r="E101" s="295"/>
      <c r="F101" s="295"/>
      <c r="G101" s="294">
        <v>0</v>
      </c>
      <c r="H101" s="295" t="s">
        <v>1188</v>
      </c>
      <c r="I101" s="294">
        <v>5.9639999999999999E-2</v>
      </c>
      <c r="J101" s="296"/>
      <c r="K101" s="296"/>
      <c r="L101" s="296"/>
      <c r="M101" s="297">
        <v>5.9639999999999999E-2</v>
      </c>
      <c r="N101" s="296"/>
      <c r="O101" s="293"/>
      <c r="P101" s="293"/>
      <c r="Q101" s="288"/>
    </row>
    <row r="102" spans="1:17" s="287" customFormat="1" ht="25.5">
      <c r="A102" s="292" t="s">
        <v>1037</v>
      </c>
      <c r="B102" s="291" t="s">
        <v>1019</v>
      </c>
      <c r="C102" s="290">
        <v>0.9</v>
      </c>
      <c r="D102" s="290">
        <v>0.9</v>
      </c>
      <c r="E102" s="290">
        <v>0</v>
      </c>
      <c r="F102" s="290">
        <v>0</v>
      </c>
      <c r="G102" s="290">
        <v>0</v>
      </c>
      <c r="H102" s="290" t="s">
        <v>1028</v>
      </c>
      <c r="I102" s="290">
        <v>1.07352</v>
      </c>
      <c r="J102" s="290">
        <v>0</v>
      </c>
      <c r="K102" s="290">
        <v>0</v>
      </c>
      <c r="L102" s="290">
        <v>0</v>
      </c>
      <c r="M102" s="290">
        <v>1.07352</v>
      </c>
      <c r="N102" s="290">
        <v>0</v>
      </c>
      <c r="O102" s="290">
        <v>0</v>
      </c>
      <c r="P102" s="290">
        <v>0</v>
      </c>
      <c r="Q102" s="288"/>
    </row>
    <row r="103" spans="1:17" s="287" customFormat="1" ht="25.5">
      <c r="A103" s="295">
        <v>88</v>
      </c>
      <c r="B103" s="296" t="s">
        <v>620</v>
      </c>
      <c r="C103" s="294">
        <v>0.9</v>
      </c>
      <c r="D103" s="294">
        <v>0.9</v>
      </c>
      <c r="E103" s="295"/>
      <c r="F103" s="295"/>
      <c r="G103" s="294">
        <v>0</v>
      </c>
      <c r="H103" s="295" t="s">
        <v>1028</v>
      </c>
      <c r="I103" s="294">
        <v>1.07352</v>
      </c>
      <c r="J103" s="296"/>
      <c r="K103" s="296"/>
      <c r="L103" s="296"/>
      <c r="M103" s="297">
        <v>1.07352</v>
      </c>
      <c r="N103" s="296"/>
      <c r="O103" s="293"/>
      <c r="P103" s="293"/>
      <c r="Q103" s="288"/>
    </row>
    <row r="104" spans="1:17" s="287" customFormat="1" ht="25.5">
      <c r="A104" s="292" t="s">
        <v>1025</v>
      </c>
      <c r="B104" s="291" t="s">
        <v>84</v>
      </c>
      <c r="C104" s="290">
        <v>0.18</v>
      </c>
      <c r="D104" s="290">
        <v>0</v>
      </c>
      <c r="E104" s="290">
        <v>0</v>
      </c>
      <c r="F104" s="290">
        <v>0</v>
      </c>
      <c r="G104" s="290">
        <v>0.18</v>
      </c>
      <c r="H104" s="290" t="s">
        <v>1028</v>
      </c>
      <c r="I104" s="290">
        <v>0.21470399999999998</v>
      </c>
      <c r="J104" s="290">
        <v>0</v>
      </c>
      <c r="K104" s="290">
        <v>0</v>
      </c>
      <c r="L104" s="290">
        <v>0</v>
      </c>
      <c r="M104" s="290">
        <v>0</v>
      </c>
      <c r="N104" s="290">
        <v>0.21470399999999998</v>
      </c>
      <c r="O104" s="290">
        <v>0</v>
      </c>
      <c r="P104" s="293"/>
      <c r="Q104" s="288"/>
    </row>
    <row r="105" spans="1:17" s="287" customFormat="1" ht="25.5">
      <c r="A105" s="295">
        <v>89</v>
      </c>
      <c r="B105" s="296" t="s">
        <v>1187</v>
      </c>
      <c r="C105" s="294">
        <v>0.18</v>
      </c>
      <c r="D105" s="294">
        <v>0</v>
      </c>
      <c r="E105" s="295"/>
      <c r="F105" s="295"/>
      <c r="G105" s="294">
        <v>0.18</v>
      </c>
      <c r="H105" s="295" t="s">
        <v>1028</v>
      </c>
      <c r="I105" s="294">
        <v>0.21470399999999998</v>
      </c>
      <c r="J105" s="296"/>
      <c r="K105" s="296"/>
      <c r="L105" s="296"/>
      <c r="M105" s="296"/>
      <c r="N105" s="294">
        <v>0.21470399999999998</v>
      </c>
      <c r="O105" s="293"/>
      <c r="P105" s="293"/>
      <c r="Q105" s="288"/>
    </row>
    <row r="106" spans="1:17" s="287" customFormat="1">
      <c r="A106" s="292" t="s">
        <v>1017</v>
      </c>
      <c r="B106" s="291" t="s">
        <v>1186</v>
      </c>
      <c r="C106" s="290">
        <v>7.62</v>
      </c>
      <c r="D106" s="290">
        <v>3.41</v>
      </c>
      <c r="E106" s="290">
        <v>0</v>
      </c>
      <c r="F106" s="290">
        <v>0</v>
      </c>
      <c r="G106" s="290">
        <v>4.21</v>
      </c>
      <c r="H106" s="290"/>
      <c r="I106" s="290">
        <v>7.0082999999999984</v>
      </c>
      <c r="J106" s="290">
        <v>0</v>
      </c>
      <c r="K106" s="290">
        <v>0</v>
      </c>
      <c r="L106" s="290">
        <v>0</v>
      </c>
      <c r="M106" s="290">
        <v>0</v>
      </c>
      <c r="N106" s="290">
        <v>7.0082999999999984</v>
      </c>
      <c r="O106" s="290"/>
      <c r="P106" s="290"/>
      <c r="Q106" s="288"/>
    </row>
    <row r="107" spans="1:17" s="287" customFormat="1" ht="51">
      <c r="A107" s="295">
        <v>90</v>
      </c>
      <c r="B107" s="296" t="s">
        <v>1185</v>
      </c>
      <c r="C107" s="294">
        <v>5.62</v>
      </c>
      <c r="D107" s="294">
        <v>1.41</v>
      </c>
      <c r="E107" s="295"/>
      <c r="F107" s="295"/>
      <c r="G107" s="294">
        <v>4.21</v>
      </c>
      <c r="H107" s="295" t="s">
        <v>1183</v>
      </c>
      <c r="I107" s="294">
        <v>4.6226999999999991</v>
      </c>
      <c r="J107" s="296"/>
      <c r="K107" s="296"/>
      <c r="L107" s="296"/>
      <c r="M107" s="296"/>
      <c r="N107" s="294">
        <v>4.6226999999999991</v>
      </c>
      <c r="O107" s="293"/>
      <c r="P107" s="293"/>
      <c r="Q107" s="288"/>
    </row>
    <row r="108" spans="1:17" s="287" customFormat="1" ht="51">
      <c r="A108" s="295">
        <v>91</v>
      </c>
      <c r="B108" s="296" t="s">
        <v>1184</v>
      </c>
      <c r="C108" s="294">
        <v>2</v>
      </c>
      <c r="D108" s="294">
        <v>2</v>
      </c>
      <c r="E108" s="295"/>
      <c r="F108" s="295"/>
      <c r="G108" s="294">
        <v>0</v>
      </c>
      <c r="H108" s="295" t="s">
        <v>1183</v>
      </c>
      <c r="I108" s="294">
        <v>2.3855999999999997</v>
      </c>
      <c r="J108" s="296"/>
      <c r="K108" s="296"/>
      <c r="L108" s="296"/>
      <c r="M108" s="296"/>
      <c r="N108" s="294">
        <v>2.3855999999999997</v>
      </c>
      <c r="O108" s="293"/>
      <c r="P108" s="293"/>
      <c r="Q108" s="288"/>
    </row>
    <row r="109" spans="1:17" s="287" customFormat="1">
      <c r="A109" s="292">
        <v>91</v>
      </c>
      <c r="B109" s="291" t="s">
        <v>1182</v>
      </c>
      <c r="C109" s="290">
        <f>C106+C104+C102+C94+C88+C83+C75+C72+C70+C9</f>
        <v>47.260000000000005</v>
      </c>
      <c r="D109" s="290">
        <f>D106+D104+D102+D94+D88+D83+D75+D72+D70+D9</f>
        <v>16.589999999999996</v>
      </c>
      <c r="E109" s="290">
        <f>E106+E104+E102+E94+E88+E83+E75+E72+E70+E9</f>
        <v>0.05</v>
      </c>
      <c r="F109" s="290">
        <f>F106+F104+F102+F94+F88+F83+F75+F72+F70+F9</f>
        <v>0</v>
      </c>
      <c r="G109" s="290">
        <f>G106+G104+G102+G94+G88+G83+G75+G72+G70+G9</f>
        <v>30.619999999999997</v>
      </c>
      <c r="H109" s="290"/>
      <c r="I109" s="290">
        <f t="shared" ref="I109:N109" si="1">I106+I104+I102+I94+I88+I83+I75+I72+I70+I9</f>
        <v>42.97567999999999</v>
      </c>
      <c r="J109" s="290">
        <f t="shared" si="1"/>
        <v>0</v>
      </c>
      <c r="K109" s="290">
        <f t="shared" si="1"/>
        <v>11.6578</v>
      </c>
      <c r="L109" s="290">
        <f t="shared" si="1"/>
        <v>1.49864</v>
      </c>
      <c r="M109" s="290">
        <f t="shared" si="1"/>
        <v>22.556235999999991</v>
      </c>
      <c r="N109" s="290">
        <f t="shared" si="1"/>
        <v>7.2630039999999987</v>
      </c>
      <c r="O109" s="289"/>
      <c r="P109" s="289"/>
      <c r="Q109" s="288"/>
    </row>
    <row r="110" spans="1:17" s="287" customFormat="1">
      <c r="A110" s="292" t="s">
        <v>1181</v>
      </c>
      <c r="B110" s="696" t="s">
        <v>1180</v>
      </c>
      <c r="C110" s="697"/>
      <c r="D110" s="697"/>
      <c r="E110" s="697"/>
      <c r="F110" s="697"/>
      <c r="G110" s="697"/>
      <c r="H110" s="697"/>
      <c r="I110" s="697"/>
      <c r="J110" s="697"/>
      <c r="K110" s="697"/>
      <c r="L110" s="697"/>
      <c r="M110" s="697"/>
      <c r="N110" s="697"/>
      <c r="O110" s="697"/>
      <c r="P110" s="698"/>
      <c r="Q110" s="288"/>
    </row>
    <row r="111" spans="1:17" s="287" customFormat="1" ht="85.5" customHeight="1">
      <c r="A111" s="313">
        <v>1</v>
      </c>
      <c r="B111" s="312" t="s">
        <v>1179</v>
      </c>
      <c r="C111" s="311">
        <v>0.36</v>
      </c>
      <c r="D111" s="294"/>
      <c r="E111" s="295"/>
      <c r="F111" s="295"/>
      <c r="G111" s="311">
        <v>0.36</v>
      </c>
      <c r="H111" s="310" t="s">
        <v>1178</v>
      </c>
      <c r="I111" s="309">
        <v>0.03</v>
      </c>
      <c r="J111" s="296"/>
      <c r="K111" s="309">
        <v>0.03</v>
      </c>
      <c r="L111" s="296"/>
      <c r="M111" s="296"/>
      <c r="N111" s="294"/>
      <c r="O111" s="308" t="s">
        <v>1177</v>
      </c>
      <c r="P111" s="293"/>
      <c r="Q111" s="288"/>
    </row>
    <row r="112" spans="1:17" s="298" customFormat="1">
      <c r="A112" s="307">
        <v>1</v>
      </c>
      <c r="B112" s="306" t="s">
        <v>1176</v>
      </c>
      <c r="C112" s="305">
        <f>C111</f>
        <v>0.36</v>
      </c>
      <c r="D112" s="305">
        <f>D111</f>
        <v>0</v>
      </c>
      <c r="E112" s="305">
        <f>E111</f>
        <v>0</v>
      </c>
      <c r="F112" s="305">
        <f>F111</f>
        <v>0</v>
      </c>
      <c r="G112" s="305">
        <f>G111</f>
        <v>0.36</v>
      </c>
      <c r="H112" s="305"/>
      <c r="I112" s="305">
        <f t="shared" ref="I112:N112" si="2">I111</f>
        <v>0.03</v>
      </c>
      <c r="J112" s="305">
        <f t="shared" si="2"/>
        <v>0</v>
      </c>
      <c r="K112" s="305">
        <f t="shared" si="2"/>
        <v>0.03</v>
      </c>
      <c r="L112" s="305">
        <f t="shared" si="2"/>
        <v>0</v>
      </c>
      <c r="M112" s="305">
        <f t="shared" si="2"/>
        <v>0</v>
      </c>
      <c r="N112" s="305">
        <f t="shared" si="2"/>
        <v>0</v>
      </c>
      <c r="O112" s="304"/>
      <c r="P112" s="289"/>
      <c r="Q112" s="299"/>
    </row>
    <row r="113" spans="1:17" s="287" customFormat="1">
      <c r="A113" s="292" t="s">
        <v>1175</v>
      </c>
      <c r="B113" s="696" t="s">
        <v>1174</v>
      </c>
      <c r="C113" s="697"/>
      <c r="D113" s="697"/>
      <c r="E113" s="697"/>
      <c r="F113" s="697"/>
      <c r="G113" s="697"/>
      <c r="H113" s="697"/>
      <c r="I113" s="697"/>
      <c r="J113" s="697"/>
      <c r="K113" s="697"/>
      <c r="L113" s="697"/>
      <c r="M113" s="697"/>
      <c r="N113" s="697"/>
      <c r="O113" s="697"/>
      <c r="P113" s="698"/>
      <c r="Q113" s="288"/>
    </row>
    <row r="114" spans="1:17" s="287" customFormat="1">
      <c r="A114" s="292" t="s">
        <v>1173</v>
      </c>
      <c r="B114" s="291" t="s">
        <v>1076</v>
      </c>
      <c r="C114" s="290">
        <v>17.489999999999995</v>
      </c>
      <c r="D114" s="290">
        <v>13.809999999999993</v>
      </c>
      <c r="E114" s="290">
        <v>0</v>
      </c>
      <c r="F114" s="290">
        <v>0</v>
      </c>
      <c r="G114" s="290">
        <v>3.6799999999999997</v>
      </c>
      <c r="H114" s="290"/>
      <c r="I114" s="290">
        <v>19.467731999999991</v>
      </c>
      <c r="J114" s="290">
        <v>0</v>
      </c>
      <c r="K114" s="290">
        <v>1.7891999999999999</v>
      </c>
      <c r="L114" s="290">
        <v>0</v>
      </c>
      <c r="M114" s="290">
        <v>17.678531999999986</v>
      </c>
      <c r="N114" s="290">
        <v>0</v>
      </c>
      <c r="O114" s="290"/>
      <c r="P114" s="290"/>
      <c r="Q114" s="288"/>
    </row>
    <row r="115" spans="1:17" s="287" customFormat="1" ht="51">
      <c r="A115" s="295">
        <v>1</v>
      </c>
      <c r="B115" s="296" t="s">
        <v>1076</v>
      </c>
      <c r="C115" s="294">
        <v>0.2</v>
      </c>
      <c r="D115" s="294">
        <v>0.16</v>
      </c>
      <c r="E115" s="294"/>
      <c r="F115" s="294"/>
      <c r="G115" s="294">
        <v>0.04</v>
      </c>
      <c r="H115" s="295" t="s">
        <v>1172</v>
      </c>
      <c r="I115" s="294">
        <v>0.19084799999999999</v>
      </c>
      <c r="J115" s="295"/>
      <c r="K115" s="295"/>
      <c r="L115" s="295"/>
      <c r="M115" s="294">
        <v>0.19084799999999999</v>
      </c>
      <c r="N115" s="295"/>
      <c r="O115" s="293" t="s">
        <v>1170</v>
      </c>
      <c r="P115" s="293" t="s">
        <v>1007</v>
      </c>
      <c r="Q115" s="288"/>
    </row>
    <row r="116" spans="1:17" s="287" customFormat="1" ht="51">
      <c r="A116" s="295">
        <v>2</v>
      </c>
      <c r="B116" s="296" t="s">
        <v>1076</v>
      </c>
      <c r="C116" s="294">
        <v>0.42</v>
      </c>
      <c r="D116" s="294">
        <v>0.42</v>
      </c>
      <c r="E116" s="294"/>
      <c r="F116" s="294"/>
      <c r="G116" s="294">
        <v>0</v>
      </c>
      <c r="H116" s="295" t="s">
        <v>1171</v>
      </c>
      <c r="I116" s="294">
        <v>0.50097599999999998</v>
      </c>
      <c r="J116" s="295"/>
      <c r="K116" s="295"/>
      <c r="L116" s="295"/>
      <c r="M116" s="294">
        <v>0.50097599999999998</v>
      </c>
      <c r="N116" s="295"/>
      <c r="O116" s="293" t="s">
        <v>1170</v>
      </c>
      <c r="P116" s="293" t="s">
        <v>1013</v>
      </c>
      <c r="Q116" s="288"/>
    </row>
    <row r="117" spans="1:17" s="287" customFormat="1" ht="51">
      <c r="A117" s="295">
        <v>3</v>
      </c>
      <c r="B117" s="296" t="s">
        <v>1076</v>
      </c>
      <c r="C117" s="294">
        <v>7.0000000000000007E-2</v>
      </c>
      <c r="D117" s="294">
        <v>7.0000000000000007E-2</v>
      </c>
      <c r="E117" s="294"/>
      <c r="F117" s="294"/>
      <c r="G117" s="294">
        <v>0</v>
      </c>
      <c r="H117" s="295" t="s">
        <v>1169</v>
      </c>
      <c r="I117" s="294">
        <v>8.3496000000000001E-2</v>
      </c>
      <c r="J117" s="295"/>
      <c r="K117" s="295"/>
      <c r="L117" s="295"/>
      <c r="M117" s="294">
        <v>8.3496000000000001E-2</v>
      </c>
      <c r="N117" s="295"/>
      <c r="O117" s="293" t="s">
        <v>1164</v>
      </c>
      <c r="P117" s="293" t="s">
        <v>1013</v>
      </c>
      <c r="Q117" s="288"/>
    </row>
    <row r="118" spans="1:17" s="287" customFormat="1" ht="51">
      <c r="A118" s="295">
        <v>4</v>
      </c>
      <c r="B118" s="296" t="s">
        <v>1076</v>
      </c>
      <c r="C118" s="294">
        <v>0.06</v>
      </c>
      <c r="D118" s="294">
        <v>0.06</v>
      </c>
      <c r="E118" s="294"/>
      <c r="F118" s="294"/>
      <c r="G118" s="294">
        <v>0</v>
      </c>
      <c r="H118" s="295" t="s">
        <v>1168</v>
      </c>
      <c r="I118" s="294">
        <v>7.1568000000000007E-2</v>
      </c>
      <c r="J118" s="295"/>
      <c r="K118" s="295"/>
      <c r="L118" s="295"/>
      <c r="M118" s="294">
        <v>7.1568000000000007E-2</v>
      </c>
      <c r="N118" s="295"/>
      <c r="O118" s="293" t="s">
        <v>1164</v>
      </c>
      <c r="P118" s="293" t="s">
        <v>1013</v>
      </c>
      <c r="Q118" s="288"/>
    </row>
    <row r="119" spans="1:17" s="287" customFormat="1" ht="51">
      <c r="A119" s="295">
        <v>5</v>
      </c>
      <c r="B119" s="296" t="s">
        <v>1076</v>
      </c>
      <c r="C119" s="294">
        <v>0.15</v>
      </c>
      <c r="D119" s="294">
        <v>0</v>
      </c>
      <c r="E119" s="294"/>
      <c r="F119" s="294"/>
      <c r="G119" s="294">
        <v>0.15</v>
      </c>
      <c r="H119" s="295" t="s">
        <v>1167</v>
      </c>
      <c r="I119" s="294">
        <v>0.22500000000000001</v>
      </c>
      <c r="J119" s="295"/>
      <c r="K119" s="295"/>
      <c r="L119" s="295"/>
      <c r="M119" s="294">
        <v>0.22500000000000001</v>
      </c>
      <c r="N119" s="295"/>
      <c r="O119" s="293" t="s">
        <v>1164</v>
      </c>
      <c r="P119" s="293" t="s">
        <v>1007</v>
      </c>
      <c r="Q119" s="288"/>
    </row>
    <row r="120" spans="1:17" s="287" customFormat="1" ht="51">
      <c r="A120" s="295">
        <v>6</v>
      </c>
      <c r="B120" s="296" t="s">
        <v>1076</v>
      </c>
      <c r="C120" s="294">
        <v>0.11</v>
      </c>
      <c r="D120" s="294">
        <v>0.11</v>
      </c>
      <c r="E120" s="294"/>
      <c r="F120" s="294"/>
      <c r="G120" s="294">
        <v>0</v>
      </c>
      <c r="H120" s="295" t="s">
        <v>1166</v>
      </c>
      <c r="I120" s="294">
        <v>0.13120799999999999</v>
      </c>
      <c r="J120" s="295"/>
      <c r="K120" s="295"/>
      <c r="L120" s="295"/>
      <c r="M120" s="294">
        <v>0.13120799999999999</v>
      </c>
      <c r="N120" s="295"/>
      <c r="O120" s="293" t="s">
        <v>1164</v>
      </c>
      <c r="P120" s="293" t="s">
        <v>1013</v>
      </c>
      <c r="Q120" s="288"/>
    </row>
    <row r="121" spans="1:17" s="287" customFormat="1" ht="51">
      <c r="A121" s="295">
        <v>7</v>
      </c>
      <c r="B121" s="296" t="s">
        <v>1076</v>
      </c>
      <c r="C121" s="294">
        <v>0.09</v>
      </c>
      <c r="D121" s="294">
        <v>0.09</v>
      </c>
      <c r="E121" s="294"/>
      <c r="F121" s="294"/>
      <c r="G121" s="294">
        <v>0</v>
      </c>
      <c r="H121" s="295" t="s">
        <v>1165</v>
      </c>
      <c r="I121" s="294">
        <v>0.10735199999999999</v>
      </c>
      <c r="J121" s="295"/>
      <c r="K121" s="295"/>
      <c r="L121" s="295"/>
      <c r="M121" s="294">
        <v>0.10735199999999999</v>
      </c>
      <c r="N121" s="295"/>
      <c r="O121" s="293" t="s">
        <v>1164</v>
      </c>
      <c r="P121" s="293" t="s">
        <v>1013</v>
      </c>
      <c r="Q121" s="288"/>
    </row>
    <row r="122" spans="1:17" s="287" customFormat="1" ht="51">
      <c r="A122" s="295">
        <v>8</v>
      </c>
      <c r="B122" s="296" t="s">
        <v>1076</v>
      </c>
      <c r="C122" s="294">
        <v>0.12</v>
      </c>
      <c r="D122" s="294">
        <v>0.12</v>
      </c>
      <c r="E122" s="294"/>
      <c r="F122" s="294"/>
      <c r="G122" s="294">
        <v>0</v>
      </c>
      <c r="H122" s="295" t="s">
        <v>1163</v>
      </c>
      <c r="I122" s="294">
        <v>0.14313600000000001</v>
      </c>
      <c r="J122" s="295"/>
      <c r="K122" s="295"/>
      <c r="L122" s="295"/>
      <c r="M122" s="294">
        <v>0.14313600000000001</v>
      </c>
      <c r="N122" s="295"/>
      <c r="O122" s="293" t="s">
        <v>1156</v>
      </c>
      <c r="P122" s="293" t="s">
        <v>1007</v>
      </c>
      <c r="Q122" s="288"/>
    </row>
    <row r="123" spans="1:17" s="287" customFormat="1" ht="51">
      <c r="A123" s="295">
        <v>9</v>
      </c>
      <c r="B123" s="296" t="s">
        <v>1076</v>
      </c>
      <c r="C123" s="294">
        <v>0.13</v>
      </c>
      <c r="D123" s="294">
        <v>0.13</v>
      </c>
      <c r="E123" s="294"/>
      <c r="F123" s="294"/>
      <c r="G123" s="294">
        <v>0</v>
      </c>
      <c r="H123" s="295" t="s">
        <v>1162</v>
      </c>
      <c r="I123" s="294">
        <v>0.15506400000000001</v>
      </c>
      <c r="J123" s="295"/>
      <c r="K123" s="295"/>
      <c r="L123" s="295"/>
      <c r="M123" s="294">
        <v>0.15506400000000001</v>
      </c>
      <c r="N123" s="295"/>
      <c r="O123" s="293" t="s">
        <v>1156</v>
      </c>
      <c r="P123" s="293" t="s">
        <v>1013</v>
      </c>
      <c r="Q123" s="288"/>
    </row>
    <row r="124" spans="1:17" s="287" customFormat="1" ht="51">
      <c r="A124" s="295">
        <v>10</v>
      </c>
      <c r="B124" s="296" t="s">
        <v>1076</v>
      </c>
      <c r="C124" s="294">
        <v>0.08</v>
      </c>
      <c r="D124" s="294">
        <v>0.08</v>
      </c>
      <c r="E124" s="294"/>
      <c r="F124" s="294"/>
      <c r="G124" s="294">
        <v>0</v>
      </c>
      <c r="H124" s="295" t="s">
        <v>1161</v>
      </c>
      <c r="I124" s="294">
        <v>9.5423999999999995E-2</v>
      </c>
      <c r="J124" s="295"/>
      <c r="K124" s="295"/>
      <c r="L124" s="295"/>
      <c r="M124" s="294">
        <v>9.5423999999999995E-2</v>
      </c>
      <c r="N124" s="295"/>
      <c r="O124" s="293" t="s">
        <v>1156</v>
      </c>
      <c r="P124" s="293" t="s">
        <v>1013</v>
      </c>
      <c r="Q124" s="288"/>
    </row>
    <row r="125" spans="1:17" s="287" customFormat="1" ht="51">
      <c r="A125" s="295">
        <v>11</v>
      </c>
      <c r="B125" s="296" t="s">
        <v>1076</v>
      </c>
      <c r="C125" s="294">
        <v>0.08</v>
      </c>
      <c r="D125" s="294">
        <v>0.08</v>
      </c>
      <c r="E125" s="294"/>
      <c r="F125" s="294"/>
      <c r="G125" s="294">
        <v>0</v>
      </c>
      <c r="H125" s="295" t="s">
        <v>1160</v>
      </c>
      <c r="I125" s="294">
        <v>9.5423999999999995E-2</v>
      </c>
      <c r="J125" s="295"/>
      <c r="K125" s="295"/>
      <c r="L125" s="295"/>
      <c r="M125" s="294">
        <v>9.5423999999999995E-2</v>
      </c>
      <c r="N125" s="295"/>
      <c r="O125" s="293" t="s">
        <v>1156</v>
      </c>
      <c r="P125" s="293" t="s">
        <v>1007</v>
      </c>
      <c r="Q125" s="288"/>
    </row>
    <row r="126" spans="1:17" s="287" customFormat="1" ht="51">
      <c r="A126" s="295">
        <v>12</v>
      </c>
      <c r="B126" s="296" t="s">
        <v>1076</v>
      </c>
      <c r="C126" s="294">
        <v>0.06</v>
      </c>
      <c r="D126" s="294">
        <v>0.06</v>
      </c>
      <c r="E126" s="294"/>
      <c r="F126" s="294"/>
      <c r="G126" s="294">
        <v>0</v>
      </c>
      <c r="H126" s="295" t="s">
        <v>1159</v>
      </c>
      <c r="I126" s="294">
        <v>7.1568000000000007E-2</v>
      </c>
      <c r="J126" s="295"/>
      <c r="K126" s="295"/>
      <c r="L126" s="295"/>
      <c r="M126" s="294">
        <v>7.1568000000000007E-2</v>
      </c>
      <c r="N126" s="295"/>
      <c r="O126" s="293" t="s">
        <v>1156</v>
      </c>
      <c r="P126" s="293" t="s">
        <v>1013</v>
      </c>
      <c r="Q126" s="288"/>
    </row>
    <row r="127" spans="1:17" s="287" customFormat="1" ht="51">
      <c r="A127" s="295">
        <v>13</v>
      </c>
      <c r="B127" s="296" t="s">
        <v>1076</v>
      </c>
      <c r="C127" s="294">
        <v>0.05</v>
      </c>
      <c r="D127" s="294">
        <v>0.05</v>
      </c>
      <c r="E127" s="294"/>
      <c r="F127" s="294"/>
      <c r="G127" s="294">
        <v>0</v>
      </c>
      <c r="H127" s="295" t="s">
        <v>1158</v>
      </c>
      <c r="I127" s="294">
        <v>5.9639999999999999E-2</v>
      </c>
      <c r="J127" s="295"/>
      <c r="K127" s="295"/>
      <c r="L127" s="295"/>
      <c r="M127" s="294">
        <v>5.9639999999999999E-2</v>
      </c>
      <c r="N127" s="295"/>
      <c r="O127" s="293" t="s">
        <v>1156</v>
      </c>
      <c r="P127" s="293" t="s">
        <v>1013</v>
      </c>
      <c r="Q127" s="288"/>
    </row>
    <row r="128" spans="1:17" s="287" customFormat="1" ht="51">
      <c r="A128" s="295">
        <v>14</v>
      </c>
      <c r="B128" s="296" t="s">
        <v>1076</v>
      </c>
      <c r="C128" s="294">
        <v>0.2</v>
      </c>
      <c r="D128" s="294">
        <v>0.2</v>
      </c>
      <c r="E128" s="294"/>
      <c r="F128" s="294"/>
      <c r="G128" s="294">
        <v>0</v>
      </c>
      <c r="H128" s="295" t="s">
        <v>1157</v>
      </c>
      <c r="I128" s="294">
        <v>0.23855999999999999</v>
      </c>
      <c r="J128" s="295"/>
      <c r="K128" s="295"/>
      <c r="L128" s="295"/>
      <c r="M128" s="294">
        <v>0.23855999999999999</v>
      </c>
      <c r="N128" s="295"/>
      <c r="O128" s="293" t="s">
        <v>1156</v>
      </c>
      <c r="P128" s="293" t="s">
        <v>1007</v>
      </c>
      <c r="Q128" s="288"/>
    </row>
    <row r="129" spans="1:17" s="287" customFormat="1" ht="51">
      <c r="A129" s="295">
        <v>15</v>
      </c>
      <c r="B129" s="296" t="s">
        <v>1076</v>
      </c>
      <c r="C129" s="294">
        <v>0.2</v>
      </c>
      <c r="D129" s="294">
        <v>0</v>
      </c>
      <c r="E129" s="294"/>
      <c r="F129" s="294"/>
      <c r="G129" s="294">
        <v>0.2</v>
      </c>
      <c r="H129" s="295" t="s">
        <v>1155</v>
      </c>
      <c r="I129" s="294">
        <v>0.11928</v>
      </c>
      <c r="J129" s="295"/>
      <c r="K129" s="295"/>
      <c r="L129" s="295"/>
      <c r="M129" s="294">
        <v>0.11928</v>
      </c>
      <c r="N129" s="295"/>
      <c r="O129" s="293" t="s">
        <v>1153</v>
      </c>
      <c r="P129" s="293" t="s">
        <v>1007</v>
      </c>
      <c r="Q129" s="288"/>
    </row>
    <row r="130" spans="1:17" s="287" customFormat="1" ht="51">
      <c r="A130" s="295">
        <v>16</v>
      </c>
      <c r="B130" s="296" t="s">
        <v>1076</v>
      </c>
      <c r="C130" s="294">
        <v>0.4</v>
      </c>
      <c r="D130" s="294">
        <v>0.1</v>
      </c>
      <c r="E130" s="294"/>
      <c r="F130" s="294"/>
      <c r="G130" s="294">
        <v>0.3</v>
      </c>
      <c r="H130" s="295" t="s">
        <v>1154</v>
      </c>
      <c r="I130" s="294">
        <v>0.24606</v>
      </c>
      <c r="J130" s="295"/>
      <c r="K130" s="295"/>
      <c r="L130" s="295"/>
      <c r="M130" s="294">
        <v>0.24606</v>
      </c>
      <c r="N130" s="295"/>
      <c r="O130" s="293" t="s">
        <v>1153</v>
      </c>
      <c r="P130" s="293" t="s">
        <v>1007</v>
      </c>
      <c r="Q130" s="288"/>
    </row>
    <row r="131" spans="1:17" s="287" customFormat="1" ht="51">
      <c r="A131" s="295">
        <v>17</v>
      </c>
      <c r="B131" s="296" t="s">
        <v>1076</v>
      </c>
      <c r="C131" s="294">
        <v>0.1</v>
      </c>
      <c r="D131" s="294">
        <v>0</v>
      </c>
      <c r="E131" s="294"/>
      <c r="F131" s="294"/>
      <c r="G131" s="294">
        <v>0.1</v>
      </c>
      <c r="H131" s="295" t="s">
        <v>1152</v>
      </c>
      <c r="I131" s="294">
        <v>0.11928</v>
      </c>
      <c r="J131" s="295"/>
      <c r="K131" s="295"/>
      <c r="L131" s="295"/>
      <c r="M131" s="294">
        <v>0.11928</v>
      </c>
      <c r="N131" s="295"/>
      <c r="O131" s="293" t="s">
        <v>1138</v>
      </c>
      <c r="P131" s="293" t="s">
        <v>1013</v>
      </c>
      <c r="Q131" s="288"/>
    </row>
    <row r="132" spans="1:17" s="287" customFormat="1" ht="51">
      <c r="A132" s="295">
        <v>18</v>
      </c>
      <c r="B132" s="296" t="s">
        <v>1076</v>
      </c>
      <c r="C132" s="294">
        <v>0.1</v>
      </c>
      <c r="D132" s="294">
        <v>0.1</v>
      </c>
      <c r="E132" s="294"/>
      <c r="F132" s="294"/>
      <c r="G132" s="294">
        <v>0</v>
      </c>
      <c r="H132" s="295" t="s">
        <v>1151</v>
      </c>
      <c r="I132" s="294">
        <v>0.11928</v>
      </c>
      <c r="J132" s="295"/>
      <c r="K132" s="295"/>
      <c r="L132" s="295"/>
      <c r="M132" s="294">
        <v>0.11928</v>
      </c>
      <c r="N132" s="295"/>
      <c r="O132" s="293" t="s">
        <v>1138</v>
      </c>
      <c r="P132" s="293" t="s">
        <v>1013</v>
      </c>
      <c r="Q132" s="288"/>
    </row>
    <row r="133" spans="1:17" s="287" customFormat="1" ht="51">
      <c r="A133" s="295">
        <v>19</v>
      </c>
      <c r="B133" s="296" t="s">
        <v>1076</v>
      </c>
      <c r="C133" s="294">
        <v>3.7</v>
      </c>
      <c r="D133" s="294">
        <v>3.7</v>
      </c>
      <c r="E133" s="294"/>
      <c r="F133" s="294"/>
      <c r="G133" s="294">
        <v>0</v>
      </c>
      <c r="H133" s="295" t="s">
        <v>1150</v>
      </c>
      <c r="I133" s="294">
        <v>4.4133599999999999</v>
      </c>
      <c r="J133" s="295"/>
      <c r="K133" s="295"/>
      <c r="L133" s="295"/>
      <c r="M133" s="294">
        <v>4.4133599999999999</v>
      </c>
      <c r="N133" s="295"/>
      <c r="O133" s="293" t="s">
        <v>1138</v>
      </c>
      <c r="P133" s="293" t="s">
        <v>1013</v>
      </c>
      <c r="Q133" s="288"/>
    </row>
    <row r="134" spans="1:17" s="287" customFormat="1" ht="51">
      <c r="A134" s="295">
        <v>20</v>
      </c>
      <c r="B134" s="296" t="s">
        <v>1076</v>
      </c>
      <c r="C134" s="294">
        <v>0.05</v>
      </c>
      <c r="D134" s="294">
        <v>0.05</v>
      </c>
      <c r="E134" s="294"/>
      <c r="F134" s="294"/>
      <c r="G134" s="294">
        <v>0</v>
      </c>
      <c r="H134" s="295" t="s">
        <v>1149</v>
      </c>
      <c r="I134" s="294">
        <v>5.9639999999999999E-2</v>
      </c>
      <c r="J134" s="295"/>
      <c r="K134" s="295"/>
      <c r="L134" s="295"/>
      <c r="M134" s="294">
        <v>5.9639999999999999E-2</v>
      </c>
      <c r="N134" s="295"/>
      <c r="O134" s="293" t="s">
        <v>1138</v>
      </c>
      <c r="P134" s="293" t="s">
        <v>1013</v>
      </c>
      <c r="Q134" s="288"/>
    </row>
    <row r="135" spans="1:17" s="287" customFormat="1" ht="51">
      <c r="A135" s="295">
        <v>21</v>
      </c>
      <c r="B135" s="296" t="s">
        <v>1076</v>
      </c>
      <c r="C135" s="294">
        <v>0.1</v>
      </c>
      <c r="D135" s="294">
        <v>0</v>
      </c>
      <c r="E135" s="294"/>
      <c r="F135" s="294"/>
      <c r="G135" s="294">
        <v>0.1</v>
      </c>
      <c r="H135" s="295" t="s">
        <v>1148</v>
      </c>
      <c r="I135" s="294">
        <v>0.15</v>
      </c>
      <c r="J135" s="295"/>
      <c r="K135" s="295"/>
      <c r="L135" s="295"/>
      <c r="M135" s="294">
        <v>0.15</v>
      </c>
      <c r="N135" s="295"/>
      <c r="O135" s="293" t="s">
        <v>1138</v>
      </c>
      <c r="P135" s="293" t="s">
        <v>1007</v>
      </c>
      <c r="Q135" s="288"/>
    </row>
    <row r="136" spans="1:17" s="287" customFormat="1" ht="51">
      <c r="A136" s="295">
        <v>22</v>
      </c>
      <c r="B136" s="296" t="s">
        <v>1076</v>
      </c>
      <c r="C136" s="294">
        <v>0.12</v>
      </c>
      <c r="D136" s="294">
        <v>0</v>
      </c>
      <c r="E136" s="294"/>
      <c r="F136" s="294"/>
      <c r="G136" s="294">
        <v>0.12</v>
      </c>
      <c r="H136" s="295" t="s">
        <v>1147</v>
      </c>
      <c r="I136" s="294">
        <v>0.18</v>
      </c>
      <c r="J136" s="295"/>
      <c r="K136" s="295"/>
      <c r="L136" s="295"/>
      <c r="M136" s="294">
        <v>0.18</v>
      </c>
      <c r="N136" s="295"/>
      <c r="O136" s="293" t="s">
        <v>1138</v>
      </c>
      <c r="P136" s="293" t="s">
        <v>1007</v>
      </c>
      <c r="Q136" s="288"/>
    </row>
    <row r="137" spans="1:17" s="287" customFormat="1" ht="51">
      <c r="A137" s="295">
        <v>23</v>
      </c>
      <c r="B137" s="296" t="s">
        <v>1076</v>
      </c>
      <c r="C137" s="294">
        <v>0.1</v>
      </c>
      <c r="D137" s="294">
        <v>0.1</v>
      </c>
      <c r="E137" s="294"/>
      <c r="F137" s="294"/>
      <c r="G137" s="294">
        <v>0</v>
      </c>
      <c r="H137" s="295" t="s">
        <v>1146</v>
      </c>
      <c r="I137" s="294">
        <v>0.11928</v>
      </c>
      <c r="J137" s="295"/>
      <c r="K137" s="295"/>
      <c r="L137" s="295"/>
      <c r="M137" s="294">
        <v>0.11928</v>
      </c>
      <c r="N137" s="295"/>
      <c r="O137" s="293" t="s">
        <v>1138</v>
      </c>
      <c r="P137" s="293" t="s">
        <v>1007</v>
      </c>
      <c r="Q137" s="288"/>
    </row>
    <row r="138" spans="1:17" s="287" customFormat="1" ht="51">
      <c r="A138" s="295">
        <v>24</v>
      </c>
      <c r="B138" s="296" t="s">
        <v>1076</v>
      </c>
      <c r="C138" s="294">
        <v>0.1</v>
      </c>
      <c r="D138" s="294">
        <v>0.1</v>
      </c>
      <c r="E138" s="294"/>
      <c r="F138" s="294"/>
      <c r="G138" s="294">
        <v>0</v>
      </c>
      <c r="H138" s="295" t="s">
        <v>1145</v>
      </c>
      <c r="I138" s="294">
        <v>0.11928</v>
      </c>
      <c r="J138" s="295"/>
      <c r="K138" s="295"/>
      <c r="L138" s="295"/>
      <c r="M138" s="294">
        <v>0.11928</v>
      </c>
      <c r="N138" s="295"/>
      <c r="O138" s="293" t="s">
        <v>1138</v>
      </c>
      <c r="P138" s="293" t="s">
        <v>1007</v>
      </c>
      <c r="Q138" s="288"/>
    </row>
    <row r="139" spans="1:17" s="287" customFormat="1" ht="51">
      <c r="A139" s="295">
        <v>25</v>
      </c>
      <c r="B139" s="296" t="s">
        <v>1076</v>
      </c>
      <c r="C139" s="294">
        <v>1.7</v>
      </c>
      <c r="D139" s="294">
        <v>1.7</v>
      </c>
      <c r="E139" s="294"/>
      <c r="F139" s="294"/>
      <c r="G139" s="294">
        <v>0</v>
      </c>
      <c r="H139" s="295" t="s">
        <v>1144</v>
      </c>
      <c r="I139" s="294">
        <v>2.0277599999999998</v>
      </c>
      <c r="J139" s="295"/>
      <c r="K139" s="295"/>
      <c r="L139" s="295"/>
      <c r="M139" s="294">
        <v>2.0277599999999998</v>
      </c>
      <c r="N139" s="295"/>
      <c r="O139" s="293" t="s">
        <v>1138</v>
      </c>
      <c r="P139" s="293" t="s">
        <v>1013</v>
      </c>
      <c r="Q139" s="288"/>
    </row>
    <row r="140" spans="1:17" s="287" customFormat="1" ht="51">
      <c r="A140" s="295">
        <v>26</v>
      </c>
      <c r="B140" s="296" t="s">
        <v>1076</v>
      </c>
      <c r="C140" s="294">
        <v>0.1</v>
      </c>
      <c r="D140" s="294">
        <v>0.1</v>
      </c>
      <c r="E140" s="294"/>
      <c r="F140" s="294"/>
      <c r="G140" s="294">
        <v>0</v>
      </c>
      <c r="H140" s="295" t="s">
        <v>1143</v>
      </c>
      <c r="I140" s="294">
        <v>0.11928</v>
      </c>
      <c r="J140" s="295"/>
      <c r="K140" s="295"/>
      <c r="L140" s="295"/>
      <c r="M140" s="294">
        <v>0.11928</v>
      </c>
      <c r="N140" s="295"/>
      <c r="O140" s="293" t="s">
        <v>1138</v>
      </c>
      <c r="P140" s="293" t="s">
        <v>1007</v>
      </c>
      <c r="Q140" s="288"/>
    </row>
    <row r="141" spans="1:17" s="287" customFormat="1" ht="51">
      <c r="A141" s="295">
        <v>27</v>
      </c>
      <c r="B141" s="296" t="s">
        <v>1076</v>
      </c>
      <c r="C141" s="294">
        <v>0.1</v>
      </c>
      <c r="D141" s="294">
        <v>0.1</v>
      </c>
      <c r="E141" s="294"/>
      <c r="F141" s="294"/>
      <c r="G141" s="294">
        <v>0</v>
      </c>
      <c r="H141" s="295" t="s">
        <v>1142</v>
      </c>
      <c r="I141" s="294">
        <v>0.11928</v>
      </c>
      <c r="J141" s="295"/>
      <c r="K141" s="295"/>
      <c r="L141" s="295"/>
      <c r="M141" s="294">
        <v>0.11928</v>
      </c>
      <c r="N141" s="295"/>
      <c r="O141" s="293" t="s">
        <v>1138</v>
      </c>
      <c r="P141" s="293" t="s">
        <v>1007</v>
      </c>
      <c r="Q141" s="288"/>
    </row>
    <row r="142" spans="1:17" s="287" customFormat="1" ht="51">
      <c r="A142" s="295">
        <v>28</v>
      </c>
      <c r="B142" s="296" t="s">
        <v>1076</v>
      </c>
      <c r="C142" s="294">
        <v>0.13</v>
      </c>
      <c r="D142" s="294">
        <v>0.13</v>
      </c>
      <c r="E142" s="294"/>
      <c r="F142" s="294"/>
      <c r="G142" s="294">
        <v>0</v>
      </c>
      <c r="H142" s="295" t="s">
        <v>1141</v>
      </c>
      <c r="I142" s="294">
        <v>0.15506400000000001</v>
      </c>
      <c r="J142" s="295"/>
      <c r="K142" s="295"/>
      <c r="L142" s="295"/>
      <c r="M142" s="294">
        <v>0.15506400000000001</v>
      </c>
      <c r="N142" s="295"/>
      <c r="O142" s="293" t="s">
        <v>1138</v>
      </c>
      <c r="P142" s="293" t="s">
        <v>1007</v>
      </c>
      <c r="Q142" s="288"/>
    </row>
    <row r="143" spans="1:17" s="287" customFormat="1" ht="51">
      <c r="A143" s="295">
        <v>29</v>
      </c>
      <c r="B143" s="296" t="s">
        <v>1076</v>
      </c>
      <c r="C143" s="294">
        <v>0.13</v>
      </c>
      <c r="D143" s="294">
        <v>0.13</v>
      </c>
      <c r="E143" s="294"/>
      <c r="F143" s="294"/>
      <c r="G143" s="294">
        <v>0</v>
      </c>
      <c r="H143" s="295" t="s">
        <v>1140</v>
      </c>
      <c r="I143" s="294">
        <v>0.15506400000000001</v>
      </c>
      <c r="J143" s="295"/>
      <c r="K143" s="295"/>
      <c r="L143" s="295"/>
      <c r="M143" s="294">
        <v>0.15506400000000001</v>
      </c>
      <c r="N143" s="295"/>
      <c r="O143" s="293" t="s">
        <v>1138</v>
      </c>
      <c r="P143" s="293" t="s">
        <v>1007</v>
      </c>
      <c r="Q143" s="288"/>
    </row>
    <row r="144" spans="1:17" s="287" customFormat="1" ht="51">
      <c r="A144" s="295">
        <v>30</v>
      </c>
      <c r="B144" s="296" t="s">
        <v>1076</v>
      </c>
      <c r="C144" s="294">
        <v>0.05</v>
      </c>
      <c r="D144" s="294">
        <v>0.05</v>
      </c>
      <c r="E144" s="294"/>
      <c r="F144" s="294"/>
      <c r="G144" s="294">
        <v>0</v>
      </c>
      <c r="H144" s="295" t="s">
        <v>1139</v>
      </c>
      <c r="I144" s="294">
        <v>5.9639999999999999E-2</v>
      </c>
      <c r="J144" s="295"/>
      <c r="K144" s="295"/>
      <c r="L144" s="295"/>
      <c r="M144" s="294">
        <v>5.9639999999999999E-2</v>
      </c>
      <c r="N144" s="295"/>
      <c r="O144" s="293" t="s">
        <v>1138</v>
      </c>
      <c r="P144" s="293" t="s">
        <v>1007</v>
      </c>
      <c r="Q144" s="288"/>
    </row>
    <row r="145" spans="1:17" s="287" customFormat="1" ht="51">
      <c r="A145" s="295">
        <v>31</v>
      </c>
      <c r="B145" s="296" t="s">
        <v>1076</v>
      </c>
      <c r="C145" s="294">
        <v>0.03</v>
      </c>
      <c r="D145" s="294">
        <v>0.03</v>
      </c>
      <c r="E145" s="294"/>
      <c r="F145" s="294"/>
      <c r="G145" s="294">
        <v>0</v>
      </c>
      <c r="H145" s="295" t="s">
        <v>1137</v>
      </c>
      <c r="I145" s="294">
        <v>3.5784000000000003E-2</v>
      </c>
      <c r="J145" s="295"/>
      <c r="K145" s="295"/>
      <c r="L145" s="295"/>
      <c r="M145" s="294">
        <v>3.5784000000000003E-2</v>
      </c>
      <c r="N145" s="295"/>
      <c r="O145" s="293" t="s">
        <v>1132</v>
      </c>
      <c r="P145" s="293" t="s">
        <v>1013</v>
      </c>
      <c r="Q145" s="288"/>
    </row>
    <row r="146" spans="1:17" s="287" customFormat="1" ht="51">
      <c r="A146" s="295">
        <v>32</v>
      </c>
      <c r="B146" s="296" t="s">
        <v>1076</v>
      </c>
      <c r="C146" s="294">
        <v>0.30000000000000004</v>
      </c>
      <c r="D146" s="294">
        <v>0.1</v>
      </c>
      <c r="E146" s="294"/>
      <c r="F146" s="294"/>
      <c r="G146" s="294">
        <v>0.2</v>
      </c>
      <c r="H146" s="295" t="s">
        <v>1136</v>
      </c>
      <c r="I146" s="294">
        <v>0.11928</v>
      </c>
      <c r="J146" s="295"/>
      <c r="K146" s="295"/>
      <c r="L146" s="295"/>
      <c r="M146" s="294">
        <v>0.11928</v>
      </c>
      <c r="N146" s="295"/>
      <c r="O146" s="293" t="s">
        <v>1132</v>
      </c>
      <c r="P146" s="293" t="s">
        <v>1007</v>
      </c>
      <c r="Q146" s="288"/>
    </row>
    <row r="147" spans="1:17" s="287" customFormat="1" ht="51">
      <c r="A147" s="295">
        <v>33</v>
      </c>
      <c r="B147" s="296" t="s">
        <v>1076</v>
      </c>
      <c r="C147" s="294">
        <v>0.09</v>
      </c>
      <c r="D147" s="294">
        <v>0.03</v>
      </c>
      <c r="E147" s="294"/>
      <c r="F147" s="294"/>
      <c r="G147" s="294">
        <v>0.06</v>
      </c>
      <c r="H147" s="295" t="s">
        <v>1135</v>
      </c>
      <c r="I147" s="294">
        <v>0.10735199999999999</v>
      </c>
      <c r="J147" s="295"/>
      <c r="K147" s="295"/>
      <c r="L147" s="295"/>
      <c r="M147" s="294">
        <v>0.10735199999999999</v>
      </c>
      <c r="N147" s="295"/>
      <c r="O147" s="293" t="s">
        <v>1132</v>
      </c>
      <c r="P147" s="293" t="s">
        <v>1013</v>
      </c>
      <c r="Q147" s="288"/>
    </row>
    <row r="148" spans="1:17" s="287" customFormat="1" ht="51">
      <c r="A148" s="295">
        <v>34</v>
      </c>
      <c r="B148" s="296" t="s">
        <v>1076</v>
      </c>
      <c r="C148" s="294">
        <v>0.01</v>
      </c>
      <c r="D148" s="294">
        <v>0.01</v>
      </c>
      <c r="E148" s="294"/>
      <c r="F148" s="294"/>
      <c r="G148" s="294">
        <v>0</v>
      </c>
      <c r="H148" s="295" t="s">
        <v>1134</v>
      </c>
      <c r="I148" s="294">
        <v>1.1927999999999999E-2</v>
      </c>
      <c r="J148" s="295"/>
      <c r="K148" s="295"/>
      <c r="L148" s="295"/>
      <c r="M148" s="294">
        <v>1.1927999999999999E-2</v>
      </c>
      <c r="N148" s="295"/>
      <c r="O148" s="293" t="s">
        <v>1132</v>
      </c>
      <c r="P148" s="293" t="s">
        <v>1013</v>
      </c>
      <c r="Q148" s="288"/>
    </row>
    <row r="149" spans="1:17" s="287" customFormat="1" ht="51">
      <c r="A149" s="295">
        <v>35</v>
      </c>
      <c r="B149" s="296" t="s">
        <v>1076</v>
      </c>
      <c r="C149" s="294">
        <v>0.1</v>
      </c>
      <c r="D149" s="294">
        <v>0</v>
      </c>
      <c r="E149" s="295"/>
      <c r="F149" s="295"/>
      <c r="G149" s="294">
        <v>0.1</v>
      </c>
      <c r="H149" s="295" t="s">
        <v>1133</v>
      </c>
      <c r="I149" s="294">
        <v>0.15</v>
      </c>
      <c r="J149" s="296"/>
      <c r="K149" s="296"/>
      <c r="L149" s="296"/>
      <c r="M149" s="294">
        <v>0.15</v>
      </c>
      <c r="N149" s="296"/>
      <c r="O149" s="293" t="s">
        <v>1132</v>
      </c>
      <c r="P149" s="293" t="s">
        <v>1013</v>
      </c>
      <c r="Q149" s="288"/>
    </row>
    <row r="150" spans="1:17" s="287" customFormat="1" ht="51">
      <c r="A150" s="295">
        <v>36</v>
      </c>
      <c r="B150" s="300" t="s">
        <v>1131</v>
      </c>
      <c r="C150" s="294">
        <v>1.5</v>
      </c>
      <c r="D150" s="294">
        <v>1.5</v>
      </c>
      <c r="E150" s="294"/>
      <c r="F150" s="294"/>
      <c r="G150" s="294"/>
      <c r="H150" s="295" t="s">
        <v>233</v>
      </c>
      <c r="I150" s="294">
        <v>1.7891999999999999</v>
      </c>
      <c r="J150" s="295"/>
      <c r="K150" s="294">
        <v>1.7891999999999999</v>
      </c>
      <c r="L150" s="295"/>
      <c r="M150" s="294"/>
      <c r="N150" s="295"/>
      <c r="O150" s="293" t="s">
        <v>1130</v>
      </c>
      <c r="P150" s="293" t="s">
        <v>1007</v>
      </c>
      <c r="Q150" s="288"/>
    </row>
    <row r="151" spans="1:17" s="287" customFormat="1" ht="51">
      <c r="A151" s="295">
        <v>37</v>
      </c>
      <c r="B151" s="296" t="s">
        <v>1076</v>
      </c>
      <c r="C151" s="294">
        <v>0.06</v>
      </c>
      <c r="D151" s="294">
        <v>0.06</v>
      </c>
      <c r="E151" s="294"/>
      <c r="F151" s="294"/>
      <c r="G151" s="294">
        <v>0</v>
      </c>
      <c r="H151" s="295" t="s">
        <v>1129</v>
      </c>
      <c r="I151" s="294">
        <v>7.1568000000000007E-2</v>
      </c>
      <c r="J151" s="295"/>
      <c r="K151" s="295"/>
      <c r="L151" s="295"/>
      <c r="M151" s="294">
        <v>7.1568000000000007E-2</v>
      </c>
      <c r="N151" s="295"/>
      <c r="O151" s="293" t="s">
        <v>1128</v>
      </c>
      <c r="P151" s="293" t="s">
        <v>1013</v>
      </c>
      <c r="Q151" s="288"/>
    </row>
    <row r="152" spans="1:17" s="287" customFormat="1" ht="51">
      <c r="A152" s="295">
        <v>38</v>
      </c>
      <c r="B152" s="296" t="s">
        <v>1076</v>
      </c>
      <c r="C152" s="294">
        <v>0.2</v>
      </c>
      <c r="D152" s="294">
        <v>0.2</v>
      </c>
      <c r="E152" s="294"/>
      <c r="F152" s="294"/>
      <c r="G152" s="294">
        <v>0</v>
      </c>
      <c r="H152" s="295" t="s">
        <v>1127</v>
      </c>
      <c r="I152" s="294">
        <v>0.23855999999999999</v>
      </c>
      <c r="J152" s="295"/>
      <c r="K152" s="295"/>
      <c r="L152" s="295"/>
      <c r="M152" s="294">
        <v>0.23855999999999999</v>
      </c>
      <c r="N152" s="295"/>
      <c r="O152" s="293" t="s">
        <v>1126</v>
      </c>
      <c r="P152" s="293" t="s">
        <v>1007</v>
      </c>
      <c r="Q152" s="288"/>
    </row>
    <row r="153" spans="1:17" s="287" customFormat="1" ht="51">
      <c r="A153" s="295">
        <v>39</v>
      </c>
      <c r="B153" s="296" t="s">
        <v>1076</v>
      </c>
      <c r="C153" s="294">
        <v>0.3</v>
      </c>
      <c r="D153" s="294">
        <v>0.3</v>
      </c>
      <c r="E153" s="294"/>
      <c r="F153" s="294"/>
      <c r="G153" s="294">
        <v>0</v>
      </c>
      <c r="H153" s="295" t="s">
        <v>1125</v>
      </c>
      <c r="I153" s="294">
        <v>0.35783999999999999</v>
      </c>
      <c r="J153" s="295"/>
      <c r="K153" s="295"/>
      <c r="L153" s="295"/>
      <c r="M153" s="294">
        <v>0.35783999999999999</v>
      </c>
      <c r="N153" s="295"/>
      <c r="O153" s="293" t="s">
        <v>1124</v>
      </c>
      <c r="P153" s="293" t="s">
        <v>1013</v>
      </c>
      <c r="Q153" s="288"/>
    </row>
    <row r="154" spans="1:17" s="287" customFormat="1" ht="51">
      <c r="A154" s="295">
        <v>40</v>
      </c>
      <c r="B154" s="296" t="s">
        <v>1076</v>
      </c>
      <c r="C154" s="294">
        <v>0.13</v>
      </c>
      <c r="D154" s="294">
        <v>0.13</v>
      </c>
      <c r="E154" s="294"/>
      <c r="F154" s="294"/>
      <c r="G154" s="294">
        <v>0</v>
      </c>
      <c r="H154" s="295" t="s">
        <v>1123</v>
      </c>
      <c r="I154" s="294">
        <v>0.15506400000000001</v>
      </c>
      <c r="J154" s="295"/>
      <c r="K154" s="295"/>
      <c r="L154" s="295"/>
      <c r="M154" s="294">
        <v>0.15506400000000001</v>
      </c>
      <c r="N154" s="295"/>
      <c r="O154" s="293" t="s">
        <v>1122</v>
      </c>
      <c r="P154" s="293" t="s">
        <v>1013</v>
      </c>
      <c r="Q154" s="288"/>
    </row>
    <row r="155" spans="1:17" s="287" customFormat="1" ht="51">
      <c r="A155" s="295">
        <v>41</v>
      </c>
      <c r="B155" s="296" t="s">
        <v>1076</v>
      </c>
      <c r="C155" s="294">
        <v>0.15000000000000002</v>
      </c>
      <c r="D155" s="294">
        <v>0.1</v>
      </c>
      <c r="E155" s="294"/>
      <c r="F155" s="294"/>
      <c r="G155" s="294">
        <v>0.05</v>
      </c>
      <c r="H155" s="295" t="s">
        <v>1121</v>
      </c>
      <c r="I155" s="294">
        <v>0.17892</v>
      </c>
      <c r="J155" s="295"/>
      <c r="K155" s="295"/>
      <c r="L155" s="295"/>
      <c r="M155" s="294">
        <v>0.17892</v>
      </c>
      <c r="N155" s="295"/>
      <c r="O155" s="293" t="s">
        <v>1115</v>
      </c>
      <c r="P155" s="293" t="s">
        <v>1013</v>
      </c>
      <c r="Q155" s="288"/>
    </row>
    <row r="156" spans="1:17" s="287" customFormat="1" ht="51">
      <c r="A156" s="295">
        <v>42</v>
      </c>
      <c r="B156" s="296" t="s">
        <v>1076</v>
      </c>
      <c r="C156" s="294">
        <v>0.5</v>
      </c>
      <c r="D156" s="294">
        <v>0.2</v>
      </c>
      <c r="E156" s="294"/>
      <c r="F156" s="294"/>
      <c r="G156" s="294">
        <v>0.3</v>
      </c>
      <c r="H156" s="295" t="s">
        <v>1120</v>
      </c>
      <c r="I156" s="294">
        <v>0.59639999999999993</v>
      </c>
      <c r="J156" s="295"/>
      <c r="K156" s="295"/>
      <c r="L156" s="295"/>
      <c r="M156" s="294">
        <v>0.59639999999999993</v>
      </c>
      <c r="N156" s="295"/>
      <c r="O156" s="293" t="s">
        <v>1115</v>
      </c>
      <c r="P156" s="293" t="s">
        <v>1007</v>
      </c>
      <c r="Q156" s="288"/>
    </row>
    <row r="157" spans="1:17" s="287" customFormat="1" ht="51">
      <c r="A157" s="295">
        <v>43</v>
      </c>
      <c r="B157" s="296" t="s">
        <v>1076</v>
      </c>
      <c r="C157" s="294">
        <v>0.11</v>
      </c>
      <c r="D157" s="294">
        <v>0.11</v>
      </c>
      <c r="E157" s="294"/>
      <c r="F157" s="294"/>
      <c r="G157" s="294">
        <v>0</v>
      </c>
      <c r="H157" s="295" t="s">
        <v>1119</v>
      </c>
      <c r="I157" s="294">
        <v>0.13120799999999999</v>
      </c>
      <c r="J157" s="295"/>
      <c r="K157" s="295"/>
      <c r="L157" s="295"/>
      <c r="M157" s="294">
        <v>0.13120799999999999</v>
      </c>
      <c r="N157" s="295"/>
      <c r="O157" s="293" t="s">
        <v>1115</v>
      </c>
      <c r="P157" s="293" t="s">
        <v>1007</v>
      </c>
      <c r="Q157" s="288"/>
    </row>
    <row r="158" spans="1:17" s="287" customFormat="1" ht="51">
      <c r="A158" s="295">
        <v>44</v>
      </c>
      <c r="B158" s="296" t="s">
        <v>1076</v>
      </c>
      <c r="C158" s="294">
        <v>0.08</v>
      </c>
      <c r="D158" s="294">
        <v>0.08</v>
      </c>
      <c r="E158" s="294"/>
      <c r="F158" s="294"/>
      <c r="G158" s="294">
        <v>0</v>
      </c>
      <c r="H158" s="295" t="s">
        <v>1118</v>
      </c>
      <c r="I158" s="294">
        <v>9.5423999999999995E-2</v>
      </c>
      <c r="J158" s="295"/>
      <c r="K158" s="295"/>
      <c r="L158" s="295"/>
      <c r="M158" s="294">
        <v>9.5423999999999995E-2</v>
      </c>
      <c r="N158" s="295"/>
      <c r="O158" s="293" t="s">
        <v>1115</v>
      </c>
      <c r="P158" s="293" t="s">
        <v>1007</v>
      </c>
      <c r="Q158" s="288"/>
    </row>
    <row r="159" spans="1:17" s="287" customFormat="1" ht="51">
      <c r="A159" s="295">
        <v>45</v>
      </c>
      <c r="B159" s="296" t="s">
        <v>1076</v>
      </c>
      <c r="C159" s="294">
        <v>0.11</v>
      </c>
      <c r="D159" s="294">
        <v>0.11</v>
      </c>
      <c r="E159" s="294"/>
      <c r="F159" s="294"/>
      <c r="G159" s="294">
        <v>0</v>
      </c>
      <c r="H159" s="295" t="s">
        <v>1117</v>
      </c>
      <c r="I159" s="294">
        <v>0.13120799999999999</v>
      </c>
      <c r="J159" s="295"/>
      <c r="K159" s="295"/>
      <c r="L159" s="295"/>
      <c r="M159" s="294">
        <v>0.13120799999999999</v>
      </c>
      <c r="N159" s="295"/>
      <c r="O159" s="293" t="s">
        <v>1115</v>
      </c>
      <c r="P159" s="293" t="s">
        <v>1013</v>
      </c>
      <c r="Q159" s="288"/>
    </row>
    <row r="160" spans="1:17" s="287" customFormat="1" ht="51">
      <c r="A160" s="295">
        <v>46</v>
      </c>
      <c r="B160" s="296" t="s">
        <v>1076</v>
      </c>
      <c r="C160" s="294">
        <v>0.1</v>
      </c>
      <c r="D160" s="294">
        <v>0</v>
      </c>
      <c r="E160" s="294"/>
      <c r="F160" s="294"/>
      <c r="G160" s="294">
        <v>0.1</v>
      </c>
      <c r="H160" s="295" t="s">
        <v>1116</v>
      </c>
      <c r="I160" s="294">
        <v>0.11928</v>
      </c>
      <c r="J160" s="295"/>
      <c r="K160" s="295"/>
      <c r="L160" s="295"/>
      <c r="M160" s="294">
        <v>0.11928</v>
      </c>
      <c r="N160" s="295"/>
      <c r="O160" s="293" t="s">
        <v>1115</v>
      </c>
      <c r="P160" s="293" t="s">
        <v>1007</v>
      </c>
      <c r="Q160" s="288"/>
    </row>
    <row r="161" spans="1:17" s="287" customFormat="1" ht="51">
      <c r="A161" s="295">
        <v>47</v>
      </c>
      <c r="B161" s="296" t="s">
        <v>1076</v>
      </c>
      <c r="C161" s="294">
        <v>0.06</v>
      </c>
      <c r="D161" s="294">
        <v>0.06</v>
      </c>
      <c r="E161" s="294"/>
      <c r="F161" s="294"/>
      <c r="G161" s="294">
        <v>0</v>
      </c>
      <c r="H161" s="295" t="s">
        <v>1114</v>
      </c>
      <c r="I161" s="294">
        <v>7.1568000000000007E-2</v>
      </c>
      <c r="J161" s="295"/>
      <c r="K161" s="295"/>
      <c r="L161" s="295"/>
      <c r="M161" s="294">
        <v>7.1568000000000007E-2</v>
      </c>
      <c r="N161" s="295"/>
      <c r="O161" s="293" t="s">
        <v>1110</v>
      </c>
      <c r="P161" s="293" t="s">
        <v>1013</v>
      </c>
      <c r="Q161" s="288"/>
    </row>
    <row r="162" spans="1:17" s="287" customFormat="1" ht="51">
      <c r="A162" s="295">
        <v>48</v>
      </c>
      <c r="B162" s="296" t="s">
        <v>1076</v>
      </c>
      <c r="C162" s="294">
        <v>0.15</v>
      </c>
      <c r="D162" s="294">
        <v>0.15</v>
      </c>
      <c r="E162" s="294"/>
      <c r="F162" s="294"/>
      <c r="G162" s="294">
        <v>0</v>
      </c>
      <c r="H162" s="295" t="s">
        <v>1113</v>
      </c>
      <c r="I162" s="294">
        <v>0.17892</v>
      </c>
      <c r="J162" s="295"/>
      <c r="K162" s="295"/>
      <c r="L162" s="295"/>
      <c r="M162" s="294">
        <v>0.17892</v>
      </c>
      <c r="N162" s="295"/>
      <c r="O162" s="293" t="s">
        <v>1110</v>
      </c>
      <c r="P162" s="293" t="s">
        <v>1007</v>
      </c>
      <c r="Q162" s="288"/>
    </row>
    <row r="163" spans="1:17" s="287" customFormat="1" ht="51">
      <c r="A163" s="295">
        <v>49</v>
      </c>
      <c r="B163" s="296" t="s">
        <v>1076</v>
      </c>
      <c r="C163" s="294">
        <v>0.2</v>
      </c>
      <c r="D163" s="294">
        <v>0.2</v>
      </c>
      <c r="E163" s="294"/>
      <c r="F163" s="294"/>
      <c r="G163" s="294">
        <v>0</v>
      </c>
      <c r="H163" s="295" t="s">
        <v>1112</v>
      </c>
      <c r="I163" s="294">
        <v>0.23855999999999999</v>
      </c>
      <c r="J163" s="295"/>
      <c r="K163" s="295"/>
      <c r="L163" s="295"/>
      <c r="M163" s="294">
        <v>0.23855999999999999</v>
      </c>
      <c r="N163" s="295"/>
      <c r="O163" s="293" t="s">
        <v>1110</v>
      </c>
      <c r="P163" s="293" t="s">
        <v>1007</v>
      </c>
      <c r="Q163" s="288"/>
    </row>
    <row r="164" spans="1:17" s="287" customFormat="1" ht="51">
      <c r="A164" s="295">
        <v>50</v>
      </c>
      <c r="B164" s="296" t="s">
        <v>1076</v>
      </c>
      <c r="C164" s="294">
        <v>0.16</v>
      </c>
      <c r="D164" s="294">
        <v>0.16</v>
      </c>
      <c r="E164" s="294"/>
      <c r="F164" s="294"/>
      <c r="G164" s="294">
        <v>0</v>
      </c>
      <c r="H164" s="295" t="s">
        <v>1111</v>
      </c>
      <c r="I164" s="294">
        <v>0.19084799999999999</v>
      </c>
      <c r="J164" s="295"/>
      <c r="K164" s="295"/>
      <c r="L164" s="295"/>
      <c r="M164" s="294">
        <v>0.19084799999999999</v>
      </c>
      <c r="N164" s="295"/>
      <c r="O164" s="293" t="s">
        <v>1110</v>
      </c>
      <c r="P164" s="293" t="s">
        <v>1007</v>
      </c>
      <c r="Q164" s="288"/>
    </row>
    <row r="165" spans="1:17" s="287" customFormat="1" ht="51">
      <c r="A165" s="295">
        <v>51</v>
      </c>
      <c r="B165" s="296" t="s">
        <v>1076</v>
      </c>
      <c r="C165" s="294">
        <v>0.1</v>
      </c>
      <c r="D165" s="294">
        <v>0.1</v>
      </c>
      <c r="E165" s="294"/>
      <c r="F165" s="294"/>
      <c r="G165" s="294">
        <v>0</v>
      </c>
      <c r="H165" s="295" t="s">
        <v>1109</v>
      </c>
      <c r="I165" s="294">
        <v>0.11928</v>
      </c>
      <c r="J165" s="295"/>
      <c r="K165" s="295"/>
      <c r="L165" s="295"/>
      <c r="M165" s="294">
        <v>0.11928</v>
      </c>
      <c r="N165" s="295"/>
      <c r="O165" s="293" t="s">
        <v>1107</v>
      </c>
      <c r="P165" s="293" t="s">
        <v>1013</v>
      </c>
      <c r="Q165" s="288"/>
    </row>
    <row r="166" spans="1:17" s="287" customFormat="1" ht="51">
      <c r="A166" s="295">
        <v>52</v>
      </c>
      <c r="B166" s="296" t="s">
        <v>1076</v>
      </c>
      <c r="C166" s="294">
        <v>0.3</v>
      </c>
      <c r="D166" s="294">
        <v>0.3</v>
      </c>
      <c r="E166" s="294"/>
      <c r="F166" s="294"/>
      <c r="G166" s="294">
        <v>0</v>
      </c>
      <c r="H166" s="295" t="s">
        <v>1108</v>
      </c>
      <c r="I166" s="294">
        <v>0.35783999999999999</v>
      </c>
      <c r="J166" s="295"/>
      <c r="K166" s="295"/>
      <c r="L166" s="295"/>
      <c r="M166" s="294">
        <v>0.35783999999999999</v>
      </c>
      <c r="N166" s="295"/>
      <c r="O166" s="293" t="s">
        <v>1107</v>
      </c>
      <c r="P166" s="293" t="s">
        <v>1013</v>
      </c>
      <c r="Q166" s="288"/>
    </row>
    <row r="167" spans="1:17" s="287" customFormat="1" ht="51">
      <c r="A167" s="295">
        <v>53</v>
      </c>
      <c r="B167" s="296" t="s">
        <v>1076</v>
      </c>
      <c r="C167" s="294">
        <v>0.2</v>
      </c>
      <c r="D167" s="294">
        <v>0.1</v>
      </c>
      <c r="E167" s="294"/>
      <c r="F167" s="294"/>
      <c r="G167" s="294">
        <v>0.1</v>
      </c>
      <c r="H167" s="295" t="s">
        <v>1106</v>
      </c>
      <c r="I167" s="294">
        <v>0.11928</v>
      </c>
      <c r="J167" s="295"/>
      <c r="K167" s="295"/>
      <c r="L167" s="295"/>
      <c r="M167" s="294">
        <v>0.11928</v>
      </c>
      <c r="N167" s="295"/>
      <c r="O167" s="293" t="s">
        <v>1105</v>
      </c>
      <c r="P167" s="293" t="s">
        <v>1007</v>
      </c>
      <c r="Q167" s="288"/>
    </row>
    <row r="168" spans="1:17" s="287" customFormat="1" ht="51">
      <c r="A168" s="295">
        <v>54</v>
      </c>
      <c r="B168" s="296" t="s">
        <v>1076</v>
      </c>
      <c r="C168" s="294">
        <v>0.1</v>
      </c>
      <c r="D168" s="294">
        <v>0.1</v>
      </c>
      <c r="E168" s="294"/>
      <c r="F168" s="294"/>
      <c r="G168" s="294">
        <v>0</v>
      </c>
      <c r="H168" s="295" t="s">
        <v>1104</v>
      </c>
      <c r="I168" s="294">
        <v>0.11928</v>
      </c>
      <c r="J168" s="295"/>
      <c r="K168" s="295"/>
      <c r="L168" s="295"/>
      <c r="M168" s="294">
        <v>0.11928</v>
      </c>
      <c r="N168" s="295"/>
      <c r="O168" s="293" t="s">
        <v>1101</v>
      </c>
      <c r="P168" s="293" t="s">
        <v>1007</v>
      </c>
      <c r="Q168" s="288"/>
    </row>
    <row r="169" spans="1:17" s="287" customFormat="1" ht="51">
      <c r="A169" s="295">
        <v>55</v>
      </c>
      <c r="B169" s="296" t="s">
        <v>1076</v>
      </c>
      <c r="C169" s="294">
        <v>0.1</v>
      </c>
      <c r="D169" s="294">
        <v>0.1</v>
      </c>
      <c r="E169" s="294"/>
      <c r="F169" s="294"/>
      <c r="G169" s="294">
        <v>0</v>
      </c>
      <c r="H169" s="295" t="s">
        <v>1103</v>
      </c>
      <c r="I169" s="294">
        <v>0.11928</v>
      </c>
      <c r="J169" s="295"/>
      <c r="K169" s="295"/>
      <c r="L169" s="295"/>
      <c r="M169" s="294">
        <v>0.11928</v>
      </c>
      <c r="N169" s="295"/>
      <c r="O169" s="293" t="s">
        <v>1101</v>
      </c>
      <c r="P169" s="293" t="s">
        <v>1007</v>
      </c>
      <c r="Q169" s="288"/>
    </row>
    <row r="170" spans="1:17" s="287" customFormat="1" ht="51">
      <c r="A170" s="295">
        <v>56</v>
      </c>
      <c r="B170" s="296" t="s">
        <v>1076</v>
      </c>
      <c r="C170" s="294">
        <v>0.15</v>
      </c>
      <c r="D170" s="294">
        <v>0.15</v>
      </c>
      <c r="E170" s="294"/>
      <c r="F170" s="294"/>
      <c r="G170" s="294">
        <v>0</v>
      </c>
      <c r="H170" s="295" t="s">
        <v>1102</v>
      </c>
      <c r="I170" s="294">
        <v>0.17892</v>
      </c>
      <c r="J170" s="295"/>
      <c r="K170" s="295"/>
      <c r="L170" s="295"/>
      <c r="M170" s="294">
        <v>0.17892</v>
      </c>
      <c r="N170" s="295"/>
      <c r="O170" s="293" t="s">
        <v>1101</v>
      </c>
      <c r="P170" s="293" t="s">
        <v>1007</v>
      </c>
      <c r="Q170" s="288"/>
    </row>
    <row r="171" spans="1:17" s="287" customFormat="1" ht="51">
      <c r="A171" s="295">
        <v>57</v>
      </c>
      <c r="B171" s="296" t="s">
        <v>1076</v>
      </c>
      <c r="C171" s="294">
        <v>0.1</v>
      </c>
      <c r="D171" s="294">
        <v>0</v>
      </c>
      <c r="E171" s="294"/>
      <c r="F171" s="294"/>
      <c r="G171" s="294">
        <v>0.1</v>
      </c>
      <c r="H171" s="295" t="s">
        <v>1100</v>
      </c>
      <c r="I171" s="294">
        <v>0.11928</v>
      </c>
      <c r="J171" s="295"/>
      <c r="K171" s="295"/>
      <c r="L171" s="295"/>
      <c r="M171" s="294">
        <v>0.11928</v>
      </c>
      <c r="N171" s="295"/>
      <c r="O171" s="293" t="s">
        <v>1099</v>
      </c>
      <c r="P171" s="293" t="s">
        <v>1007</v>
      </c>
      <c r="Q171" s="288"/>
    </row>
    <row r="172" spans="1:17" s="287" customFormat="1" ht="51">
      <c r="A172" s="295">
        <v>58</v>
      </c>
      <c r="B172" s="296" t="s">
        <v>1076</v>
      </c>
      <c r="C172" s="294">
        <v>0.19</v>
      </c>
      <c r="D172" s="294">
        <v>0.1</v>
      </c>
      <c r="E172" s="294"/>
      <c r="F172" s="294"/>
      <c r="G172" s="294">
        <v>0.09</v>
      </c>
      <c r="H172" s="295" t="s">
        <v>1098</v>
      </c>
      <c r="I172" s="294">
        <v>0.16428000000000001</v>
      </c>
      <c r="J172" s="295"/>
      <c r="K172" s="295"/>
      <c r="L172" s="295"/>
      <c r="M172" s="294">
        <v>0.16428000000000001</v>
      </c>
      <c r="N172" s="295"/>
      <c r="O172" s="293" t="s">
        <v>1095</v>
      </c>
      <c r="P172" s="293" t="s">
        <v>1013</v>
      </c>
      <c r="Q172" s="288"/>
    </row>
    <row r="173" spans="1:17" s="287" customFormat="1" ht="51">
      <c r="A173" s="295">
        <v>59</v>
      </c>
      <c r="B173" s="296" t="s">
        <v>1076</v>
      </c>
      <c r="C173" s="294">
        <v>0.2</v>
      </c>
      <c r="D173" s="294">
        <v>0.14000000000000001</v>
      </c>
      <c r="E173" s="294"/>
      <c r="F173" s="294"/>
      <c r="G173" s="294">
        <v>0.06</v>
      </c>
      <c r="H173" s="295" t="s">
        <v>1097</v>
      </c>
      <c r="I173" s="294">
        <v>0.166992</v>
      </c>
      <c r="J173" s="295"/>
      <c r="K173" s="295"/>
      <c r="L173" s="295"/>
      <c r="M173" s="294">
        <v>0.166992</v>
      </c>
      <c r="N173" s="295"/>
      <c r="O173" s="293" t="s">
        <v>1095</v>
      </c>
      <c r="P173" s="293" t="s">
        <v>1013</v>
      </c>
      <c r="Q173" s="288"/>
    </row>
    <row r="174" spans="1:17" s="287" customFormat="1" ht="51">
      <c r="A174" s="295">
        <v>60</v>
      </c>
      <c r="B174" s="296" t="s">
        <v>1076</v>
      </c>
      <c r="C174" s="294">
        <v>0.47</v>
      </c>
      <c r="D174" s="294">
        <v>0.24</v>
      </c>
      <c r="E174" s="294"/>
      <c r="F174" s="294"/>
      <c r="G174" s="294">
        <v>0.23</v>
      </c>
      <c r="H174" s="295" t="s">
        <v>1096</v>
      </c>
      <c r="I174" s="294">
        <v>0.48127199999999998</v>
      </c>
      <c r="J174" s="295"/>
      <c r="K174" s="295"/>
      <c r="L174" s="295"/>
      <c r="M174" s="294">
        <v>0.48127199999999998</v>
      </c>
      <c r="N174" s="295"/>
      <c r="O174" s="293" t="s">
        <v>1095</v>
      </c>
      <c r="P174" s="293" t="s">
        <v>1013</v>
      </c>
      <c r="Q174" s="288"/>
    </row>
    <row r="175" spans="1:17" s="287" customFormat="1" ht="51">
      <c r="A175" s="295">
        <v>61</v>
      </c>
      <c r="B175" s="296" t="s">
        <v>1076</v>
      </c>
      <c r="C175" s="294">
        <v>0.15</v>
      </c>
      <c r="D175" s="294">
        <v>0.11</v>
      </c>
      <c r="E175" s="294"/>
      <c r="F175" s="294"/>
      <c r="G175" s="294">
        <v>0.04</v>
      </c>
      <c r="H175" s="295" t="s">
        <v>1094</v>
      </c>
      <c r="I175" s="294">
        <v>0.17892</v>
      </c>
      <c r="J175" s="295"/>
      <c r="K175" s="295"/>
      <c r="L175" s="295"/>
      <c r="M175" s="294">
        <v>0.17892</v>
      </c>
      <c r="N175" s="295"/>
      <c r="O175" s="293" t="s">
        <v>1091</v>
      </c>
      <c r="P175" s="293" t="s">
        <v>1007</v>
      </c>
      <c r="Q175" s="288"/>
    </row>
    <row r="176" spans="1:17" s="287" customFormat="1" ht="51">
      <c r="A176" s="295">
        <v>62</v>
      </c>
      <c r="B176" s="296" t="s">
        <v>1076</v>
      </c>
      <c r="C176" s="294">
        <v>0.12</v>
      </c>
      <c r="D176" s="294">
        <v>0.12</v>
      </c>
      <c r="E176" s="294"/>
      <c r="F176" s="294"/>
      <c r="G176" s="294">
        <v>0</v>
      </c>
      <c r="H176" s="295" t="s">
        <v>1093</v>
      </c>
      <c r="I176" s="294">
        <v>0.14313600000000001</v>
      </c>
      <c r="J176" s="295"/>
      <c r="K176" s="295"/>
      <c r="L176" s="295"/>
      <c r="M176" s="294">
        <v>0.14313600000000001</v>
      </c>
      <c r="N176" s="295"/>
      <c r="O176" s="293" t="s">
        <v>1091</v>
      </c>
      <c r="P176" s="293" t="s">
        <v>1013</v>
      </c>
      <c r="Q176" s="288"/>
    </row>
    <row r="177" spans="1:17" s="287" customFormat="1" ht="51">
      <c r="A177" s="295">
        <v>63</v>
      </c>
      <c r="B177" s="296" t="s">
        <v>1076</v>
      </c>
      <c r="C177" s="294">
        <v>0.13</v>
      </c>
      <c r="D177" s="294">
        <v>0</v>
      </c>
      <c r="E177" s="294"/>
      <c r="F177" s="294"/>
      <c r="G177" s="294">
        <v>0.13</v>
      </c>
      <c r="H177" s="295" t="s">
        <v>1092</v>
      </c>
      <c r="I177" s="294">
        <v>0.15506400000000001</v>
      </c>
      <c r="J177" s="295"/>
      <c r="K177" s="295"/>
      <c r="L177" s="295"/>
      <c r="M177" s="294">
        <v>0.15506400000000001</v>
      </c>
      <c r="N177" s="295"/>
      <c r="O177" s="293" t="s">
        <v>1091</v>
      </c>
      <c r="P177" s="293" t="s">
        <v>1007</v>
      </c>
      <c r="Q177" s="288"/>
    </row>
    <row r="178" spans="1:17" s="287" customFormat="1" ht="51">
      <c r="A178" s="295">
        <v>64</v>
      </c>
      <c r="B178" s="296" t="s">
        <v>1076</v>
      </c>
      <c r="C178" s="294">
        <v>0.03</v>
      </c>
      <c r="D178" s="294">
        <v>0.03</v>
      </c>
      <c r="E178" s="294"/>
      <c r="F178" s="294"/>
      <c r="G178" s="294">
        <v>0</v>
      </c>
      <c r="H178" s="295" t="s">
        <v>1090</v>
      </c>
      <c r="I178" s="294">
        <v>3.5784000000000003E-2</v>
      </c>
      <c r="J178" s="295"/>
      <c r="K178" s="295"/>
      <c r="L178" s="295"/>
      <c r="M178" s="294">
        <v>3.5784000000000003E-2</v>
      </c>
      <c r="N178" s="295"/>
      <c r="O178" s="293" t="s">
        <v>1089</v>
      </c>
      <c r="P178" s="293" t="s">
        <v>1007</v>
      </c>
      <c r="Q178" s="288"/>
    </row>
    <row r="179" spans="1:17" s="287" customFormat="1" ht="51">
      <c r="A179" s="295">
        <v>65</v>
      </c>
      <c r="B179" s="296" t="s">
        <v>1076</v>
      </c>
      <c r="C179" s="294">
        <v>0.06</v>
      </c>
      <c r="D179" s="294">
        <v>0</v>
      </c>
      <c r="E179" s="294"/>
      <c r="F179" s="294"/>
      <c r="G179" s="294">
        <v>0.06</v>
      </c>
      <c r="H179" s="295" t="s">
        <v>1088</v>
      </c>
      <c r="I179" s="294">
        <v>7.1568000000000007E-2</v>
      </c>
      <c r="J179" s="295"/>
      <c r="K179" s="295"/>
      <c r="L179" s="295"/>
      <c r="M179" s="294">
        <v>7.1568000000000007E-2</v>
      </c>
      <c r="N179" s="295"/>
      <c r="O179" s="293" t="s">
        <v>1086</v>
      </c>
      <c r="P179" s="293" t="s">
        <v>1013</v>
      </c>
      <c r="Q179" s="288"/>
    </row>
    <row r="180" spans="1:17" s="287" customFormat="1" ht="51">
      <c r="A180" s="295">
        <v>66</v>
      </c>
      <c r="B180" s="296" t="s">
        <v>1076</v>
      </c>
      <c r="C180" s="294">
        <v>0.19</v>
      </c>
      <c r="D180" s="294">
        <v>0</v>
      </c>
      <c r="E180" s="295"/>
      <c r="F180" s="295"/>
      <c r="G180" s="294">
        <v>0.19</v>
      </c>
      <c r="H180" s="295" t="s">
        <v>1087</v>
      </c>
      <c r="I180" s="294">
        <v>0.22663199999999997</v>
      </c>
      <c r="J180" s="296"/>
      <c r="K180" s="296"/>
      <c r="L180" s="296"/>
      <c r="M180" s="294">
        <v>0.22663199999999997</v>
      </c>
      <c r="N180" s="296"/>
      <c r="O180" s="293" t="s">
        <v>1086</v>
      </c>
      <c r="P180" s="293" t="s">
        <v>1013</v>
      </c>
      <c r="Q180" s="288"/>
    </row>
    <row r="181" spans="1:17" s="287" customFormat="1" ht="51">
      <c r="A181" s="295">
        <v>67</v>
      </c>
      <c r="B181" s="296" t="s">
        <v>1076</v>
      </c>
      <c r="C181" s="294">
        <v>0.15000000000000002</v>
      </c>
      <c r="D181" s="294">
        <v>0.1</v>
      </c>
      <c r="E181" s="294"/>
      <c r="F181" s="294"/>
      <c r="G181" s="294">
        <v>0.05</v>
      </c>
      <c r="H181" s="295" t="s">
        <v>1085</v>
      </c>
      <c r="I181" s="294">
        <v>0.19428000000000001</v>
      </c>
      <c r="J181" s="295"/>
      <c r="K181" s="295"/>
      <c r="L181" s="295"/>
      <c r="M181" s="294">
        <v>0.19428000000000001</v>
      </c>
      <c r="N181" s="295"/>
      <c r="O181" s="293" t="s">
        <v>1080</v>
      </c>
      <c r="P181" s="293" t="s">
        <v>1007</v>
      </c>
      <c r="Q181" s="288"/>
    </row>
    <row r="182" spans="1:17" s="287" customFormat="1" ht="51">
      <c r="A182" s="295">
        <v>68</v>
      </c>
      <c r="B182" s="296" t="s">
        <v>1076</v>
      </c>
      <c r="C182" s="294">
        <v>0.1</v>
      </c>
      <c r="D182" s="294">
        <v>0.1</v>
      </c>
      <c r="E182" s="294"/>
      <c r="F182" s="294"/>
      <c r="G182" s="294">
        <v>0</v>
      </c>
      <c r="H182" s="295" t="s">
        <v>1084</v>
      </c>
      <c r="I182" s="294">
        <v>0.11928</v>
      </c>
      <c r="J182" s="295"/>
      <c r="K182" s="295"/>
      <c r="L182" s="295"/>
      <c r="M182" s="294">
        <v>0.11928</v>
      </c>
      <c r="N182" s="295"/>
      <c r="O182" s="293" t="s">
        <v>1080</v>
      </c>
      <c r="P182" s="293" t="s">
        <v>1013</v>
      </c>
      <c r="Q182" s="288"/>
    </row>
    <row r="183" spans="1:17" s="287" customFormat="1" ht="51">
      <c r="A183" s="295">
        <v>69</v>
      </c>
      <c r="B183" s="296" t="s">
        <v>1076</v>
      </c>
      <c r="C183" s="294">
        <v>0.15</v>
      </c>
      <c r="D183" s="294">
        <v>0.15</v>
      </c>
      <c r="E183" s="294"/>
      <c r="F183" s="294"/>
      <c r="G183" s="294">
        <v>0</v>
      </c>
      <c r="H183" s="295" t="s">
        <v>1083</v>
      </c>
      <c r="I183" s="294">
        <v>0.17892</v>
      </c>
      <c r="J183" s="295"/>
      <c r="K183" s="295"/>
      <c r="L183" s="295"/>
      <c r="M183" s="294">
        <v>0.17892</v>
      </c>
      <c r="N183" s="295"/>
      <c r="O183" s="293" t="s">
        <v>1080</v>
      </c>
      <c r="P183" s="293" t="s">
        <v>1007</v>
      </c>
      <c r="Q183" s="288"/>
    </row>
    <row r="184" spans="1:17" s="287" customFormat="1" ht="51">
      <c r="A184" s="295">
        <v>70</v>
      </c>
      <c r="B184" s="296" t="s">
        <v>1076</v>
      </c>
      <c r="C184" s="294">
        <v>0.15</v>
      </c>
      <c r="D184" s="294">
        <v>0.15</v>
      </c>
      <c r="E184" s="294"/>
      <c r="F184" s="294"/>
      <c r="G184" s="294">
        <v>0</v>
      </c>
      <c r="H184" s="295" t="s">
        <v>1082</v>
      </c>
      <c r="I184" s="294">
        <v>0.17892</v>
      </c>
      <c r="J184" s="295"/>
      <c r="K184" s="295"/>
      <c r="L184" s="295"/>
      <c r="M184" s="294">
        <v>0.17892</v>
      </c>
      <c r="N184" s="295"/>
      <c r="O184" s="293" t="s">
        <v>1080</v>
      </c>
      <c r="P184" s="293" t="s">
        <v>1007</v>
      </c>
      <c r="Q184" s="288"/>
    </row>
    <row r="185" spans="1:17" s="287" customFormat="1" ht="51">
      <c r="A185" s="295">
        <v>71</v>
      </c>
      <c r="B185" s="296" t="s">
        <v>1076</v>
      </c>
      <c r="C185" s="294">
        <v>0.3</v>
      </c>
      <c r="D185" s="294">
        <v>0</v>
      </c>
      <c r="E185" s="295"/>
      <c r="F185" s="295"/>
      <c r="G185" s="294">
        <v>0.3</v>
      </c>
      <c r="H185" s="295" t="s">
        <v>1081</v>
      </c>
      <c r="I185" s="294">
        <v>0.35783999999999999</v>
      </c>
      <c r="J185" s="296"/>
      <c r="K185" s="296"/>
      <c r="L185" s="296"/>
      <c r="M185" s="294">
        <v>0.35783999999999999</v>
      </c>
      <c r="N185" s="296"/>
      <c r="O185" s="293" t="s">
        <v>1080</v>
      </c>
      <c r="P185" s="293" t="s">
        <v>1013</v>
      </c>
      <c r="Q185" s="288"/>
    </row>
    <row r="186" spans="1:17" s="287" customFormat="1" ht="51">
      <c r="A186" s="295">
        <v>72</v>
      </c>
      <c r="B186" s="296" t="s">
        <v>1076</v>
      </c>
      <c r="C186" s="294">
        <v>0.27</v>
      </c>
      <c r="D186" s="294">
        <v>0.1</v>
      </c>
      <c r="E186" s="294"/>
      <c r="F186" s="294"/>
      <c r="G186" s="294">
        <v>0.17</v>
      </c>
      <c r="H186" s="295" t="s">
        <v>1079</v>
      </c>
      <c r="I186" s="294">
        <v>0.11928</v>
      </c>
      <c r="J186" s="295"/>
      <c r="K186" s="295"/>
      <c r="L186" s="295"/>
      <c r="M186" s="294">
        <v>0.11928</v>
      </c>
      <c r="N186" s="295"/>
      <c r="O186" s="293" t="s">
        <v>1077</v>
      </c>
      <c r="P186" s="293" t="s">
        <v>1007</v>
      </c>
      <c r="Q186" s="288"/>
    </row>
    <row r="187" spans="1:17" s="287" customFormat="1" ht="51">
      <c r="A187" s="295">
        <v>73</v>
      </c>
      <c r="B187" s="296" t="s">
        <v>1076</v>
      </c>
      <c r="C187" s="294">
        <v>0.24000000000000002</v>
      </c>
      <c r="D187" s="294">
        <v>0.1</v>
      </c>
      <c r="E187" s="294"/>
      <c r="F187" s="294"/>
      <c r="G187" s="294">
        <v>0.14000000000000001</v>
      </c>
      <c r="H187" s="295" t="s">
        <v>1078</v>
      </c>
      <c r="I187" s="294">
        <v>0.11928</v>
      </c>
      <c r="J187" s="295"/>
      <c r="K187" s="295"/>
      <c r="L187" s="295"/>
      <c r="M187" s="294">
        <v>0.11928</v>
      </c>
      <c r="N187" s="295"/>
      <c r="O187" s="293" t="s">
        <v>1077</v>
      </c>
      <c r="P187" s="293" t="s">
        <v>1007</v>
      </c>
      <c r="Q187" s="288"/>
    </row>
    <row r="188" spans="1:17" s="287" customFormat="1" ht="51">
      <c r="A188" s="295">
        <v>74</v>
      </c>
      <c r="B188" s="296" t="s">
        <v>1076</v>
      </c>
      <c r="C188" s="294">
        <v>0.2</v>
      </c>
      <c r="D188" s="294">
        <v>0</v>
      </c>
      <c r="E188" s="303"/>
      <c r="F188" s="303"/>
      <c r="G188" s="294">
        <v>0.2</v>
      </c>
      <c r="H188" s="295" t="s">
        <v>1075</v>
      </c>
      <c r="I188" s="294">
        <v>2.3400000000000001E-2</v>
      </c>
      <c r="J188" s="295"/>
      <c r="K188" s="295"/>
      <c r="L188" s="295"/>
      <c r="M188" s="294">
        <v>2.3400000000000001E-2</v>
      </c>
      <c r="N188" s="295"/>
      <c r="O188" s="293" t="s">
        <v>1074</v>
      </c>
      <c r="P188" s="293" t="s">
        <v>1007</v>
      </c>
      <c r="Q188" s="288"/>
    </row>
    <row r="189" spans="1:17" s="287" customFormat="1">
      <c r="A189" s="292" t="s">
        <v>1073</v>
      </c>
      <c r="B189" s="291" t="s">
        <v>1069</v>
      </c>
      <c r="C189" s="290">
        <v>3.5</v>
      </c>
      <c r="D189" s="290">
        <v>3.5</v>
      </c>
      <c r="E189" s="290">
        <v>0</v>
      </c>
      <c r="F189" s="290">
        <v>0</v>
      </c>
      <c r="G189" s="290">
        <v>0</v>
      </c>
      <c r="H189" s="290"/>
      <c r="I189" s="290">
        <v>4.1747999999999994</v>
      </c>
      <c r="J189" s="290">
        <v>0</v>
      </c>
      <c r="K189" s="290">
        <v>0</v>
      </c>
      <c r="L189" s="290">
        <v>0</v>
      </c>
      <c r="M189" s="290">
        <v>4.1747999999999994</v>
      </c>
      <c r="N189" s="290">
        <v>0</v>
      </c>
      <c r="O189" s="293"/>
      <c r="P189" s="293"/>
      <c r="Q189" s="288"/>
    </row>
    <row r="190" spans="1:17" s="287" customFormat="1" ht="51">
      <c r="A190" s="295">
        <v>75</v>
      </c>
      <c r="B190" s="296" t="s">
        <v>1069</v>
      </c>
      <c r="C190" s="294">
        <v>1.7</v>
      </c>
      <c r="D190" s="294">
        <v>1.7</v>
      </c>
      <c r="E190" s="294"/>
      <c r="F190" s="294"/>
      <c r="G190" s="294">
        <v>0</v>
      </c>
      <c r="H190" s="295" t="s">
        <v>1072</v>
      </c>
      <c r="I190" s="294">
        <v>2.0277599999999998</v>
      </c>
      <c r="J190" s="295"/>
      <c r="K190" s="295"/>
      <c r="L190" s="295"/>
      <c r="M190" s="294">
        <v>2.0277599999999998</v>
      </c>
      <c r="N190" s="295"/>
      <c r="O190" s="293"/>
      <c r="P190" s="293" t="s">
        <v>1007</v>
      </c>
      <c r="Q190" s="288"/>
    </row>
    <row r="191" spans="1:17" s="287" customFormat="1" ht="25.5">
      <c r="A191" s="295">
        <v>76</v>
      </c>
      <c r="B191" s="296" t="s">
        <v>1069</v>
      </c>
      <c r="C191" s="294">
        <v>0.1</v>
      </c>
      <c r="D191" s="294">
        <v>0.1</v>
      </c>
      <c r="E191" s="294"/>
      <c r="F191" s="294"/>
      <c r="G191" s="294">
        <v>0</v>
      </c>
      <c r="H191" s="295" t="s">
        <v>1071</v>
      </c>
      <c r="I191" s="294">
        <v>0.11928</v>
      </c>
      <c r="J191" s="295"/>
      <c r="K191" s="295"/>
      <c r="L191" s="295"/>
      <c r="M191" s="294">
        <v>0.11928</v>
      </c>
      <c r="N191" s="295"/>
      <c r="O191" s="293"/>
      <c r="P191" s="293" t="s">
        <v>1013</v>
      </c>
      <c r="Q191" s="288"/>
    </row>
    <row r="192" spans="1:17" s="287" customFormat="1" ht="25.5">
      <c r="A192" s="295">
        <v>77</v>
      </c>
      <c r="B192" s="296" t="s">
        <v>1069</v>
      </c>
      <c r="C192" s="294">
        <v>0.2</v>
      </c>
      <c r="D192" s="294">
        <v>0.2</v>
      </c>
      <c r="E192" s="294"/>
      <c r="F192" s="294"/>
      <c r="G192" s="294">
        <v>0</v>
      </c>
      <c r="H192" s="295" t="s">
        <v>1070</v>
      </c>
      <c r="I192" s="294">
        <v>0.23855999999999999</v>
      </c>
      <c r="J192" s="295"/>
      <c r="K192" s="295"/>
      <c r="L192" s="295"/>
      <c r="M192" s="294">
        <v>0.23855999999999999</v>
      </c>
      <c r="N192" s="295"/>
      <c r="O192" s="293"/>
      <c r="P192" s="293" t="s">
        <v>1007</v>
      </c>
      <c r="Q192" s="288"/>
    </row>
    <row r="193" spans="1:17" s="287" customFormat="1" ht="25.5">
      <c r="A193" s="295">
        <v>78</v>
      </c>
      <c r="B193" s="296" t="s">
        <v>1069</v>
      </c>
      <c r="C193" s="294">
        <v>1.5</v>
      </c>
      <c r="D193" s="294">
        <v>1.5</v>
      </c>
      <c r="E193" s="294"/>
      <c r="F193" s="294"/>
      <c r="G193" s="294">
        <v>0</v>
      </c>
      <c r="H193" s="295" t="s">
        <v>1068</v>
      </c>
      <c r="I193" s="294">
        <v>1.7891999999999999</v>
      </c>
      <c r="J193" s="295"/>
      <c r="K193" s="295"/>
      <c r="L193" s="295"/>
      <c r="M193" s="294">
        <v>1.7891999999999999</v>
      </c>
      <c r="N193" s="295"/>
      <c r="O193" s="293"/>
      <c r="P193" s="293" t="s">
        <v>1007</v>
      </c>
      <c r="Q193" s="288"/>
    </row>
    <row r="194" spans="1:17" s="287" customFormat="1">
      <c r="A194" s="292" t="s">
        <v>1067</v>
      </c>
      <c r="B194" s="291" t="s">
        <v>1066</v>
      </c>
      <c r="C194" s="290">
        <f>SUM(C195:C196)</f>
        <v>30.83</v>
      </c>
      <c r="D194" s="290">
        <f>SUM(D195:D196)</f>
        <v>28.12</v>
      </c>
      <c r="E194" s="290">
        <f>SUM(E195:E196)</f>
        <v>0</v>
      </c>
      <c r="F194" s="290">
        <f>SUM(F195:F196)</f>
        <v>0</v>
      </c>
      <c r="G194" s="290">
        <f>SUM(G195:G196)</f>
        <v>2.71</v>
      </c>
      <c r="H194" s="290"/>
      <c r="I194" s="290">
        <f t="shared" ref="I194:N194" si="3">SUM(I195:I196)</f>
        <v>107.90136</v>
      </c>
      <c r="J194" s="290">
        <f t="shared" si="3"/>
        <v>0</v>
      </c>
      <c r="K194" s="290">
        <f t="shared" si="3"/>
        <v>106.47</v>
      </c>
      <c r="L194" s="290">
        <f t="shared" si="3"/>
        <v>1.43136</v>
      </c>
      <c r="M194" s="290">
        <f t="shared" si="3"/>
        <v>0</v>
      </c>
      <c r="N194" s="290">
        <f t="shared" si="3"/>
        <v>0</v>
      </c>
      <c r="O194" s="293"/>
      <c r="P194" s="293"/>
      <c r="Q194" s="288"/>
    </row>
    <row r="195" spans="1:17" s="287" customFormat="1" ht="25.5">
      <c r="A195" s="295">
        <v>79</v>
      </c>
      <c r="B195" s="296" t="s">
        <v>1065</v>
      </c>
      <c r="C195" s="294">
        <v>29.63</v>
      </c>
      <c r="D195" s="294">
        <v>26.92</v>
      </c>
      <c r="E195" s="294">
        <v>0</v>
      </c>
      <c r="F195" s="294">
        <v>0</v>
      </c>
      <c r="G195" s="294">
        <v>2.71</v>
      </c>
      <c r="H195" s="294" t="s">
        <v>247</v>
      </c>
      <c r="I195" s="294">
        <v>106.47</v>
      </c>
      <c r="J195" s="294">
        <v>0</v>
      </c>
      <c r="K195" s="294">
        <v>106.47</v>
      </c>
      <c r="L195" s="294">
        <v>0</v>
      </c>
      <c r="M195" s="294">
        <v>0</v>
      </c>
      <c r="N195" s="294">
        <v>0</v>
      </c>
      <c r="O195" s="293"/>
      <c r="P195" s="293" t="s">
        <v>1060</v>
      </c>
      <c r="Q195" s="288"/>
    </row>
    <row r="196" spans="1:17" s="287" customFormat="1" ht="25.5">
      <c r="A196" s="295">
        <v>80</v>
      </c>
      <c r="B196" s="302" t="s">
        <v>1064</v>
      </c>
      <c r="C196" s="294">
        <v>1.2</v>
      </c>
      <c r="D196" s="294">
        <v>1.2</v>
      </c>
      <c r="E196" s="294"/>
      <c r="F196" s="294"/>
      <c r="G196" s="294">
        <v>0</v>
      </c>
      <c r="H196" s="295" t="s">
        <v>1028</v>
      </c>
      <c r="I196" s="294">
        <v>1.43136</v>
      </c>
      <c r="J196" s="295"/>
      <c r="K196" s="295"/>
      <c r="L196" s="297">
        <v>1.43136</v>
      </c>
      <c r="M196" s="295"/>
      <c r="N196" s="295"/>
      <c r="O196" s="293"/>
      <c r="P196" s="293" t="s">
        <v>1007</v>
      </c>
      <c r="Q196" s="288"/>
    </row>
    <row r="197" spans="1:17" s="287" customFormat="1">
      <c r="A197" s="292" t="s">
        <v>1063</v>
      </c>
      <c r="B197" s="291" t="s">
        <v>1062</v>
      </c>
      <c r="C197" s="290">
        <v>0.05</v>
      </c>
      <c r="D197" s="290">
        <v>0</v>
      </c>
      <c r="E197" s="290">
        <v>0</v>
      </c>
      <c r="F197" s="290">
        <v>0</v>
      </c>
      <c r="G197" s="290">
        <v>0.05</v>
      </c>
      <c r="H197" s="290"/>
      <c r="I197" s="290">
        <v>7.4999999999999997E-2</v>
      </c>
      <c r="J197" s="290">
        <v>0</v>
      </c>
      <c r="K197" s="290">
        <v>0</v>
      </c>
      <c r="L197" s="290">
        <v>7.4999999999999997E-2</v>
      </c>
      <c r="M197" s="290">
        <v>0</v>
      </c>
      <c r="N197" s="290">
        <v>0</v>
      </c>
      <c r="O197" s="293"/>
      <c r="P197" s="293"/>
      <c r="Q197" s="288"/>
    </row>
    <row r="198" spans="1:17" s="287" customFormat="1" ht="51">
      <c r="A198" s="295">
        <v>81</v>
      </c>
      <c r="B198" s="296" t="s">
        <v>1061</v>
      </c>
      <c r="C198" s="294">
        <v>0.05</v>
      </c>
      <c r="D198" s="294">
        <v>0</v>
      </c>
      <c r="E198" s="294"/>
      <c r="F198" s="294"/>
      <c r="G198" s="294">
        <v>0.05</v>
      </c>
      <c r="H198" s="295" t="s">
        <v>1024</v>
      </c>
      <c r="I198" s="294">
        <v>7.4999999999999997E-2</v>
      </c>
      <c r="J198" s="293"/>
      <c r="K198" s="293"/>
      <c r="L198" s="297">
        <v>7.4999999999999997E-2</v>
      </c>
      <c r="M198" s="293"/>
      <c r="N198" s="293"/>
      <c r="O198" s="293"/>
      <c r="P198" s="293" t="s">
        <v>1060</v>
      </c>
      <c r="Q198" s="288"/>
    </row>
    <row r="199" spans="1:17" s="287" customFormat="1">
      <c r="A199" s="292" t="s">
        <v>1059</v>
      </c>
      <c r="B199" s="291" t="s">
        <v>1058</v>
      </c>
      <c r="C199" s="290">
        <v>0.88</v>
      </c>
      <c r="D199" s="290">
        <v>0.75</v>
      </c>
      <c r="E199" s="290">
        <v>0</v>
      </c>
      <c r="F199" s="290">
        <v>0</v>
      </c>
      <c r="G199" s="290">
        <v>0.13</v>
      </c>
      <c r="H199" s="290"/>
      <c r="I199" s="290">
        <v>1.1345999999999998</v>
      </c>
      <c r="J199" s="290">
        <v>0</v>
      </c>
      <c r="K199" s="290">
        <v>0</v>
      </c>
      <c r="L199" s="290">
        <v>1.1345999999999998</v>
      </c>
      <c r="M199" s="290">
        <v>0</v>
      </c>
      <c r="N199" s="290">
        <v>0</v>
      </c>
      <c r="O199" s="293"/>
      <c r="P199" s="293"/>
      <c r="Q199" s="288"/>
    </row>
    <row r="200" spans="1:17" s="287" customFormat="1" ht="25.5">
      <c r="A200" s="295">
        <v>82</v>
      </c>
      <c r="B200" s="300" t="s">
        <v>334</v>
      </c>
      <c r="C200" s="294">
        <v>0.08</v>
      </c>
      <c r="D200" s="294">
        <v>0.08</v>
      </c>
      <c r="E200" s="294"/>
      <c r="F200" s="294"/>
      <c r="G200" s="294">
        <v>0</v>
      </c>
      <c r="H200" s="295" t="s">
        <v>1057</v>
      </c>
      <c r="I200" s="294">
        <v>9.5423999999999995E-2</v>
      </c>
      <c r="J200" s="295"/>
      <c r="K200" s="295"/>
      <c r="L200" s="297">
        <v>9.5423999999999995E-2</v>
      </c>
      <c r="M200" s="295"/>
      <c r="N200" s="295"/>
      <c r="O200" s="293"/>
      <c r="P200" s="293" t="s">
        <v>1007</v>
      </c>
      <c r="Q200" s="288"/>
    </row>
    <row r="201" spans="1:17" s="287" customFormat="1" ht="25.5">
      <c r="A201" s="295">
        <v>83</v>
      </c>
      <c r="B201" s="296" t="s">
        <v>1056</v>
      </c>
      <c r="C201" s="294">
        <v>0.67</v>
      </c>
      <c r="D201" s="294">
        <v>0.67</v>
      </c>
      <c r="E201" s="294"/>
      <c r="F201" s="294"/>
      <c r="G201" s="294">
        <v>0</v>
      </c>
      <c r="H201" s="295" t="s">
        <v>1055</v>
      </c>
      <c r="I201" s="294">
        <v>0.79917599999999989</v>
      </c>
      <c r="J201" s="295"/>
      <c r="K201" s="295"/>
      <c r="L201" s="297">
        <v>0.79917599999999989</v>
      </c>
      <c r="M201" s="295"/>
      <c r="N201" s="295"/>
      <c r="O201" s="293"/>
      <c r="P201" s="293" t="s">
        <v>1013</v>
      </c>
      <c r="Q201" s="288"/>
    </row>
    <row r="202" spans="1:17" s="287" customFormat="1" ht="51">
      <c r="A202" s="295">
        <v>84</v>
      </c>
      <c r="B202" s="300" t="s">
        <v>334</v>
      </c>
      <c r="C202" s="294">
        <v>0.1</v>
      </c>
      <c r="D202" s="294">
        <v>0</v>
      </c>
      <c r="E202" s="294"/>
      <c r="F202" s="294"/>
      <c r="G202" s="294">
        <v>0.1</v>
      </c>
      <c r="H202" s="295" t="s">
        <v>1024</v>
      </c>
      <c r="I202" s="294">
        <v>0.15</v>
      </c>
      <c r="J202" s="293"/>
      <c r="K202" s="293"/>
      <c r="L202" s="297">
        <v>0.15</v>
      </c>
      <c r="M202" s="293"/>
      <c r="N202" s="293"/>
      <c r="O202" s="293"/>
      <c r="P202" s="293" t="s">
        <v>1013</v>
      </c>
      <c r="Q202" s="288"/>
    </row>
    <row r="203" spans="1:17" s="287" customFormat="1" ht="25.5">
      <c r="A203" s="295">
        <v>85</v>
      </c>
      <c r="B203" s="296" t="s">
        <v>334</v>
      </c>
      <c r="C203" s="294">
        <v>0.03</v>
      </c>
      <c r="D203" s="294">
        <v>0</v>
      </c>
      <c r="E203" s="294"/>
      <c r="F203" s="294"/>
      <c r="G203" s="294">
        <v>0.03</v>
      </c>
      <c r="H203" s="295" t="s">
        <v>1054</v>
      </c>
      <c r="I203" s="294">
        <v>0.09</v>
      </c>
      <c r="J203" s="295"/>
      <c r="K203" s="295"/>
      <c r="L203" s="297">
        <v>0.09</v>
      </c>
      <c r="M203" s="295"/>
      <c r="N203" s="295"/>
      <c r="O203" s="293"/>
      <c r="P203" s="293" t="s">
        <v>1007</v>
      </c>
      <c r="Q203" s="288"/>
    </row>
    <row r="204" spans="1:17" s="287" customFormat="1">
      <c r="A204" s="292" t="s">
        <v>1053</v>
      </c>
      <c r="B204" s="291" t="s">
        <v>1052</v>
      </c>
      <c r="C204" s="290">
        <v>1.08</v>
      </c>
      <c r="D204" s="290">
        <v>0.33</v>
      </c>
      <c r="E204" s="290">
        <v>0</v>
      </c>
      <c r="F204" s="290">
        <v>0</v>
      </c>
      <c r="G204" s="290">
        <v>0.75</v>
      </c>
      <c r="H204" s="290"/>
      <c r="I204" s="290">
        <v>0.39362399999999992</v>
      </c>
      <c r="J204" s="290">
        <v>0</v>
      </c>
      <c r="K204" s="290">
        <v>0</v>
      </c>
      <c r="L204" s="290">
        <v>0</v>
      </c>
      <c r="M204" s="290">
        <v>0.39362399999999992</v>
      </c>
      <c r="N204" s="290">
        <v>0</v>
      </c>
      <c r="O204" s="293"/>
      <c r="P204" s="293"/>
      <c r="Q204" s="288"/>
    </row>
    <row r="205" spans="1:17" s="287" customFormat="1" ht="25.5">
      <c r="A205" s="295">
        <v>86</v>
      </c>
      <c r="B205" s="300" t="s">
        <v>1051</v>
      </c>
      <c r="C205" s="294">
        <v>1.08</v>
      </c>
      <c r="D205" s="294">
        <v>0.33</v>
      </c>
      <c r="E205" s="294"/>
      <c r="F205" s="294"/>
      <c r="G205" s="294">
        <v>0.75</v>
      </c>
      <c r="H205" s="295" t="s">
        <v>1041</v>
      </c>
      <c r="I205" s="294">
        <v>0.39362399999999992</v>
      </c>
      <c r="J205" s="295"/>
      <c r="K205" s="295"/>
      <c r="L205" s="295"/>
      <c r="M205" s="297">
        <v>0.39362399999999992</v>
      </c>
      <c r="N205" s="295"/>
      <c r="O205" s="293"/>
      <c r="P205" s="293" t="s">
        <v>1007</v>
      </c>
      <c r="Q205" s="288"/>
    </row>
    <row r="206" spans="1:17" s="287" customFormat="1">
      <c r="A206" s="292" t="s">
        <v>1050</v>
      </c>
      <c r="B206" s="301" t="s">
        <v>1049</v>
      </c>
      <c r="C206" s="290">
        <v>16.549999999999997</v>
      </c>
      <c r="D206" s="290">
        <v>14.730000000000002</v>
      </c>
      <c r="E206" s="290">
        <v>0</v>
      </c>
      <c r="F206" s="290">
        <v>0</v>
      </c>
      <c r="G206" s="290">
        <v>1.82</v>
      </c>
      <c r="H206" s="290"/>
      <c r="I206" s="290">
        <v>19.554224000000001</v>
      </c>
      <c r="J206" s="290">
        <v>0</v>
      </c>
      <c r="K206" s="290">
        <v>1.4432879999999999</v>
      </c>
      <c r="L206" s="290">
        <v>0</v>
      </c>
      <c r="M206" s="290">
        <v>18.110936000000002</v>
      </c>
      <c r="N206" s="290">
        <v>0</v>
      </c>
      <c r="O206" s="293"/>
      <c r="P206" s="293"/>
      <c r="Q206" s="288"/>
    </row>
    <row r="207" spans="1:17" s="287" customFormat="1" ht="63.75">
      <c r="A207" s="295">
        <v>87</v>
      </c>
      <c r="B207" s="300" t="s">
        <v>261</v>
      </c>
      <c r="C207" s="294">
        <v>1.21</v>
      </c>
      <c r="D207" s="294">
        <v>1.21</v>
      </c>
      <c r="E207" s="294"/>
      <c r="F207" s="294"/>
      <c r="G207" s="294">
        <v>0</v>
      </c>
      <c r="H207" s="295" t="s">
        <v>1048</v>
      </c>
      <c r="I207" s="294">
        <v>1.4432879999999999</v>
      </c>
      <c r="J207" s="295"/>
      <c r="K207" s="294">
        <v>1.4432879999999999</v>
      </c>
      <c r="L207" s="295"/>
      <c r="M207" s="295"/>
      <c r="N207" s="295"/>
      <c r="O207" s="293" t="s">
        <v>1047</v>
      </c>
      <c r="P207" s="293" t="s">
        <v>1007</v>
      </c>
      <c r="Q207" s="288"/>
    </row>
    <row r="208" spans="1:17" s="287" customFormat="1" ht="25.5">
      <c r="A208" s="295">
        <v>88</v>
      </c>
      <c r="B208" s="296" t="s">
        <v>359</v>
      </c>
      <c r="C208" s="294">
        <v>1.6</v>
      </c>
      <c r="D208" s="294">
        <v>1.6</v>
      </c>
      <c r="E208" s="294"/>
      <c r="F208" s="294"/>
      <c r="G208" s="294">
        <v>0</v>
      </c>
      <c r="H208" s="295" t="s">
        <v>1010</v>
      </c>
      <c r="I208" s="294">
        <v>1.90848</v>
      </c>
      <c r="J208" s="295"/>
      <c r="K208" s="295"/>
      <c r="L208" s="295"/>
      <c r="M208" s="297">
        <v>1.90848</v>
      </c>
      <c r="N208" s="295"/>
      <c r="O208" s="293"/>
      <c r="P208" s="293" t="s">
        <v>1007</v>
      </c>
      <c r="Q208" s="288"/>
    </row>
    <row r="209" spans="1:17" s="287" customFormat="1" ht="25.5">
      <c r="A209" s="295">
        <v>89</v>
      </c>
      <c r="B209" s="296" t="s">
        <v>429</v>
      </c>
      <c r="C209" s="294">
        <v>0.1</v>
      </c>
      <c r="D209" s="294">
        <v>0</v>
      </c>
      <c r="E209" s="294"/>
      <c r="F209" s="294"/>
      <c r="G209" s="294">
        <v>0.1</v>
      </c>
      <c r="H209" s="295" t="s">
        <v>1046</v>
      </c>
      <c r="I209" s="294">
        <v>0.11928</v>
      </c>
      <c r="J209" s="295"/>
      <c r="K209" s="295"/>
      <c r="L209" s="295"/>
      <c r="M209" s="297">
        <v>0.11928</v>
      </c>
      <c r="N209" s="295"/>
      <c r="O209" s="293"/>
      <c r="P209" s="293" t="s">
        <v>1007</v>
      </c>
      <c r="Q209" s="288"/>
    </row>
    <row r="210" spans="1:17" s="287" customFormat="1" ht="25.5">
      <c r="A210" s="295">
        <v>90</v>
      </c>
      <c r="B210" s="296" t="s">
        <v>430</v>
      </c>
      <c r="C210" s="294">
        <v>0.12</v>
      </c>
      <c r="D210" s="294">
        <v>0.12</v>
      </c>
      <c r="E210" s="294"/>
      <c r="F210" s="294"/>
      <c r="G210" s="294">
        <v>0</v>
      </c>
      <c r="H210" s="295" t="s">
        <v>1046</v>
      </c>
      <c r="I210" s="294">
        <v>0.14313600000000001</v>
      </c>
      <c r="J210" s="295"/>
      <c r="K210" s="295"/>
      <c r="L210" s="295"/>
      <c r="M210" s="297">
        <v>0.14313600000000001</v>
      </c>
      <c r="N210" s="295"/>
      <c r="O210" s="293"/>
      <c r="P210" s="293" t="s">
        <v>1007</v>
      </c>
      <c r="Q210" s="288"/>
    </row>
    <row r="211" spans="1:17" s="287" customFormat="1" ht="25.5">
      <c r="A211" s="295">
        <v>91</v>
      </c>
      <c r="B211" s="296" t="s">
        <v>431</v>
      </c>
      <c r="C211" s="294">
        <v>0.12</v>
      </c>
      <c r="D211" s="294">
        <v>0.12</v>
      </c>
      <c r="E211" s="294"/>
      <c r="F211" s="294"/>
      <c r="G211" s="294">
        <v>0</v>
      </c>
      <c r="H211" s="295" t="s">
        <v>1046</v>
      </c>
      <c r="I211" s="294">
        <v>0.14313600000000001</v>
      </c>
      <c r="J211" s="295"/>
      <c r="K211" s="295"/>
      <c r="L211" s="295"/>
      <c r="M211" s="297">
        <v>0.14313600000000001</v>
      </c>
      <c r="N211" s="295"/>
      <c r="O211" s="293"/>
      <c r="P211" s="293" t="s">
        <v>1007</v>
      </c>
      <c r="Q211" s="288"/>
    </row>
    <row r="212" spans="1:17" s="287" customFormat="1" ht="25.5">
      <c r="A212" s="295">
        <v>92</v>
      </c>
      <c r="B212" s="296" t="s">
        <v>502</v>
      </c>
      <c r="C212" s="294">
        <v>0.5</v>
      </c>
      <c r="D212" s="294">
        <v>0.5</v>
      </c>
      <c r="E212" s="294"/>
      <c r="F212" s="294"/>
      <c r="G212" s="294">
        <v>0</v>
      </c>
      <c r="H212" s="295" t="s">
        <v>1045</v>
      </c>
      <c r="I212" s="294">
        <v>0.59639999999999993</v>
      </c>
      <c r="J212" s="295"/>
      <c r="K212" s="295"/>
      <c r="L212" s="295"/>
      <c r="M212" s="297">
        <v>0.59639999999999993</v>
      </c>
      <c r="N212" s="295"/>
      <c r="O212" s="293"/>
      <c r="P212" s="293" t="s">
        <v>1013</v>
      </c>
      <c r="Q212" s="288"/>
    </row>
    <row r="213" spans="1:17" s="287" customFormat="1" ht="38.25">
      <c r="A213" s="295">
        <v>93</v>
      </c>
      <c r="B213" s="300" t="s">
        <v>505</v>
      </c>
      <c r="C213" s="294">
        <v>1</v>
      </c>
      <c r="D213" s="294">
        <v>1</v>
      </c>
      <c r="E213" s="294"/>
      <c r="F213" s="294"/>
      <c r="G213" s="294">
        <v>0</v>
      </c>
      <c r="H213" s="295" t="s">
        <v>1045</v>
      </c>
      <c r="I213" s="294">
        <v>1.1927999999999999</v>
      </c>
      <c r="J213" s="295"/>
      <c r="K213" s="295"/>
      <c r="L213" s="295"/>
      <c r="M213" s="297">
        <v>1.1927999999999999</v>
      </c>
      <c r="N213" s="295"/>
      <c r="O213" s="293"/>
      <c r="P213" s="293" t="s">
        <v>1007</v>
      </c>
      <c r="Q213" s="288"/>
    </row>
    <row r="214" spans="1:17" s="287" customFormat="1" ht="38.25">
      <c r="A214" s="295">
        <v>94</v>
      </c>
      <c r="B214" s="296" t="s">
        <v>1044</v>
      </c>
      <c r="C214" s="294">
        <v>0.12</v>
      </c>
      <c r="D214" s="294">
        <v>0</v>
      </c>
      <c r="E214" s="295"/>
      <c r="F214" s="295"/>
      <c r="G214" s="294">
        <v>0.12</v>
      </c>
      <c r="H214" s="295" t="s">
        <v>1043</v>
      </c>
      <c r="I214" s="294">
        <v>0.36</v>
      </c>
      <c r="J214" s="296"/>
      <c r="K214" s="296"/>
      <c r="L214" s="296"/>
      <c r="M214" s="297">
        <v>0.36</v>
      </c>
      <c r="N214" s="296"/>
      <c r="O214" s="293"/>
      <c r="P214" s="293" t="s">
        <v>1013</v>
      </c>
      <c r="Q214" s="288"/>
    </row>
    <row r="215" spans="1:17" s="287" customFormat="1" ht="51">
      <c r="A215" s="295">
        <v>95</v>
      </c>
      <c r="B215" s="300" t="s">
        <v>576</v>
      </c>
      <c r="C215" s="294">
        <v>1.3</v>
      </c>
      <c r="D215" s="294">
        <v>1.3</v>
      </c>
      <c r="E215" s="294"/>
      <c r="F215" s="294"/>
      <c r="G215" s="294">
        <v>0</v>
      </c>
      <c r="H215" s="295" t="s">
        <v>1042</v>
      </c>
      <c r="I215" s="294">
        <v>1.55064</v>
      </c>
      <c r="J215" s="295"/>
      <c r="K215" s="295"/>
      <c r="L215" s="295"/>
      <c r="M215" s="297">
        <v>1.55064</v>
      </c>
      <c r="N215" s="295"/>
      <c r="O215" s="293"/>
      <c r="P215" s="293" t="s">
        <v>1013</v>
      </c>
      <c r="Q215" s="288"/>
    </row>
    <row r="216" spans="1:17" s="287" customFormat="1" ht="25.5">
      <c r="A216" s="295">
        <v>96</v>
      </c>
      <c r="B216" s="296" t="s">
        <v>621</v>
      </c>
      <c r="C216" s="294">
        <v>0.8</v>
      </c>
      <c r="D216" s="294">
        <v>0.8</v>
      </c>
      <c r="E216" s="294"/>
      <c r="F216" s="294"/>
      <c r="G216" s="294">
        <v>0</v>
      </c>
      <c r="H216" s="295" t="s">
        <v>1028</v>
      </c>
      <c r="I216" s="294">
        <v>0.95423999999999998</v>
      </c>
      <c r="J216" s="295"/>
      <c r="K216" s="295"/>
      <c r="L216" s="295"/>
      <c r="M216" s="297">
        <v>0.95423999999999998</v>
      </c>
      <c r="N216" s="295"/>
      <c r="O216" s="293"/>
      <c r="P216" s="293" t="s">
        <v>1007</v>
      </c>
      <c r="Q216" s="288"/>
    </row>
    <row r="217" spans="1:17" s="287" customFormat="1" ht="25.5">
      <c r="A217" s="295">
        <v>97</v>
      </c>
      <c r="B217" s="296" t="s">
        <v>622</v>
      </c>
      <c r="C217" s="294">
        <v>0.7</v>
      </c>
      <c r="D217" s="294">
        <v>0.7</v>
      </c>
      <c r="E217" s="294"/>
      <c r="F217" s="294"/>
      <c r="G217" s="294">
        <v>0</v>
      </c>
      <c r="H217" s="295" t="s">
        <v>1028</v>
      </c>
      <c r="I217" s="294">
        <v>0.83495999999999992</v>
      </c>
      <c r="J217" s="295"/>
      <c r="K217" s="295"/>
      <c r="L217" s="295"/>
      <c r="M217" s="297">
        <v>0.83495999999999992</v>
      </c>
      <c r="N217" s="295"/>
      <c r="O217" s="293"/>
      <c r="P217" s="293" t="s">
        <v>1007</v>
      </c>
      <c r="Q217" s="288"/>
    </row>
    <row r="218" spans="1:17" s="287" customFormat="1" ht="25.5">
      <c r="A218" s="295">
        <v>98</v>
      </c>
      <c r="B218" s="296" t="s">
        <v>623</v>
      </c>
      <c r="C218" s="294">
        <v>0.44</v>
      </c>
      <c r="D218" s="294">
        <v>0.44</v>
      </c>
      <c r="E218" s="294"/>
      <c r="F218" s="294"/>
      <c r="G218" s="294">
        <v>0</v>
      </c>
      <c r="H218" s="295" t="s">
        <v>1028</v>
      </c>
      <c r="I218" s="294">
        <v>0.52483199999999997</v>
      </c>
      <c r="J218" s="295"/>
      <c r="K218" s="295"/>
      <c r="L218" s="295"/>
      <c r="M218" s="297">
        <v>0.52483199999999997</v>
      </c>
      <c r="N218" s="295"/>
      <c r="O218" s="293"/>
      <c r="P218" s="293" t="s">
        <v>1007</v>
      </c>
      <c r="Q218" s="288"/>
    </row>
    <row r="219" spans="1:17" s="287" customFormat="1" ht="25.5">
      <c r="A219" s="295">
        <v>99</v>
      </c>
      <c r="B219" s="296" t="s">
        <v>649</v>
      </c>
      <c r="C219" s="294">
        <v>0.75</v>
      </c>
      <c r="D219" s="294">
        <v>0.55000000000000004</v>
      </c>
      <c r="E219" s="294"/>
      <c r="F219" s="294"/>
      <c r="G219" s="294">
        <v>0.2</v>
      </c>
      <c r="H219" s="295" t="s">
        <v>1041</v>
      </c>
      <c r="I219" s="294">
        <v>1.25604</v>
      </c>
      <c r="J219" s="295"/>
      <c r="K219" s="295"/>
      <c r="L219" s="295"/>
      <c r="M219" s="297">
        <v>1.25604</v>
      </c>
      <c r="N219" s="295"/>
      <c r="O219" s="293"/>
      <c r="P219" s="293" t="s">
        <v>1007</v>
      </c>
      <c r="Q219" s="288"/>
    </row>
    <row r="220" spans="1:17" s="287" customFormat="1" ht="38.25">
      <c r="A220" s="295">
        <v>100</v>
      </c>
      <c r="B220" s="296" t="s">
        <v>687</v>
      </c>
      <c r="C220" s="294">
        <v>5</v>
      </c>
      <c r="D220" s="294">
        <v>4</v>
      </c>
      <c r="E220" s="294"/>
      <c r="F220" s="294"/>
      <c r="G220" s="294">
        <v>1</v>
      </c>
      <c r="H220" s="295" t="s">
        <v>1040</v>
      </c>
      <c r="I220" s="294">
        <v>4.7711999999999994</v>
      </c>
      <c r="J220" s="293"/>
      <c r="K220" s="293"/>
      <c r="L220" s="293"/>
      <c r="M220" s="297">
        <v>4.7711999999999994</v>
      </c>
      <c r="N220" s="293"/>
      <c r="O220" s="293"/>
      <c r="P220" s="293" t="s">
        <v>1007</v>
      </c>
      <c r="Q220" s="288"/>
    </row>
    <row r="221" spans="1:17" s="287" customFormat="1" ht="25.5">
      <c r="A221" s="295">
        <v>101</v>
      </c>
      <c r="B221" s="300" t="s">
        <v>746</v>
      </c>
      <c r="C221" s="294">
        <v>0.24</v>
      </c>
      <c r="D221" s="294">
        <v>0.24</v>
      </c>
      <c r="E221" s="294"/>
      <c r="F221" s="294"/>
      <c r="G221" s="294">
        <v>0</v>
      </c>
      <c r="H221" s="295" t="s">
        <v>1039</v>
      </c>
      <c r="I221" s="294">
        <v>0.28627200000000003</v>
      </c>
      <c r="J221" s="295"/>
      <c r="K221" s="295"/>
      <c r="L221" s="295"/>
      <c r="M221" s="297">
        <v>0.28627200000000003</v>
      </c>
      <c r="N221" s="295"/>
      <c r="O221" s="293"/>
      <c r="P221" s="293" t="s">
        <v>1007</v>
      </c>
      <c r="Q221" s="288"/>
    </row>
    <row r="222" spans="1:17" s="287" customFormat="1" ht="25.5">
      <c r="A222" s="295">
        <v>102</v>
      </c>
      <c r="B222" s="300" t="s">
        <v>748</v>
      </c>
      <c r="C222" s="294">
        <v>0.1</v>
      </c>
      <c r="D222" s="294">
        <v>0</v>
      </c>
      <c r="E222" s="294"/>
      <c r="F222" s="294"/>
      <c r="G222" s="294">
        <v>0.1</v>
      </c>
      <c r="H222" s="295" t="s">
        <v>1039</v>
      </c>
      <c r="I222" s="294">
        <v>5.0000000000000001E-3</v>
      </c>
      <c r="J222" s="295"/>
      <c r="K222" s="295"/>
      <c r="L222" s="295"/>
      <c r="M222" s="297">
        <v>5.0000000000000001E-3</v>
      </c>
      <c r="N222" s="295"/>
      <c r="O222" s="293"/>
      <c r="P222" s="293" t="s">
        <v>1007</v>
      </c>
      <c r="Q222" s="288"/>
    </row>
    <row r="223" spans="1:17" s="287" customFormat="1" ht="25.5">
      <c r="A223" s="295">
        <v>103</v>
      </c>
      <c r="B223" s="300" t="s">
        <v>777</v>
      </c>
      <c r="C223" s="294">
        <v>0.95</v>
      </c>
      <c r="D223" s="294">
        <v>0.65</v>
      </c>
      <c r="E223" s="294"/>
      <c r="F223" s="294"/>
      <c r="G223" s="294">
        <v>0.3</v>
      </c>
      <c r="H223" s="295" t="s">
        <v>1038</v>
      </c>
      <c r="I223" s="294">
        <v>1.6753199999999999</v>
      </c>
      <c r="J223" s="295"/>
      <c r="K223" s="295"/>
      <c r="L223" s="295"/>
      <c r="M223" s="297">
        <v>1.6753199999999999</v>
      </c>
      <c r="N223" s="295"/>
      <c r="O223" s="293"/>
      <c r="P223" s="293" t="s">
        <v>1007</v>
      </c>
      <c r="Q223" s="288"/>
    </row>
    <row r="224" spans="1:17" s="287" customFormat="1" ht="25.5">
      <c r="A224" s="295">
        <v>104</v>
      </c>
      <c r="B224" s="296" t="s">
        <v>810</v>
      </c>
      <c r="C224" s="294">
        <v>1.5</v>
      </c>
      <c r="D224" s="294">
        <v>1.5</v>
      </c>
      <c r="E224" s="294"/>
      <c r="F224" s="294"/>
      <c r="G224" s="294">
        <v>0</v>
      </c>
      <c r="H224" s="295" t="s">
        <v>1018</v>
      </c>
      <c r="I224" s="294">
        <v>1.7891999999999999</v>
      </c>
      <c r="J224" s="295"/>
      <c r="K224" s="295"/>
      <c r="L224" s="295"/>
      <c r="M224" s="297">
        <v>1.7891999999999999</v>
      </c>
      <c r="N224" s="295"/>
      <c r="O224" s="293"/>
      <c r="P224" s="293" t="s">
        <v>1007</v>
      </c>
      <c r="Q224" s="288"/>
    </row>
    <row r="225" spans="1:17" s="287" customFormat="1">
      <c r="A225" s="292" t="s">
        <v>1037</v>
      </c>
      <c r="B225" s="291" t="s">
        <v>1036</v>
      </c>
      <c r="C225" s="290">
        <f>SUM(C226:C231)</f>
        <v>79.23</v>
      </c>
      <c r="D225" s="290">
        <f>SUM(D226:D231)</f>
        <v>37.450000000000003</v>
      </c>
      <c r="E225" s="290">
        <f>SUM(E226:E231)</f>
        <v>0</v>
      </c>
      <c r="F225" s="290">
        <f>SUM(F226:F231)</f>
        <v>0</v>
      </c>
      <c r="G225" s="290">
        <f>SUM(G226:G231)</f>
        <v>41.78</v>
      </c>
      <c r="H225" s="290"/>
      <c r="I225" s="290">
        <f t="shared" ref="I225:N225" si="4">SUM(I226:I231)</f>
        <v>78.198347999999996</v>
      </c>
      <c r="J225" s="290">
        <f t="shared" si="4"/>
        <v>43.216307999999998</v>
      </c>
      <c r="K225" s="290">
        <f t="shared" si="4"/>
        <v>33.848880000000001</v>
      </c>
      <c r="L225" s="290">
        <f t="shared" si="4"/>
        <v>0</v>
      </c>
      <c r="M225" s="290">
        <f t="shared" si="4"/>
        <v>1.1331599999999999</v>
      </c>
      <c r="N225" s="290">
        <f t="shared" si="4"/>
        <v>0</v>
      </c>
      <c r="O225" s="290"/>
      <c r="P225" s="290"/>
      <c r="Q225" s="288"/>
    </row>
    <row r="226" spans="1:17" s="287" customFormat="1" ht="76.5">
      <c r="A226" s="295">
        <v>105</v>
      </c>
      <c r="B226" s="296" t="s">
        <v>434</v>
      </c>
      <c r="C226" s="294">
        <v>1</v>
      </c>
      <c r="D226" s="294">
        <v>0</v>
      </c>
      <c r="E226" s="294"/>
      <c r="F226" s="294"/>
      <c r="G226" s="294">
        <v>1</v>
      </c>
      <c r="H226" s="295" t="s">
        <v>1035</v>
      </c>
      <c r="I226" s="294">
        <v>1.05</v>
      </c>
      <c r="J226" s="295"/>
      <c r="K226" s="294">
        <v>1.05</v>
      </c>
      <c r="L226" s="295"/>
      <c r="M226" s="295"/>
      <c r="N226" s="295"/>
      <c r="O226" s="295" t="s">
        <v>1034</v>
      </c>
      <c r="P226" s="293" t="s">
        <v>1007</v>
      </c>
      <c r="Q226" s="288"/>
    </row>
    <row r="227" spans="1:17" s="287" customFormat="1" ht="38.25">
      <c r="A227" s="295">
        <v>106</v>
      </c>
      <c r="B227" s="296" t="s">
        <v>488</v>
      </c>
      <c r="C227" s="294">
        <v>30.5</v>
      </c>
      <c r="D227" s="294">
        <v>3.6</v>
      </c>
      <c r="E227" s="294"/>
      <c r="F227" s="294"/>
      <c r="G227" s="294">
        <v>26.9</v>
      </c>
      <c r="H227" s="295" t="s">
        <v>1033</v>
      </c>
      <c r="I227" s="294">
        <v>21.915600000000001</v>
      </c>
      <c r="J227" s="294"/>
      <c r="K227" s="294">
        <v>21.915600000000001</v>
      </c>
      <c r="L227" s="295"/>
      <c r="M227" s="295"/>
      <c r="N227" s="295"/>
      <c r="O227" s="295" t="s">
        <v>1032</v>
      </c>
      <c r="P227" s="293" t="s">
        <v>1007</v>
      </c>
      <c r="Q227" s="288"/>
    </row>
    <row r="228" spans="1:17" s="287" customFormat="1" ht="140.25">
      <c r="A228" s="295">
        <v>107</v>
      </c>
      <c r="B228" s="296" t="s">
        <v>708</v>
      </c>
      <c r="C228" s="294">
        <v>40.08</v>
      </c>
      <c r="D228" s="294">
        <v>27.8</v>
      </c>
      <c r="E228" s="294"/>
      <c r="F228" s="294"/>
      <c r="G228" s="294">
        <v>12.280000000000001</v>
      </c>
      <c r="H228" s="295" t="s">
        <v>1031</v>
      </c>
      <c r="I228" s="294">
        <v>43.216307999999998</v>
      </c>
      <c r="J228" s="294">
        <v>43.216307999999998</v>
      </c>
      <c r="K228" s="295"/>
      <c r="L228" s="295"/>
      <c r="M228" s="295"/>
      <c r="N228" s="295"/>
      <c r="O228" s="295" t="s">
        <v>1030</v>
      </c>
      <c r="P228" s="293" t="s">
        <v>1007</v>
      </c>
      <c r="Q228" s="288"/>
    </row>
    <row r="229" spans="1:17" s="287" customFormat="1" ht="25.5">
      <c r="A229" s="295">
        <v>108</v>
      </c>
      <c r="B229" s="296" t="s">
        <v>1029</v>
      </c>
      <c r="C229" s="294">
        <v>0.5</v>
      </c>
      <c r="D229" s="294">
        <v>0.5</v>
      </c>
      <c r="E229" s="294"/>
      <c r="F229" s="294"/>
      <c r="G229" s="294">
        <v>0</v>
      </c>
      <c r="H229" s="295" t="s">
        <v>1028</v>
      </c>
      <c r="I229" s="294">
        <v>0.59639999999999993</v>
      </c>
      <c r="J229" s="295"/>
      <c r="K229" s="295"/>
      <c r="L229" s="295"/>
      <c r="M229" s="297">
        <v>0.59639999999999993</v>
      </c>
      <c r="N229" s="295"/>
      <c r="O229" s="293"/>
      <c r="P229" s="293" t="s">
        <v>1007</v>
      </c>
      <c r="Q229" s="288"/>
    </row>
    <row r="230" spans="1:17" s="287" customFormat="1" ht="38.25">
      <c r="A230" s="295">
        <v>109</v>
      </c>
      <c r="B230" s="296" t="s">
        <v>835</v>
      </c>
      <c r="C230" s="294">
        <v>0.45</v>
      </c>
      <c r="D230" s="294">
        <v>0.45</v>
      </c>
      <c r="E230" s="294"/>
      <c r="F230" s="294"/>
      <c r="G230" s="294">
        <v>0</v>
      </c>
      <c r="H230" s="295" t="s">
        <v>1027</v>
      </c>
      <c r="I230" s="294">
        <v>0.53676000000000001</v>
      </c>
      <c r="J230" s="295"/>
      <c r="K230" s="295"/>
      <c r="L230" s="295"/>
      <c r="M230" s="297">
        <v>0.53676000000000001</v>
      </c>
      <c r="N230" s="295"/>
      <c r="O230" s="293"/>
      <c r="P230" s="293" t="s">
        <v>1013</v>
      </c>
      <c r="Q230" s="288"/>
    </row>
    <row r="231" spans="1:17" s="287" customFormat="1" ht="38.25">
      <c r="A231" s="295">
        <v>110</v>
      </c>
      <c r="B231" s="300" t="s">
        <v>287</v>
      </c>
      <c r="C231" s="294">
        <v>6.6999999999999993</v>
      </c>
      <c r="D231" s="294">
        <v>5.0999999999999996</v>
      </c>
      <c r="E231" s="295"/>
      <c r="F231" s="295"/>
      <c r="G231" s="294">
        <v>1.6</v>
      </c>
      <c r="H231" s="295" t="s">
        <v>1026</v>
      </c>
      <c r="I231" s="294">
        <v>10.883279999999999</v>
      </c>
      <c r="J231" s="295"/>
      <c r="K231" s="294">
        <v>10.883279999999999</v>
      </c>
      <c r="L231" s="295"/>
      <c r="M231" s="295"/>
      <c r="N231" s="295"/>
      <c r="O231" s="293"/>
      <c r="P231" s="293" t="s">
        <v>1007</v>
      </c>
      <c r="Q231" s="288"/>
    </row>
    <row r="232" spans="1:17" s="287" customFormat="1">
      <c r="A232" s="292" t="s">
        <v>1025</v>
      </c>
      <c r="B232" s="291" t="s">
        <v>162</v>
      </c>
      <c r="C232" s="290">
        <f>SUM(C233:C236)</f>
        <v>0.65</v>
      </c>
      <c r="D232" s="290">
        <f>SUM(D233:D236)</f>
        <v>0.45</v>
      </c>
      <c r="E232" s="290">
        <f>SUM(E233:E236)</f>
        <v>0</v>
      </c>
      <c r="F232" s="290">
        <f>SUM(F233:F236)</f>
        <v>0</v>
      </c>
      <c r="G232" s="290">
        <f>SUM(G233:G236)</f>
        <v>0.2</v>
      </c>
      <c r="H232" s="290"/>
      <c r="I232" s="290">
        <f t="shared" ref="I232:N232" si="5">SUM(I233:I236)</f>
        <v>0.80603999999999987</v>
      </c>
      <c r="J232" s="290">
        <f t="shared" si="5"/>
        <v>0</v>
      </c>
      <c r="K232" s="290">
        <f t="shared" si="5"/>
        <v>0</v>
      </c>
      <c r="L232" s="290">
        <f t="shared" si="5"/>
        <v>0</v>
      </c>
      <c r="M232" s="290">
        <f t="shared" si="5"/>
        <v>0.80603999999999987</v>
      </c>
      <c r="N232" s="290">
        <f t="shared" si="5"/>
        <v>0</v>
      </c>
      <c r="O232" s="293"/>
      <c r="P232" s="293"/>
      <c r="Q232" s="288"/>
    </row>
    <row r="233" spans="1:17" s="287" customFormat="1" ht="51">
      <c r="A233" s="295">
        <v>111</v>
      </c>
      <c r="B233" s="296" t="s">
        <v>1021</v>
      </c>
      <c r="C233" s="294">
        <v>0.2</v>
      </c>
      <c r="D233" s="294">
        <v>0.2</v>
      </c>
      <c r="E233" s="294"/>
      <c r="F233" s="294"/>
      <c r="G233" s="294">
        <v>0</v>
      </c>
      <c r="H233" s="295" t="s">
        <v>1024</v>
      </c>
      <c r="I233" s="294">
        <v>0.23855999999999999</v>
      </c>
      <c r="J233" s="293"/>
      <c r="K233" s="293"/>
      <c r="L233" s="293"/>
      <c r="M233" s="297">
        <v>0.23855999999999999</v>
      </c>
      <c r="N233" s="293"/>
      <c r="O233" s="293"/>
      <c r="P233" s="293" t="s">
        <v>1007</v>
      </c>
      <c r="Q233" s="288"/>
    </row>
    <row r="234" spans="1:17" s="287" customFormat="1" ht="25.5">
      <c r="A234" s="295">
        <v>112</v>
      </c>
      <c r="B234" s="296" t="s">
        <v>1021</v>
      </c>
      <c r="C234" s="294">
        <v>0.1</v>
      </c>
      <c r="D234" s="294">
        <v>0</v>
      </c>
      <c r="E234" s="294"/>
      <c r="F234" s="294"/>
      <c r="G234" s="294">
        <v>0.1</v>
      </c>
      <c r="H234" s="295" t="s">
        <v>1023</v>
      </c>
      <c r="I234" s="294">
        <v>0.11928</v>
      </c>
      <c r="J234" s="295"/>
      <c r="K234" s="295"/>
      <c r="L234" s="295"/>
      <c r="M234" s="297">
        <v>0.11928</v>
      </c>
      <c r="N234" s="295"/>
      <c r="O234" s="293"/>
      <c r="P234" s="293" t="s">
        <v>1007</v>
      </c>
      <c r="Q234" s="288"/>
    </row>
    <row r="235" spans="1:17" s="287" customFormat="1" ht="25.5">
      <c r="A235" s="295">
        <v>113</v>
      </c>
      <c r="B235" s="296" t="s">
        <v>1021</v>
      </c>
      <c r="C235" s="294">
        <v>0.1</v>
      </c>
      <c r="D235" s="294">
        <v>0</v>
      </c>
      <c r="E235" s="294"/>
      <c r="F235" s="294"/>
      <c r="G235" s="294">
        <v>0.1</v>
      </c>
      <c r="H235" s="295" t="s">
        <v>1022</v>
      </c>
      <c r="I235" s="294">
        <v>0.15</v>
      </c>
      <c r="J235" s="295"/>
      <c r="K235" s="295"/>
      <c r="L235" s="295"/>
      <c r="M235" s="297">
        <v>0.15</v>
      </c>
      <c r="N235" s="295"/>
      <c r="O235" s="293"/>
      <c r="P235" s="293" t="s">
        <v>1007</v>
      </c>
      <c r="Q235" s="288"/>
    </row>
    <row r="236" spans="1:17" s="287" customFormat="1" ht="25.5">
      <c r="A236" s="295">
        <v>114</v>
      </c>
      <c r="B236" s="296" t="s">
        <v>1021</v>
      </c>
      <c r="C236" s="294">
        <v>0.25</v>
      </c>
      <c r="D236" s="294">
        <v>0.25</v>
      </c>
      <c r="E236" s="294"/>
      <c r="F236" s="294"/>
      <c r="G236" s="294">
        <v>0</v>
      </c>
      <c r="H236" s="295" t="s">
        <v>1020</v>
      </c>
      <c r="I236" s="294">
        <v>0.29819999999999997</v>
      </c>
      <c r="J236" s="295"/>
      <c r="K236" s="295"/>
      <c r="L236" s="295"/>
      <c r="M236" s="297">
        <v>0.29819999999999997</v>
      </c>
      <c r="N236" s="295"/>
      <c r="O236" s="293"/>
      <c r="P236" s="293" t="s">
        <v>1013</v>
      </c>
      <c r="Q236" s="288"/>
    </row>
    <row r="237" spans="1:17" s="298" customFormat="1">
      <c r="A237" s="292" t="s">
        <v>1017</v>
      </c>
      <c r="B237" s="291" t="s">
        <v>1019</v>
      </c>
      <c r="C237" s="290">
        <f>SUM(C238)</f>
        <v>0.74</v>
      </c>
      <c r="D237" s="290">
        <f>SUM(D238)</f>
        <v>0</v>
      </c>
      <c r="E237" s="290">
        <f>SUM(E238)</f>
        <v>0</v>
      </c>
      <c r="F237" s="290">
        <f>SUM(F238)</f>
        <v>0</v>
      </c>
      <c r="G237" s="290">
        <f>SUM(G238)</f>
        <v>0.74</v>
      </c>
      <c r="H237" s="290"/>
      <c r="I237" s="290">
        <f t="shared" ref="I237:N237" si="6">SUM(I238)</f>
        <v>1.875</v>
      </c>
      <c r="J237" s="290">
        <f t="shared" si="6"/>
        <v>0</v>
      </c>
      <c r="K237" s="290">
        <f t="shared" si="6"/>
        <v>0</v>
      </c>
      <c r="L237" s="290">
        <f t="shared" si="6"/>
        <v>0</v>
      </c>
      <c r="M237" s="290">
        <f t="shared" si="6"/>
        <v>1.875</v>
      </c>
      <c r="N237" s="290">
        <f t="shared" si="6"/>
        <v>0</v>
      </c>
      <c r="O237" s="289"/>
      <c r="P237" s="289"/>
      <c r="Q237" s="299"/>
    </row>
    <row r="238" spans="1:17" s="287" customFormat="1" ht="25.5">
      <c r="A238" s="295">
        <v>115</v>
      </c>
      <c r="B238" s="296" t="s">
        <v>807</v>
      </c>
      <c r="C238" s="294">
        <v>0.74</v>
      </c>
      <c r="D238" s="294">
        <v>0</v>
      </c>
      <c r="E238" s="294"/>
      <c r="F238" s="294"/>
      <c r="G238" s="294">
        <v>0.74</v>
      </c>
      <c r="H238" s="295" t="s">
        <v>1018</v>
      </c>
      <c r="I238" s="294">
        <v>1.875</v>
      </c>
      <c r="J238" s="295"/>
      <c r="K238" s="295"/>
      <c r="L238" s="295"/>
      <c r="M238" s="297">
        <v>1.875</v>
      </c>
      <c r="N238" s="295"/>
      <c r="O238" s="293"/>
      <c r="P238" s="293" t="s">
        <v>1013</v>
      </c>
      <c r="Q238" s="288"/>
    </row>
    <row r="239" spans="1:17" s="287" customFormat="1" ht="24.75" customHeight="1">
      <c r="A239" s="292" t="s">
        <v>1017</v>
      </c>
      <c r="B239" s="291" t="s">
        <v>84</v>
      </c>
      <c r="C239" s="290">
        <v>1.06</v>
      </c>
      <c r="D239" s="290">
        <v>1.06</v>
      </c>
      <c r="E239" s="290">
        <v>0</v>
      </c>
      <c r="F239" s="290">
        <v>0</v>
      </c>
      <c r="G239" s="290">
        <v>0</v>
      </c>
      <c r="H239" s="290"/>
      <c r="I239" s="290">
        <v>1.2643679999999999</v>
      </c>
      <c r="J239" s="290">
        <v>0</v>
      </c>
      <c r="K239" s="290">
        <v>0</v>
      </c>
      <c r="L239" s="290">
        <v>0</v>
      </c>
      <c r="M239" s="290">
        <v>0</v>
      </c>
      <c r="N239" s="290">
        <v>1.2643679999999999</v>
      </c>
      <c r="O239" s="290"/>
      <c r="P239" s="290"/>
      <c r="Q239" s="288"/>
    </row>
    <row r="240" spans="1:17" s="287" customFormat="1" ht="38.25">
      <c r="A240" s="295">
        <v>116</v>
      </c>
      <c r="B240" s="296" t="s">
        <v>286</v>
      </c>
      <c r="C240" s="294">
        <v>0.04</v>
      </c>
      <c r="D240" s="294">
        <v>0.04</v>
      </c>
      <c r="E240" s="294"/>
      <c r="F240" s="294"/>
      <c r="G240" s="294">
        <v>0</v>
      </c>
      <c r="H240" s="295" t="s">
        <v>1016</v>
      </c>
      <c r="I240" s="294">
        <v>4.7711999999999997E-2</v>
      </c>
      <c r="J240" s="295"/>
      <c r="K240" s="295"/>
      <c r="L240" s="295"/>
      <c r="M240" s="295"/>
      <c r="N240" s="294">
        <v>4.7711999999999997E-2</v>
      </c>
      <c r="O240" s="293"/>
      <c r="P240" s="293" t="s">
        <v>1013</v>
      </c>
      <c r="Q240" s="288"/>
    </row>
    <row r="241" spans="1:17" s="287" customFormat="1" ht="25.5">
      <c r="A241" s="295">
        <v>117</v>
      </c>
      <c r="B241" s="296" t="s">
        <v>286</v>
      </c>
      <c r="C241" s="294">
        <v>0.02</v>
      </c>
      <c r="D241" s="294">
        <v>0.02</v>
      </c>
      <c r="E241" s="294"/>
      <c r="F241" s="294"/>
      <c r="G241" s="294">
        <v>0</v>
      </c>
      <c r="H241" s="295" t="s">
        <v>1015</v>
      </c>
      <c r="I241" s="294">
        <v>2.3855999999999999E-2</v>
      </c>
      <c r="J241" s="295"/>
      <c r="K241" s="295"/>
      <c r="L241" s="295"/>
      <c r="M241" s="295"/>
      <c r="N241" s="294">
        <v>2.3855999999999999E-2</v>
      </c>
      <c r="O241" s="293"/>
      <c r="P241" s="293" t="s">
        <v>1007</v>
      </c>
      <c r="Q241" s="288"/>
    </row>
    <row r="242" spans="1:17" s="287" customFormat="1" ht="25.5">
      <c r="A242" s="295">
        <v>118</v>
      </c>
      <c r="B242" s="296" t="s">
        <v>286</v>
      </c>
      <c r="C242" s="294">
        <v>1</v>
      </c>
      <c r="D242" s="294">
        <v>1</v>
      </c>
      <c r="E242" s="294"/>
      <c r="F242" s="294"/>
      <c r="G242" s="294">
        <v>0</v>
      </c>
      <c r="H242" s="295" t="s">
        <v>1014</v>
      </c>
      <c r="I242" s="294">
        <v>1.1927999999999999</v>
      </c>
      <c r="J242" s="295"/>
      <c r="K242" s="295"/>
      <c r="L242" s="295"/>
      <c r="M242" s="295"/>
      <c r="N242" s="294">
        <v>1.1927999999999999</v>
      </c>
      <c r="O242" s="293"/>
      <c r="P242" s="293" t="s">
        <v>1013</v>
      </c>
      <c r="Q242" s="288"/>
    </row>
    <row r="243" spans="1:17" s="287" customFormat="1" ht="25.5" customHeight="1">
      <c r="A243" s="292" t="s">
        <v>1012</v>
      </c>
      <c r="B243" s="291" t="s">
        <v>1011</v>
      </c>
      <c r="C243" s="290">
        <v>0.4</v>
      </c>
      <c r="D243" s="290">
        <v>0.1</v>
      </c>
      <c r="E243" s="290">
        <v>0</v>
      </c>
      <c r="F243" s="290">
        <v>0</v>
      </c>
      <c r="G243" s="290">
        <v>0.3</v>
      </c>
      <c r="H243" s="290"/>
      <c r="I243" s="290">
        <v>0.47711999999999999</v>
      </c>
      <c r="J243" s="290">
        <v>0</v>
      </c>
      <c r="K243" s="290">
        <v>0</v>
      </c>
      <c r="L243" s="290">
        <v>0</v>
      </c>
      <c r="M243" s="290">
        <v>0</v>
      </c>
      <c r="N243" s="290">
        <v>0.47711999999999999</v>
      </c>
      <c r="O243" s="293"/>
      <c r="P243" s="293"/>
      <c r="Q243" s="288"/>
    </row>
    <row r="244" spans="1:17" s="287" customFormat="1" ht="25.5">
      <c r="A244" s="295">
        <v>119</v>
      </c>
      <c r="B244" s="296" t="s">
        <v>362</v>
      </c>
      <c r="C244" s="294">
        <v>0.3</v>
      </c>
      <c r="D244" s="294">
        <v>0</v>
      </c>
      <c r="E244" s="294"/>
      <c r="F244" s="294"/>
      <c r="G244" s="294">
        <v>0.3</v>
      </c>
      <c r="H244" s="295" t="s">
        <v>1010</v>
      </c>
      <c r="I244" s="294">
        <v>0.35783999999999999</v>
      </c>
      <c r="J244" s="295"/>
      <c r="K244" s="295"/>
      <c r="L244" s="295"/>
      <c r="M244" s="295"/>
      <c r="N244" s="294">
        <v>0.35783999999999999</v>
      </c>
      <c r="O244" s="293"/>
      <c r="P244" s="293" t="s">
        <v>1007</v>
      </c>
      <c r="Q244" s="288"/>
    </row>
    <row r="245" spans="1:17" s="287" customFormat="1" ht="38.25">
      <c r="A245" s="295">
        <v>120</v>
      </c>
      <c r="B245" s="296" t="s">
        <v>1009</v>
      </c>
      <c r="C245" s="294">
        <v>0.1</v>
      </c>
      <c r="D245" s="294">
        <v>0.1</v>
      </c>
      <c r="E245" s="294"/>
      <c r="F245" s="294"/>
      <c r="G245" s="294">
        <v>0</v>
      </c>
      <c r="H245" s="295" t="s">
        <v>1008</v>
      </c>
      <c r="I245" s="294">
        <v>0.11928</v>
      </c>
      <c r="J245" s="295"/>
      <c r="K245" s="295"/>
      <c r="L245" s="295"/>
      <c r="M245" s="295"/>
      <c r="N245" s="294">
        <v>0.11928</v>
      </c>
      <c r="O245" s="293"/>
      <c r="P245" s="293" t="s">
        <v>1007</v>
      </c>
      <c r="Q245" s="288"/>
    </row>
    <row r="246" spans="1:17" s="287" customFormat="1">
      <c r="A246" s="289">
        <v>120</v>
      </c>
      <c r="B246" s="291" t="s">
        <v>1006</v>
      </c>
      <c r="C246" s="290">
        <f>C243+C239+C237+C232+C225+C206+C204+C199+C197+C194+C189+C114</f>
        <v>152.45999999999998</v>
      </c>
      <c r="D246" s="290">
        <f>D243+D239+D237+D232+D225+D206+D204+D199+D197+D194+D189+D114</f>
        <v>100.3</v>
      </c>
      <c r="E246" s="290">
        <f>E243+E239+E237+E232+E225+E206+E204+E199+E197+E194+E189+E114</f>
        <v>0</v>
      </c>
      <c r="F246" s="290">
        <f>F243+F239+F237+F232+F225+F206+F204+F199+F197+F194+F189+F114</f>
        <v>0</v>
      </c>
      <c r="G246" s="290">
        <f>G243+G239+G237+G232+G225+G206+G204+G199+G197+G194+G189+G114</f>
        <v>52.160000000000004</v>
      </c>
      <c r="H246" s="290"/>
      <c r="I246" s="290">
        <f t="shared" ref="I246:N246" si="7">I243+I239+I237+I232+I225+I206+I204+I199+I197+I194+I189+I114</f>
        <v>235.322216</v>
      </c>
      <c r="J246" s="290">
        <f t="shared" si="7"/>
        <v>43.216307999999998</v>
      </c>
      <c r="K246" s="290">
        <f t="shared" si="7"/>
        <v>143.551368</v>
      </c>
      <c r="L246" s="290">
        <f t="shared" si="7"/>
        <v>2.6409599999999998</v>
      </c>
      <c r="M246" s="290">
        <f t="shared" si="7"/>
        <v>44.172091999999992</v>
      </c>
      <c r="N246" s="290">
        <f t="shared" si="7"/>
        <v>1.7414879999999999</v>
      </c>
      <c r="O246" s="290"/>
      <c r="P246" s="290"/>
      <c r="Q246" s="288"/>
    </row>
    <row r="247" spans="1:17" s="287" customFormat="1">
      <c r="A247" s="292">
        <v>212</v>
      </c>
      <c r="B247" s="291" t="s">
        <v>1005</v>
      </c>
      <c r="C247" s="290">
        <f>C246+C112+C109</f>
        <v>200.07999999999998</v>
      </c>
      <c r="D247" s="290">
        <f>D246+D112+D109</f>
        <v>116.88999999999999</v>
      </c>
      <c r="E247" s="290">
        <f>E246+E112+E109</f>
        <v>0.05</v>
      </c>
      <c r="F247" s="290">
        <f>F246+F112+F109</f>
        <v>0</v>
      </c>
      <c r="G247" s="290">
        <f>G246+G112+G109</f>
        <v>83.14</v>
      </c>
      <c r="H247" s="290"/>
      <c r="I247" s="290">
        <f t="shared" ref="I247:N247" si="8">I246+I112+I109</f>
        <v>278.32789600000001</v>
      </c>
      <c r="J247" s="290">
        <f t="shared" si="8"/>
        <v>43.216307999999998</v>
      </c>
      <c r="K247" s="290">
        <f t="shared" si="8"/>
        <v>155.23916800000001</v>
      </c>
      <c r="L247" s="290">
        <f t="shared" si="8"/>
        <v>4.1395999999999997</v>
      </c>
      <c r="M247" s="290">
        <f t="shared" si="8"/>
        <v>66.728327999999976</v>
      </c>
      <c r="N247" s="290">
        <f t="shared" si="8"/>
        <v>9.0044919999999991</v>
      </c>
      <c r="O247" s="289"/>
      <c r="P247" s="289"/>
      <c r="Q247" s="288"/>
    </row>
    <row r="249" spans="1:17" s="284" customFormat="1" ht="19.5" customHeight="1">
      <c r="C249" s="286"/>
      <c r="D249" s="285"/>
      <c r="E249" s="285"/>
      <c r="F249" s="285"/>
      <c r="G249" s="285"/>
      <c r="H249" s="285"/>
      <c r="I249" s="285"/>
      <c r="J249" s="285"/>
      <c r="K249" s="688"/>
      <c r="L249" s="688"/>
      <c r="M249" s="688"/>
      <c r="N249" s="688"/>
      <c r="O249" s="688"/>
      <c r="P249" s="688"/>
    </row>
  </sheetData>
  <mergeCells count="25">
    <mergeCell ref="B110:P110"/>
    <mergeCell ref="B113:P113"/>
    <mergeCell ref="K5:K6"/>
    <mergeCell ref="L5:L6"/>
    <mergeCell ref="D4:G4"/>
    <mergeCell ref="N5:N6"/>
    <mergeCell ref="A1:O1"/>
    <mergeCell ref="A2:O2"/>
    <mergeCell ref="A3:P3"/>
    <mergeCell ref="O4:O6"/>
    <mergeCell ref="M5:M6"/>
    <mergeCell ref="H4:H6"/>
    <mergeCell ref="I4:I6"/>
    <mergeCell ref="J4:N4"/>
    <mergeCell ref="G5:G6"/>
    <mergeCell ref="K249:P249"/>
    <mergeCell ref="P4:P6"/>
    <mergeCell ref="A4:A6"/>
    <mergeCell ref="B4:B6"/>
    <mergeCell ref="C4:C6"/>
    <mergeCell ref="D5:D6"/>
    <mergeCell ref="E5:E6"/>
    <mergeCell ref="F5:F6"/>
    <mergeCell ref="J5:J6"/>
    <mergeCell ref="B8:P8"/>
  </mergeCells>
  <pageMargins left="0.2" right="0.16" top="0.85" bottom="0.74" header="0.28000000000000003" footer="0.28999999999999998"/>
  <pageSetup paperSize="9" orientation="landscape" r:id="rId1"/>
  <headerFooter>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BIEU 01 </vt:lpstr>
      <vt:lpstr>BIEU 02</vt:lpstr>
      <vt:lpstr>BIEU 03 </vt:lpstr>
      <vt:lpstr>BIEU 04</vt:lpstr>
      <vt:lpstr>H10-DMDA</vt:lpstr>
      <vt:lpstr>H11-KCN</vt:lpstr>
      <vt:lpstr>KH 2018 CHUAN</vt:lpstr>
      <vt:lpstr>CMD</vt:lpstr>
      <vt:lpstr>DM_TH</vt:lpstr>
      <vt:lpstr>H10_DMDA_sua</vt:lpstr>
      <vt:lpstr>H13-CC HUYEN1</vt:lpstr>
      <vt:lpstr>07 DMDA</vt:lpstr>
      <vt:lpstr>XA 32</vt:lpstr>
      <vt:lpstr>'07 DMDA'!Print_Titles</vt:lpstr>
      <vt:lpstr>'BIEU 02'!Print_Titles</vt:lpstr>
      <vt:lpstr>'BIEU 03 '!Print_Titles</vt:lpstr>
      <vt:lpstr>'BIEU 04'!Print_Titles</vt:lpstr>
      <vt:lpstr>CMD!Print_Titles</vt:lpstr>
      <vt:lpstr>DM_TH!Print_Titles</vt:lpstr>
      <vt:lpstr>H10_DMDA_sua!Print_Titles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LÊ VIỆT ANH</dc:creator>
  <cp:lastModifiedBy>hoai anh</cp:lastModifiedBy>
  <cp:lastPrinted>2018-01-10T08:38:02Z</cp:lastPrinted>
  <dcterms:created xsi:type="dcterms:W3CDTF">2009-02-20T23:33:57Z</dcterms:created>
  <dcterms:modified xsi:type="dcterms:W3CDTF">2018-04-24T07:42:47Z</dcterms:modified>
</cp:coreProperties>
</file>